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a nr 5" sheetId="1" state="visible" r:id="rId2"/>
    <sheet name="2022_01" sheetId="2" state="visible" r:id="rId3"/>
    <sheet name="2021_01" sheetId="3" state="visible" r:id="rId4"/>
  </sheets>
  <definedNames>
    <definedName function="false" hidden="false" localSheetId="0" name="_xlnm.Print_Area" vbProcedure="false">'Tabela nr 5'!$A$1:$O$2086</definedName>
    <definedName function="false" hidden="false" localSheetId="0" name="_xlnm.Print_Titles" vbProcedure="false">'Tabela nr 5'!$5:$12</definedName>
    <definedName function="false" hidden="false" localSheetId="0" name="Z_1B5A1303_2240_4A1F_9EEE_F7D22BA97DFF_.wvu.Cols" vbProcedure="false">'tabela nr 5'!#ref!</definedName>
    <definedName function="false" hidden="false" localSheetId="0" name="Z_1B5A1303_2240_4A1F_9EEE_F7D22BA97DFF_.wvu.FilterData" vbProcedure="false">'Tabela nr 5'!$A$2:$S$2106</definedName>
    <definedName function="false" hidden="false" localSheetId="0" name="Z_1B5A1303_2240_4A1F_9EEE_F7D22BA97DFF_.wvu.PrintArea" vbProcedure="false">'Tabela nr 5'!$A$2:$O$2087</definedName>
    <definedName function="false" hidden="false" localSheetId="0" name="Z_1B5A1303_2240_4A1F_9EEE_F7D22BA97DFF_.wvu.PrintTitles" vbProcedure="false">'Tabela nr 5'!$5:$12</definedName>
    <definedName function="false" hidden="false" localSheetId="0" name="Z_1B5A1303_2240_4A1F_9EEE_F7D22BA97DFF_.wvu.Rows" vbProcedure="false">'tabela nr 5'!#ref!,'Tabela nr 5'!$481:$482,'Tabela nr 5'!$499:$499,'Tabela nr 5'!$515:$515,'Tabela nr 5'!$521:$521,'Tabela nr 5'!$545:$545,'Tabela nr 5'!$559:$559,'tabela nr 5'!#ref!,'tabela nr 5'!#ref!,'tabela nr 5'!#ref!,'tabela nr 5'!#ref!,'Tabela nr 5'!$1487:$1487,'Tabela nr 5'!$2071:$2073</definedName>
    <definedName function="false" hidden="false" localSheetId="0" name="Z_1BFA8141_987B_4BBB_8D11_118EDFCB7FD5_.wvu.Cols" vbProcedure="false">'tabela nr 5'!#ref!</definedName>
    <definedName function="false" hidden="false" localSheetId="0" name="Z_1BFA8141_987B_4BBB_8D11_118EDFCB7FD5_.wvu.FilterData" vbProcedure="false">'Tabela nr 5'!$A$2:$S$2106</definedName>
    <definedName function="false" hidden="false" localSheetId="0" name="Z_1BFA8141_987B_4BBB_8D11_118EDFCB7FD5_.wvu.PrintArea" vbProcedure="false">'Tabela nr 5'!$A$2:$O$2087</definedName>
    <definedName function="false" hidden="false" localSheetId="0" name="Z_1BFA8141_987B_4BBB_8D11_118EDFCB7FD5_.wvu.PrintTitles" vbProcedure="false">'Tabela nr 5'!$5:$12</definedName>
    <definedName function="false" hidden="false" localSheetId="0" name="Z_1BFA8141_987B_4BBB_8D11_118EDFCB7FD5_.wvu.Rows" vbProcedure="false">'tabela nr 5'!#ref!,'Tabela nr 5'!$481:$482,'Tabela nr 5'!$499:$499,'Tabela nr 5'!$515:$515,'Tabela nr 5'!$521:$521,'Tabela nr 5'!$545:$545,'Tabela nr 5'!$559:$559,'tabela nr 5'!#ref!,'tabela nr 5'!#ref!,'tabela nr 5'!#ref!,'tabela nr 5'!#ref!,'Tabela nr 5'!$1487:$1487,'Tabela nr 5'!$2071:$2073</definedName>
    <definedName function="false" hidden="false" localSheetId="0" name="Z_23155118_3AB3_469F_A4AB_BDDA33F39102_.wvu.FilterData" vbProcedure="false">'Tabela nr 5'!$A$2:$S$2106</definedName>
    <definedName function="false" hidden="false" localSheetId="0" name="Z_297FA1FB_848A_434C_959A_C7B1330B63E2_.wvu.FilterData" vbProcedure="false">'Tabela nr 5'!$A$2:$S$2106</definedName>
    <definedName function="false" hidden="false" localSheetId="0" name="Z_5D1228A6_5986_4FF1_8958_6B30877E07E2_.wvu.FilterData" vbProcedure="false">'Tabela nr 5'!$A$2:$S$2106</definedName>
    <definedName function="false" hidden="false" localSheetId="0" name="Z_5D1228A6_5986_4FF1_8958_6B30877E07E2_.wvu.PrintArea" vbProcedure="false">'Tabela nr 5'!$A$2:$O$2087</definedName>
    <definedName function="false" hidden="false" localSheetId="0" name="Z_5D1228A6_5986_4FF1_8958_6B30877E07E2_.wvu.PrintTitles" vbProcedure="false">'Tabela nr 5'!$5:$12</definedName>
    <definedName function="false" hidden="false" localSheetId="0" name="Z_7EC7CDD5_A286_4B60_BA8F_4CDAD9D2557F_.wvu.PrintArea" vbProcedure="false">'Tabela nr 5'!$A$1:$O$2088</definedName>
    <definedName function="false" hidden="false" localSheetId="0" name="Z_7EC7CDD5_A286_4B60_BA8F_4CDAD9D2557F_.wvu.PrintTitles" vbProcedure="false">'Tabela nr 5'!$7:$12</definedName>
    <definedName function="false" hidden="false" localSheetId="0" name="Z_7EC7CDD5_A286_4B60_BA8F_4CDAD9D2557F_.wvu.Rows" vbProcedure="false">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5'!$1748:$1755,'Tabela nr 5'!$36:$36,'tabela nr 5'!#ref!,'tabela nr 5'!#ref!,'tabela nr 5'!#ref!,'tabela nr 5'!#ref!,'tabela nr 5'!#ref!,'Tabela nr 5'!$441:$441,'tabela nr 5'!#ref!,'Tabela nr 5'!$2032:$2032,'tabela nr 5'!#ref!,'tabela nr 5'!#ref!,'tabela nr 5'!#ref!,'tabela nr 5'!#ref!,'tabela nr 5'!#ref!</definedName>
    <definedName function="false" hidden="false" localSheetId="0" name="Z_9E509C2D_EEE6_45E2_AAF7_6C159166801B_.wvu.FilterData" vbProcedure="false">'Tabela nr 5'!$A$2:$S$2106</definedName>
    <definedName function="false" hidden="false" localSheetId="0" name="Z_9E509C2D_EEE6_45E2_AAF7_6C159166801B_.wvu.PrintArea" vbProcedure="false">'Tabela nr 5'!$A$2:$O$2087</definedName>
    <definedName function="false" hidden="false" localSheetId="0" name="Z_9E509C2D_EEE6_45E2_AAF7_6C159166801B_.wvu.PrintTitles" vbProcedure="false">'Tabela nr 5'!$5:$12</definedName>
    <definedName function="false" hidden="false" localSheetId="0" name="Z_BC8502D0_2702_11D8_9A50_0040953092F6_.wvu.PrintArea" vbProcedure="false">'Tabela nr 5'!$A$2:$O$2092</definedName>
    <definedName function="false" hidden="false" localSheetId="0" name="Z_BC8502D0_2702_11D8_9A50_0040953092F6_.wvu.PrintTitles" vbProcedure="false">'Tabela nr 5'!$7:$12</definedName>
    <definedName function="false" hidden="false" localSheetId="0" name="Z_BC8502D0_2702_11D8_9A50_0040953092F6_.wvu.Rows" vbProcedure="false">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5'!$1748:$1755,'Tabela nr 5'!$350:$350,'tabela nr 5'!#ref!,'tabela nr 5'!#ref!,'tabela nr 5'!#ref!,'tabela nr 5'!#ref!</definedName>
    <definedName function="false" hidden="false" localSheetId="0" name="Z_DCA70EFC_F929_47A4_82CA_A8E8C5DAC33E_.wvu.FilterData" vbProcedure="false">'Tabela nr 5'!$A$2:$S$2106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<sst xmlns="http://schemas.openxmlformats.org/spreadsheetml/2006/main" count="9932" uniqueCount="1073">
  <si>
    <t xml:space="preserve">Tabela Nr 5</t>
  </si>
  <si>
    <t xml:space="preserve">Tabela porównawcza wydatków budżetu finansujących bezpośrednie i pośrednie koszty realizacji zadań budżetowych w latach 2021-2022</t>
  </si>
  <si>
    <t xml:space="preserve">w zł </t>
  </si>
  <si>
    <t xml:space="preserve">Plan wydatków na 01.01.2021 r.</t>
  </si>
  <si>
    <t xml:space="preserve">Plan wydatków na 30.09.2021 r.</t>
  </si>
  <si>
    <t xml:space="preserve">Plan wydatków na 01.01.2022 r.</t>
  </si>
  <si>
    <t xml:space="preserve">%</t>
  </si>
  <si>
    <t xml:space="preserve">Wydatki na</t>
  </si>
  <si>
    <t xml:space="preserve">Wydatki</t>
  </si>
  <si>
    <t xml:space="preserve">Jednostka - nazwa zadania</t>
  </si>
  <si>
    <t xml:space="preserve">Akronim</t>
  </si>
  <si>
    <t xml:space="preserve">utrzymanie</t>
  </si>
  <si>
    <t xml:space="preserve">na zadania</t>
  </si>
  <si>
    <t xml:space="preserve">9:3</t>
  </si>
  <si>
    <t xml:space="preserve">11:5</t>
  </si>
  <si>
    <t xml:space="preserve">9:6</t>
  </si>
  <si>
    <t xml:space="preserve">11:8</t>
  </si>
  <si>
    <t xml:space="preserve">rzeczowe rzeczowe</t>
  </si>
  <si>
    <t xml:space="preserve">stanowiska</t>
  </si>
  <si>
    <t xml:space="preserve">ogółem</t>
  </si>
  <si>
    <t xml:space="preserve">rzeczowe</t>
  </si>
  <si>
    <t xml:space="preserve">pracy</t>
  </si>
  <si>
    <t xml:space="preserve">Wydatki rzeczowe</t>
  </si>
  <si>
    <t xml:space="preserve">Wydatki na utrzymanie stanowiska pracy</t>
  </si>
  <si>
    <t xml:space="preserve">Wydatki na zadania ogółem</t>
  </si>
  <si>
    <t xml:space="preserve">Biuro ds. Dzielnic Miasta Krakowa (BD)</t>
  </si>
  <si>
    <t xml:space="preserve">Wydatki bieżące</t>
  </si>
  <si>
    <t xml:space="preserve">Koordynacja i obsługa administracyjna</t>
  </si>
  <si>
    <t xml:space="preserve">Obsługa dzielnic organizacja</t>
  </si>
  <si>
    <t xml:space="preserve">ODO</t>
  </si>
  <si>
    <t xml:space="preserve">Zadania dzielnic (bieżące)</t>
  </si>
  <si>
    <t xml:space="preserve">DBR</t>
  </si>
  <si>
    <t xml:space="preserve">Zadania dzielnicowe bieżące wieloletnie</t>
  </si>
  <si>
    <t xml:space="preserve">DBW</t>
  </si>
  <si>
    <t xml:space="preserve">Biuro ds. Ewidencji Mienia (EM)</t>
  </si>
  <si>
    <t xml:space="preserve">Ewidencja mienia</t>
  </si>
  <si>
    <t xml:space="preserve">EWM</t>
  </si>
  <si>
    <t xml:space="preserve">Krajowy Zasób Nieruchomości</t>
  </si>
  <si>
    <t xml:space="preserve">KZN</t>
  </si>
  <si>
    <t xml:space="preserve">Biuro ds. Podatku VAT (BV)</t>
  </si>
  <si>
    <t xml:space="preserve">Centralizacja podatkowa GMK w zakresie podatku VAT</t>
  </si>
  <si>
    <t xml:space="preserve">APD</t>
  </si>
  <si>
    <t xml:space="preserve">Biuro Miejskiego Konserwatora Zabytków (KZ)</t>
  </si>
  <si>
    <t xml:space="preserve">Koordynacja i obsługa administracyjna biura</t>
  </si>
  <si>
    <t xml:space="preserve">Zadania Miejskiego Konserwatora Zabytków</t>
  </si>
  <si>
    <t xml:space="preserve">OZK</t>
  </si>
  <si>
    <t xml:space="preserve">Biuro Nadzoru Właścicielskiego (NW)</t>
  </si>
  <si>
    <t xml:space="preserve">Udział Gminy w spółkach handlowych i fundacjach</t>
  </si>
  <si>
    <t xml:space="preserve">UGS</t>
  </si>
  <si>
    <t xml:space="preserve">Nadzór nad SPZOZ</t>
  </si>
  <si>
    <t xml:space="preserve">NNS</t>
  </si>
  <si>
    <t xml:space="preserve">Przebudowa Pawilonu Nr 4 ZOL w Krakowie oraz wdrożenie programu edukacyjnego w zakresie opieki długoterminowej</t>
  </si>
  <si>
    <t xml:space="preserve">ZOL</t>
  </si>
  <si>
    <t xml:space="preserve">Zakup i obejmowanie akcji oraz wnoszenie wkładów do spółek prawa handlowego </t>
  </si>
  <si>
    <t xml:space="preserve">MAS</t>
  </si>
  <si>
    <t xml:space="preserve">Zadania dzielnic (inwestycyjne)</t>
  </si>
  <si>
    <t xml:space="preserve">DIR, DIW</t>
  </si>
  <si>
    <t xml:space="preserve">Zadania inwestycyjne</t>
  </si>
  <si>
    <t xml:space="preserve">ZIN</t>
  </si>
  <si>
    <t xml:space="preserve">Biuro Przejmowania Mienia i Rewindykacji (MR)</t>
  </si>
  <si>
    <t xml:space="preserve">Przejmowanie mienia i nieruchomości</t>
  </si>
  <si>
    <t xml:space="preserve">PMN</t>
  </si>
  <si>
    <t xml:space="preserve">Rewindykacja nieruchomości</t>
  </si>
  <si>
    <t xml:space="preserve">RED</t>
  </si>
  <si>
    <t xml:space="preserve">Przejmowanie spadków na rzecz GMK</t>
  </si>
  <si>
    <t xml:space="preserve">SPA</t>
  </si>
  <si>
    <t xml:space="preserve">Przejmowanie mienia po podmiotach gospodarczych</t>
  </si>
  <si>
    <t xml:space="preserve">KRS</t>
  </si>
  <si>
    <t xml:space="preserve">Centrum Obsługi Informatycznej  (IT)</t>
  </si>
  <si>
    <t xml:space="preserve">Obsługa zintegrowanego systemu teleinformatycznego</t>
  </si>
  <si>
    <t xml:space="preserve">ZSI</t>
  </si>
  <si>
    <t xml:space="preserve">Baza Referencyjna - Osoby</t>
  </si>
  <si>
    <t xml:space="preserve">BRO</t>
  </si>
  <si>
    <t xml:space="preserve">Krakowskie Centrum Kontaktu</t>
  </si>
  <si>
    <t xml:space="preserve">KCK</t>
  </si>
  <si>
    <t xml:space="preserve">Wdrożenie aplikacji mobilnej do obsługi usług i kart w UMK</t>
  </si>
  <si>
    <t xml:space="preserve">MOB</t>
  </si>
  <si>
    <t xml:space="preserve">Wdrożenie Strategii Usług w UMK</t>
  </si>
  <si>
    <t xml:space="preserve">WSU</t>
  </si>
  <si>
    <t xml:space="preserve">Platforma do wirtualizacji danych</t>
  </si>
  <si>
    <t xml:space="preserve">PWD</t>
  </si>
  <si>
    <t xml:space="preserve">Kancelaria Prezydenta (KP)</t>
  </si>
  <si>
    <t xml:space="preserve">Współpraca zagraniczna</t>
  </si>
  <si>
    <t xml:space="preserve">BWZ</t>
  </si>
  <si>
    <t xml:space="preserve">Obsługa spotkań Prezydenta Miasta z mieszkańcami</t>
  </si>
  <si>
    <t xml:space="preserve">SPM</t>
  </si>
  <si>
    <t xml:space="preserve">Kontakty publiczne</t>
  </si>
  <si>
    <t xml:space="preserve">BWK</t>
  </si>
  <si>
    <r>
      <rPr>
        <sz val="9"/>
        <rFont val="Arial CE"/>
        <family val="0"/>
        <charset val="238"/>
      </rPr>
      <t xml:space="preserve">Obsługa sekretarsko - asystencka i ochrona wartości niematerialnych i</t>
    </r>
    <r>
      <rPr>
        <sz val="9"/>
        <rFont val="Times New Roman"/>
        <family val="1"/>
        <charset val="238"/>
      </rPr>
      <t xml:space="preserve"> </t>
    </r>
    <r>
      <rPr>
        <sz val="9"/>
        <rFont val="Arial CE"/>
        <family val="0"/>
        <charset val="238"/>
      </rPr>
      <t xml:space="preserve">prawnych</t>
    </r>
  </si>
  <si>
    <t xml:space="preserve">ORG</t>
  </si>
  <si>
    <t xml:space="preserve">Kancelaria Tajna</t>
  </si>
  <si>
    <t xml:space="preserve">KTU</t>
  </si>
  <si>
    <t xml:space="preserve">Zarządzanie Domem Krakowskim w Norymberdze</t>
  </si>
  <si>
    <t xml:space="preserve">ZDK</t>
  </si>
  <si>
    <r>
      <rPr>
        <sz val="9"/>
        <rFont val="Arial CE"/>
        <family val="0"/>
        <charset val="238"/>
      </rPr>
      <t xml:space="preserve">Przynależność Gminy Miejskiej Kraków do organizacji krajowych i</t>
    </r>
    <r>
      <rPr>
        <sz val="9"/>
        <rFont val="Times New Roman"/>
        <family val="1"/>
        <charset val="238"/>
      </rPr>
      <t xml:space="preserve"> </t>
    </r>
    <r>
      <rPr>
        <sz val="9"/>
        <rFont val="Arial CE"/>
        <family val="0"/>
        <charset val="238"/>
      </rPr>
      <t xml:space="preserve">międzynarodowych</t>
    </r>
  </si>
  <si>
    <t xml:space="preserve">SKZ</t>
  </si>
  <si>
    <t xml:space="preserve">Kancelaria Rady Miasta Krakowa (BR)</t>
  </si>
  <si>
    <t xml:space="preserve">Obsługa Rady Miasta Krakowa</t>
  </si>
  <si>
    <t xml:space="preserve">ORM</t>
  </si>
  <si>
    <t xml:space="preserve">Finansowanie Klubów Radnych</t>
  </si>
  <si>
    <t xml:space="preserve">FKR</t>
  </si>
  <si>
    <t xml:space="preserve">Krakowskie Centrum Świadczeń (SO)</t>
  </si>
  <si>
    <t xml:space="preserve">Obsługa i wypłata dodatków mieszkaniowych</t>
  </si>
  <si>
    <t xml:space="preserve">ODM</t>
  </si>
  <si>
    <t xml:space="preserve">Wypłata rekompensat z tytułu ćwiczeń wojskowych oraz pokrywanie należności mieszkaniowych żołnierzom</t>
  </si>
  <si>
    <t xml:space="preserve">ZCM</t>
  </si>
  <si>
    <t xml:space="preserve">Obsługa i wypłata świadczeń rodzinnych oraz z funduszu alimentacyjnego</t>
  </si>
  <si>
    <t xml:space="preserve">SWR</t>
  </si>
  <si>
    <t xml:space="preserve">Wypłata świadczenia dla posiadaczy Karty Polaka</t>
  </si>
  <si>
    <t xml:space="preserve">KPW</t>
  </si>
  <si>
    <t xml:space="preserve">Rządowy program dla rodzin wielodzietnych</t>
  </si>
  <si>
    <t xml:space="preserve">KDR</t>
  </si>
  <si>
    <t xml:space="preserve">Obsługa i wypłata świadczenia wychowawczego</t>
  </si>
  <si>
    <t xml:space="preserve">PR5</t>
  </si>
  <si>
    <t xml:space="preserve">Obsługa i wypłata świadczenia Dobry Start</t>
  </si>
  <si>
    <t xml:space="preserve">DS3</t>
  </si>
  <si>
    <t xml:space="preserve">Krakowska Karta Rodzinna 3+</t>
  </si>
  <si>
    <t xml:space="preserve">KR3</t>
  </si>
  <si>
    <t xml:space="preserve">Opieka nad repatriantami</t>
  </si>
  <si>
    <t xml:space="preserve">REP</t>
  </si>
  <si>
    <t xml:space="preserve">Wydawanie zaświadczeń "Czyste powietrze"</t>
  </si>
  <si>
    <t xml:space="preserve">ZCP</t>
  </si>
  <si>
    <t xml:space="preserve">Urząd Stanu Cywilnego (SC)</t>
  </si>
  <si>
    <t xml:space="preserve">Obsługa mieszkańców w zakresie stanu cywilnego, rejestru PESEL oraz zmiany imienia i nazwiska</t>
  </si>
  <si>
    <t xml:space="preserve">USC</t>
  </si>
  <si>
    <t xml:space="preserve">Wydział Architektury i Urbanistyki (AU)</t>
  </si>
  <si>
    <t xml:space="preserve">Wydawanie decyzji o warunkach zabudowy i zagospodarowania terenu</t>
  </si>
  <si>
    <t xml:space="preserve">WZT</t>
  </si>
  <si>
    <t xml:space="preserve">Wydawanie decyzji o pozwoleniu na budowę i przyjmowanie zgłoszeń</t>
  </si>
  <si>
    <t xml:space="preserve">PZZ</t>
  </si>
  <si>
    <t xml:space="preserve">Przygotowanie i realizacja inwestycji mieszkaniowych oraz inwestycji towarzyszących</t>
  </si>
  <si>
    <t xml:space="preserve">RIM</t>
  </si>
  <si>
    <t xml:space="preserve">Wydział Bezpieczeństwa i Zarządzania Kryzysowego (OC)</t>
  </si>
  <si>
    <t xml:space="preserve">Nadzór i koordynacja zadań obrony cywilnej i powszechnej samoobrony</t>
  </si>
  <si>
    <t xml:space="preserve">CYW</t>
  </si>
  <si>
    <t xml:space="preserve">Realizacja zadań obronnych </t>
  </si>
  <si>
    <t xml:space="preserve">OBR</t>
  </si>
  <si>
    <t xml:space="preserve">Zapewnienie realizacji bieżących zadań Powiatowego Centrum Zarządzania Kryzysowego związanych z zagrożeniami kryzysowymi</t>
  </si>
  <si>
    <t xml:space="preserve">KRY</t>
  </si>
  <si>
    <t xml:space="preserve">Realizacja obowiązków Gminy Miejskiej Kraków w zakresie finansowania OSP</t>
  </si>
  <si>
    <t xml:space="preserve">OSP</t>
  </si>
  <si>
    <t xml:space="preserve">Budowa mapy zagrożeń Miasta Krakowa</t>
  </si>
  <si>
    <t xml:space="preserve">MAP</t>
  </si>
  <si>
    <t xml:space="preserve">Nadzór i realizacja Programów Bezpieczeństwa w mieście </t>
  </si>
  <si>
    <t xml:space="preserve">PBK</t>
  </si>
  <si>
    <t xml:space="preserve">Budżet obywatelski dzielnic</t>
  </si>
  <si>
    <t xml:space="preserve">BOD</t>
  </si>
  <si>
    <t xml:space="preserve">Ochrona przed powodzią</t>
  </si>
  <si>
    <t xml:space="preserve">POW</t>
  </si>
  <si>
    <t xml:space="preserve">Działania zmierzające do poprawy bezpieczeństwa imprez masowych</t>
  </si>
  <si>
    <t xml:space="preserve">IMP</t>
  </si>
  <si>
    <t xml:space="preserve">Rozbudowa monitoringu wizyjnego</t>
  </si>
  <si>
    <t xml:space="preserve">MON</t>
  </si>
  <si>
    <t xml:space="preserve">Wydział Budżetu Miasta (BM)</t>
  </si>
  <si>
    <t xml:space="preserve">Budżet Miasta Krakowa i Wieloletnia Prognoza Finansowa - opracowanie, aktualizacja, sprawozdawczość</t>
  </si>
  <si>
    <t xml:space="preserve">BMK</t>
  </si>
  <si>
    <t xml:space="preserve">Obsługa finansowo-księgowa oraz sprawozdawczość budżetu Miasta Krakowa</t>
  </si>
  <si>
    <t xml:space="preserve">FKS</t>
  </si>
  <si>
    <t xml:space="preserve">Zarządzanie i obsługa zadłużenia Miasta w tym analizowanie sytuacji finansowej Miasta Krakowa</t>
  </si>
  <si>
    <t xml:space="preserve">ZOD</t>
  </si>
  <si>
    <t xml:space="preserve">Koordynacja systemów informatycznych obsługujących działalność finansową Miasta zgodnie z zasadami polityki i rachunkowości Miasta</t>
  </si>
  <si>
    <t xml:space="preserve">KSI</t>
  </si>
  <si>
    <t xml:space="preserve">Wydział ds. Jakości Powietrza (JP)</t>
  </si>
  <si>
    <t xml:space="preserve">Projekt zintegrowany LIFE w zakresie wdrażania Programu ochrony powietrza dla województwa małopolskiego</t>
  </si>
  <si>
    <t xml:space="preserve">LFE</t>
  </si>
  <si>
    <t xml:space="preserve">Roczne działania zmierzające do poprawy jakości powietrza</t>
  </si>
  <si>
    <t xml:space="preserve">ROP</t>
  </si>
  <si>
    <t xml:space="preserve">Wieloletnie działania zmierzające do poprawy jakości powietrza</t>
  </si>
  <si>
    <t xml:space="preserve">WOP</t>
  </si>
  <si>
    <t xml:space="preserve">Zadania związane z ochroną środowiska i gospodarką wodną</t>
  </si>
  <si>
    <t xml:space="preserve">ZOS</t>
  </si>
  <si>
    <t xml:space="preserve">EKO TEAM zapewnienie personelu do realizacji zadań dot. poprawy efektywności energetycznej budynków mieszkalnych i rozwoju OZE w Metropolii Krakowskiej</t>
  </si>
  <si>
    <t xml:space="preserve">ELA</t>
  </si>
  <si>
    <t xml:space="preserve">Wydział ds. Przedsiębiorczości i Innowacji (PI)</t>
  </si>
  <si>
    <t xml:space="preserve">Rewitalizacja miasta</t>
  </si>
  <si>
    <t xml:space="preserve">REW</t>
  </si>
  <si>
    <t xml:space="preserve">Obsługa inwestorów</t>
  </si>
  <si>
    <t xml:space="preserve">COI</t>
  </si>
  <si>
    <t xml:space="preserve">Wspieranie przedsiębiorczości</t>
  </si>
  <si>
    <t xml:space="preserve">MSP</t>
  </si>
  <si>
    <t xml:space="preserve">Krakow Metropolitan Area For Business</t>
  </si>
  <si>
    <t xml:space="preserve">KMA</t>
  </si>
  <si>
    <t xml:space="preserve">Ośrodek Naukowo Akademicki</t>
  </si>
  <si>
    <t xml:space="preserve">ONA</t>
  </si>
  <si>
    <t xml:space="preserve">Punkt Obsługi Przedsiębiorcy</t>
  </si>
  <si>
    <t xml:space="preserve">POP</t>
  </si>
  <si>
    <t xml:space="preserve">Wydział ds. Turystyki (WT)</t>
  </si>
  <si>
    <t xml:space="preserve">Niekategoryzowane obiekty noclegowe</t>
  </si>
  <si>
    <t xml:space="preserve">KON</t>
  </si>
  <si>
    <t xml:space="preserve">Tourism Friendly Cities</t>
  </si>
  <si>
    <t xml:space="preserve">TFC</t>
  </si>
  <si>
    <t xml:space="preserve">Marketing turystyczny</t>
  </si>
  <si>
    <t xml:space="preserve">MIT</t>
  </si>
  <si>
    <t xml:space="preserve">Wsparcie rozwoju rynku turystycznego</t>
  </si>
  <si>
    <t xml:space="preserve">WRT</t>
  </si>
  <si>
    <t xml:space="preserve">Małopolska - cel podróży</t>
  </si>
  <si>
    <t xml:space="preserve">MCP</t>
  </si>
  <si>
    <t xml:space="preserve">Wydział Edukacji (EK)</t>
  </si>
  <si>
    <t xml:space="preserve">Organizacja i nadzór nad funkcjonowaniem samorządowej oświaty</t>
  </si>
  <si>
    <t xml:space="preserve">OIN</t>
  </si>
  <si>
    <t xml:space="preserve">Jakość i promocja edukacji</t>
  </si>
  <si>
    <t xml:space="preserve">JPR</t>
  </si>
  <si>
    <t xml:space="preserve">w tym: Program jazz (programy edukacyjne), promocja Szkolnego Budżetu Obywatelskiego, "Wyciągamy dzieci z depresji pocovidowej"- cykl zabaw i konkurs dla dzieci z przedszkoli i szkół w 2022 r.</t>
  </si>
  <si>
    <t xml:space="preserve">Programy edukacyjne współfinansowane ze źródeł zewnętrznych</t>
  </si>
  <si>
    <t xml:space="preserve">UEZ</t>
  </si>
  <si>
    <t xml:space="preserve">Prowadzenie ewidencji i rejestrów, dotowanie szkół i placówek niesamorządowych</t>
  </si>
  <si>
    <t xml:space="preserve">RID</t>
  </si>
  <si>
    <t xml:space="preserve">Nadzór nad systemami informatycznymi </t>
  </si>
  <si>
    <t xml:space="preserve">EIT</t>
  </si>
  <si>
    <t xml:space="preserve">Finansowanie zadań oświatowych</t>
  </si>
  <si>
    <t xml:space="preserve">FZO</t>
  </si>
  <si>
    <t xml:space="preserve">w tym: klimatyzatory dla przedszkoli samorządowych, filtry do oczyszczaczy powietrza do placówek samorządowych, kamery szkolne dla chorych dzieci, "Pogotowie ozonowe"- zakup ozonatorów powietrza, osuszacze powietrza- usuwanie skutków powodzi w placówkach edukacyjnych, "Szkoła Gigbajtowa"- poprawa infrastruktury internetowej w szkołach samorządowych </t>
  </si>
  <si>
    <t xml:space="preserve">Wydział Egzekucji Administracyjnej i Windykacji (EW)</t>
  </si>
  <si>
    <t xml:space="preserve">Egzekucja administracyjna należności publicznoprawnych</t>
  </si>
  <si>
    <t xml:space="preserve">EAP</t>
  </si>
  <si>
    <t xml:space="preserve">Kontrola egzekucji administracyjnej należności publicznoprawnych</t>
  </si>
  <si>
    <t xml:space="preserve">KEA</t>
  </si>
  <si>
    <t xml:space="preserve">Pomoc publiczna</t>
  </si>
  <si>
    <t xml:space="preserve">PPU</t>
  </si>
  <si>
    <t xml:space="preserve">Windykacja należności cywilnoprawnych</t>
  </si>
  <si>
    <t xml:space="preserve">WNC</t>
  </si>
  <si>
    <t xml:space="preserve">Wydział Ewidencji Pojazdów i Kierowców (KM)</t>
  </si>
  <si>
    <t xml:space="preserve">Wydawanie uprawnień do kierowania pojazdami</t>
  </si>
  <si>
    <t xml:space="preserve">RPJ</t>
  </si>
  <si>
    <t xml:space="preserve">Rejestracja pojazdów </t>
  </si>
  <si>
    <t xml:space="preserve">RRP</t>
  </si>
  <si>
    <t xml:space="preserve">Nadzór nad działalnością regulowaną i transportem drogowym</t>
  </si>
  <si>
    <t xml:space="preserve">RTD</t>
  </si>
  <si>
    <t xml:space="preserve">Postępowania administracyjne </t>
  </si>
  <si>
    <t xml:space="preserve">RPA</t>
  </si>
  <si>
    <t xml:space="preserve">Wydział Finansowy (FK)</t>
  </si>
  <si>
    <t xml:space="preserve">Obsługa  finansowo-księgowa Urzędu Miasta Krakowa</t>
  </si>
  <si>
    <t xml:space="preserve">OFK</t>
  </si>
  <si>
    <t xml:space="preserve">Obsługa płac</t>
  </si>
  <si>
    <t xml:space="preserve">PLC</t>
  </si>
  <si>
    <t xml:space="preserve">Generalny Rejestr Umów i Zleceń</t>
  </si>
  <si>
    <t xml:space="preserve">GRU</t>
  </si>
  <si>
    <t xml:space="preserve">Wydział Geodezji (GD)</t>
  </si>
  <si>
    <t xml:space="preserve">Regulacja stanów prawnych nieruchomości</t>
  </si>
  <si>
    <t xml:space="preserve">RSP</t>
  </si>
  <si>
    <t xml:space="preserve">Wydawanie decyzji w zakresie ewidencji gruntów i budynków </t>
  </si>
  <si>
    <t xml:space="preserve">DEG</t>
  </si>
  <si>
    <t xml:space="preserve">Obsługa klienta</t>
  </si>
  <si>
    <t xml:space="preserve">OBK</t>
  </si>
  <si>
    <t xml:space="preserve">Zadania związane z zasobem geodezyjnym i kartograficznym</t>
  </si>
  <si>
    <t xml:space="preserve">OGK</t>
  </si>
  <si>
    <t xml:space="preserve">Obsługa Miejskiego Systemu Informacji Przestrzennej</t>
  </si>
  <si>
    <t xml:space="preserve">SIP</t>
  </si>
  <si>
    <t xml:space="preserve">Nowe usługi w Elektronicznym Centrum Obsługi (ECO), elektroniczne archiwum i rejestry publiczne</t>
  </si>
  <si>
    <t xml:space="preserve">ECO</t>
  </si>
  <si>
    <t xml:space="preserve">Rozwój i konsolidacja Miejskiego Systemu Informacji Przestrzennej wraz z modułem 3D</t>
  </si>
  <si>
    <t xml:space="preserve">MIP</t>
  </si>
  <si>
    <t xml:space="preserve">Baza referencyjna nieruchomości</t>
  </si>
  <si>
    <t xml:space="preserve">BRN</t>
  </si>
  <si>
    <t xml:space="preserve">Wydział Gospodarki Komunalnej (GK)</t>
  </si>
  <si>
    <t xml:space="preserve">Planowanie gospodarki niskoemisyjnej, energetyki i infrastruktury komunalnej</t>
  </si>
  <si>
    <t xml:space="preserve">PEK</t>
  </si>
  <si>
    <t xml:space="preserve">Bezpieczeństwo powodziowe i odwodnienie na terenie GMK</t>
  </si>
  <si>
    <t xml:space="preserve">BPO</t>
  </si>
  <si>
    <t xml:space="preserve">Planowanie rozwoju systemu transportu</t>
  </si>
  <si>
    <t xml:space="preserve">PTK</t>
  </si>
  <si>
    <t xml:space="preserve">Planowanie i promowanie zrównoważonej mobilności</t>
  </si>
  <si>
    <t xml:space="preserve">PZM</t>
  </si>
  <si>
    <t xml:space="preserve">Rowerem do szkoły - Stars</t>
  </si>
  <si>
    <t xml:space="preserve">STS</t>
  </si>
  <si>
    <t xml:space="preserve">Zintegrowany system gospodarowania odpadami komunalnymi </t>
  </si>
  <si>
    <t xml:space="preserve">SGO</t>
  </si>
  <si>
    <t xml:space="preserve">Utrzymanie czystości i porządku na terenie Gminy Miejskiej Kraków</t>
  </si>
  <si>
    <t xml:space="preserve">UCP</t>
  </si>
  <si>
    <t xml:space="preserve">ClimateKIC - Zeroemisyjny Kraków</t>
  </si>
  <si>
    <t xml:space="preserve">CLI</t>
  </si>
  <si>
    <t xml:space="preserve">PARK4SUMP</t>
  </si>
  <si>
    <t xml:space="preserve">PAR</t>
  </si>
  <si>
    <t xml:space="preserve">Atelier</t>
  </si>
  <si>
    <t xml:space="preserve">ATE</t>
  </si>
  <si>
    <t xml:space="preserve">LIFE IP EKOMAŁOPOLSKA - Wdrażanie Regionalnego Planu dla Klimatu i Energii dla województwa małopolskiego</t>
  </si>
  <si>
    <t xml:space="preserve">LEM</t>
  </si>
  <si>
    <t xml:space="preserve">Handshake</t>
  </si>
  <si>
    <t xml:space="preserve">HAN</t>
  </si>
  <si>
    <t xml:space="preserve">Intherwaste</t>
  </si>
  <si>
    <t xml:space="preserve">INT</t>
  </si>
  <si>
    <t xml:space="preserve">Wydział Komunikacji Społecznej (KS)</t>
  </si>
  <si>
    <t xml:space="preserve"> </t>
  </si>
  <si>
    <t xml:space="preserve">Informacje medialne oraz relacje publiczne</t>
  </si>
  <si>
    <t xml:space="preserve">INF</t>
  </si>
  <si>
    <t xml:space="preserve">Miejska Platforma Internetowa</t>
  </si>
  <si>
    <t xml:space="preserve">MPI</t>
  </si>
  <si>
    <t xml:space="preserve">Działania wizerunkowe Miasta</t>
  </si>
  <si>
    <t xml:space="preserve">DWM</t>
  </si>
  <si>
    <t xml:space="preserve">Kampanie informacyjne Miasta</t>
  </si>
  <si>
    <t xml:space="preserve">KIM</t>
  </si>
  <si>
    <t xml:space="preserve">Kampanie marketingowe Miasta</t>
  </si>
  <si>
    <t xml:space="preserve">KMM</t>
  </si>
  <si>
    <t xml:space="preserve">Wydział Kontroli Wewnętrznej (WK)</t>
  </si>
  <si>
    <t xml:space="preserve">Rozpatrywanie skarg i wniosków</t>
  </si>
  <si>
    <t xml:space="preserve">RSW</t>
  </si>
  <si>
    <t xml:space="preserve">Kontrolowanie funkcjonowania Magistratu i jednostek organizacyjnych</t>
  </si>
  <si>
    <t xml:space="preserve">KOP</t>
  </si>
  <si>
    <t xml:space="preserve">Obsługa organów kontroli zewnętrznej oraz organów ścigania i wymiaru sprawiedliwości</t>
  </si>
  <si>
    <t xml:space="preserve">OKZ</t>
  </si>
  <si>
    <t xml:space="preserve">Kontrola finansowa podmiotów wydatkujących środki publiczne określone w budżecie Miasta Krakowa</t>
  </si>
  <si>
    <t xml:space="preserve">KFP</t>
  </si>
  <si>
    <t xml:space="preserve">Inwentaryzacja składników majątkowych będących na stanie ewidencyjnym Urzędu Miasta Krakowa, Gminy Miejskiej Kraków, Miasta Krakowa – miasta na prawach powiatu i Skarbu Państwa</t>
  </si>
  <si>
    <t xml:space="preserve">ISM</t>
  </si>
  <si>
    <t xml:space="preserve">Wydział Kontroli Wewnętrznej i Ewidencji Mienia (KE)</t>
  </si>
  <si>
    <t xml:space="preserve">Inwentaryzacja składników majątkowych </t>
  </si>
  <si>
    <t xml:space="preserve">Aplikacja do Deklaracji Podatkowych</t>
  </si>
  <si>
    <t xml:space="preserve">ADP</t>
  </si>
  <si>
    <t xml:space="preserve">Kontrola wewnętrzna i zewnętrzna</t>
  </si>
  <si>
    <t xml:space="preserve">KWZ</t>
  </si>
  <si>
    <t xml:space="preserve">Wydział Kształtowania Środowiska (WS)</t>
  </si>
  <si>
    <t xml:space="preserve">Edukacja ekologiczna</t>
  </si>
  <si>
    <t xml:space="preserve">EKO</t>
  </si>
  <si>
    <t xml:space="preserve">Oceny środowiskowe</t>
  </si>
  <si>
    <t xml:space="preserve">OOS</t>
  </si>
  <si>
    <t xml:space="preserve">Ochrona zieleni</t>
  </si>
  <si>
    <t xml:space="preserve">ZIE</t>
  </si>
  <si>
    <t xml:space="preserve">Działania w zakresie geologii i ochrony powierzchni ziemi</t>
  </si>
  <si>
    <t xml:space="preserve">GEO</t>
  </si>
  <si>
    <t xml:space="preserve">Kształtowanie środowiska przyrodniczego, rolnictwo i zwierzęta</t>
  </si>
  <si>
    <t xml:space="preserve">PRL</t>
  </si>
  <si>
    <t xml:space="preserve">w tym dni otwarte ZOO wraz z imprezami towarzyszącymi</t>
  </si>
  <si>
    <t xml:space="preserve">Wydawanie warunków na korzystanie ze środowiska w zakresie ochrony: wód, przed hałasem i polami elektromagnetycznymi</t>
  </si>
  <si>
    <t xml:space="preserve">WPH</t>
  </si>
  <si>
    <t xml:space="preserve">Zarządzanie i monitoring finansami środowiskowymi</t>
  </si>
  <si>
    <t xml:space="preserve">ZFS</t>
  </si>
  <si>
    <t xml:space="preserve">Udostępnianie informacji o środowisku</t>
  </si>
  <si>
    <t xml:space="preserve">INŚ</t>
  </si>
  <si>
    <t xml:space="preserve">Elektromobilność w Gminie Miejskiej Kraków</t>
  </si>
  <si>
    <t xml:space="preserve">EGM</t>
  </si>
  <si>
    <t xml:space="preserve">Usuwanie wyrobów zawierających azbest z terenu Miasta Krakowa do 2032 r.</t>
  </si>
  <si>
    <t xml:space="preserve">AZB</t>
  </si>
  <si>
    <t xml:space="preserve">Budżet obywatelski ogólnomiejski</t>
  </si>
  <si>
    <t xml:space="preserve">BOO</t>
  </si>
  <si>
    <t xml:space="preserve">Wydział Kultury i Dziedzictwa Narodowego (KD)</t>
  </si>
  <si>
    <t xml:space="preserve">Koordynacja i obsługa administracyjna </t>
  </si>
  <si>
    <t xml:space="preserve">Prowadzenie instytucji kultury </t>
  </si>
  <si>
    <t xml:space="preserve">PIK</t>
  </si>
  <si>
    <t xml:space="preserve">Wspieranie działalności kulturalnej i artystycznej</t>
  </si>
  <si>
    <t xml:space="preserve">WDK</t>
  </si>
  <si>
    <t xml:space="preserve">Współpraca i wymiana kulturalna, realizacja własnych projektów</t>
  </si>
  <si>
    <t xml:space="preserve">RWP</t>
  </si>
  <si>
    <t xml:space="preserve">Ochrona dziedzictwa kulturowego</t>
  </si>
  <si>
    <t xml:space="preserve">ODK</t>
  </si>
  <si>
    <t xml:space="preserve">Opiniowanie przedsięwzięć dla harmonijnego i estetycznego wizerunku Miasta</t>
  </si>
  <si>
    <t xml:space="preserve">OWM</t>
  </si>
  <si>
    <t xml:space="preserve">Parki Kulturowe</t>
  </si>
  <si>
    <t xml:space="preserve">PKM</t>
  </si>
  <si>
    <t xml:space="preserve">Wydział Miejskiego Inżyniera Ruchu (IR)</t>
  </si>
  <si>
    <t xml:space="preserve">Zarządzanie ruchem</t>
  </si>
  <si>
    <t xml:space="preserve">ZAR</t>
  </si>
  <si>
    <t xml:space="preserve">Wydział Mieszkalnictwa (ML)</t>
  </si>
  <si>
    <t xml:space="preserve">Obsługa spraw mieszkaniowych</t>
  </si>
  <si>
    <t xml:space="preserve">OSM</t>
  </si>
  <si>
    <t xml:space="preserve">Pozyskiwanie lokali mieszkalnych oraz nadzór nad stanem technicznym lokali i budynków </t>
  </si>
  <si>
    <t xml:space="preserve">PLN</t>
  </si>
  <si>
    <t xml:space="preserve">Polityka mieszkaniowa Gminy Miejskiej Kraków oraz monitorowanie gospodarki mieszkaniowej Gminy</t>
  </si>
  <si>
    <t xml:space="preserve">PMG</t>
  </si>
  <si>
    <t xml:space="preserve">Reprezentowanie interesów Gminy Miejskiej Kraków i Skarbu Państwa  w nieruchomościach z ich udziałem</t>
  </si>
  <si>
    <t xml:space="preserve">WMW</t>
  </si>
  <si>
    <t xml:space="preserve">Wydział Obsługi Urzędu (OU)</t>
  </si>
  <si>
    <t xml:space="preserve">Zarządzanie infrastrukturą Urzędu </t>
  </si>
  <si>
    <t xml:space="preserve">ADM</t>
  </si>
  <si>
    <t xml:space="preserve">Remonty i konserwacje budynków UMK</t>
  </si>
  <si>
    <t xml:space="preserve">REM</t>
  </si>
  <si>
    <t xml:space="preserve">Obsługa Dzielnic </t>
  </si>
  <si>
    <t xml:space="preserve">ODF</t>
  </si>
  <si>
    <t xml:space="preserve">Ubezpieczenie mienia UMK</t>
  </si>
  <si>
    <t xml:space="preserve">UBZ</t>
  </si>
  <si>
    <t xml:space="preserve">Infrastruktura i obsługa Magistratu</t>
  </si>
  <si>
    <t xml:space="preserve">OBS</t>
  </si>
  <si>
    <t xml:space="preserve">Wydział Organizacji i Nadzoru (OR)</t>
  </si>
  <si>
    <t xml:space="preserve">Informacja publiczna i prawna</t>
  </si>
  <si>
    <t xml:space="preserve">IPP</t>
  </si>
  <si>
    <t xml:space="preserve">Obsługa przepływu poczty w Urzędzie Miasta Krakowa, udzielanie informacji</t>
  </si>
  <si>
    <t xml:space="preserve">KUM</t>
  </si>
  <si>
    <t xml:space="preserve">Akty kierowania</t>
  </si>
  <si>
    <t xml:space="preserve">AIP</t>
  </si>
  <si>
    <t xml:space="preserve">Interpelacje i realizacja uchwał</t>
  </si>
  <si>
    <t xml:space="preserve">IIP</t>
  </si>
  <si>
    <t xml:space="preserve">Prowadzenie archiwum</t>
  </si>
  <si>
    <t xml:space="preserve">ARZ</t>
  </si>
  <si>
    <t xml:space="preserve">Obsługa kadrowo-płacowa i BHP</t>
  </si>
  <si>
    <t xml:space="preserve">KPB</t>
  </si>
  <si>
    <t xml:space="preserve">System zarządzania jakością</t>
  </si>
  <si>
    <t xml:space="preserve">SZJ</t>
  </si>
  <si>
    <t xml:space="preserve">System Zarządzania Projektami</t>
  </si>
  <si>
    <t xml:space="preserve">SZP</t>
  </si>
  <si>
    <t xml:space="preserve">Program Elektroniczna Komunikacja i Obsługa w UMK</t>
  </si>
  <si>
    <t xml:space="preserve">EKU</t>
  </si>
  <si>
    <t xml:space="preserve">Obsługa Urzędu Miasta Krakowa w zakresie udzielania zamówień publicznych</t>
  </si>
  <si>
    <t xml:space="preserve">OZP</t>
  </si>
  <si>
    <t xml:space="preserve">Systemy i usługi informacyjne</t>
  </si>
  <si>
    <t xml:space="preserve">SUI</t>
  </si>
  <si>
    <t xml:space="preserve">System zarządzania bezpieczeństwem informacji</t>
  </si>
  <si>
    <t xml:space="preserve">PBI</t>
  </si>
  <si>
    <t xml:space="preserve">Rozwój Systemu Elektronicznych Usług Publicznych w UMK i MJO</t>
  </si>
  <si>
    <t xml:space="preserve">EU1</t>
  </si>
  <si>
    <t xml:space="preserve">Gmina Miejska Kraków - zarządzanie bezpieczeństwem informacji zgodnie z wymogami Rozporządzenia o ochronie danych osobowych</t>
  </si>
  <si>
    <t xml:space="preserve">BIG</t>
  </si>
  <si>
    <t xml:space="preserve">Zarządzanie Dokumentacją Urzędu</t>
  </si>
  <si>
    <t xml:space="preserve">ZDU</t>
  </si>
  <si>
    <t xml:space="preserve">Wdrożenie rozwiązania e-Learningowego</t>
  </si>
  <si>
    <t xml:space="preserve">WRE</t>
  </si>
  <si>
    <t xml:space="preserve">Portal Elektronicznych Usług Publicznych</t>
  </si>
  <si>
    <t xml:space="preserve">PEU</t>
  </si>
  <si>
    <t xml:space="preserve">Funkcjonowanie Magistratu</t>
  </si>
  <si>
    <t xml:space="preserve">FM1</t>
  </si>
  <si>
    <t xml:space="preserve">Zadania wyborcze</t>
  </si>
  <si>
    <t xml:space="preserve">WYB</t>
  </si>
  <si>
    <t xml:space="preserve">Wydział Planowania Przestrzennego (BP)</t>
  </si>
  <si>
    <t xml:space="preserve">Planowanie przestrzenne Miasta Krakowa</t>
  </si>
  <si>
    <t xml:space="preserve">PPM</t>
  </si>
  <si>
    <t xml:space="preserve">Wydział Podatków i Opłat (PD)</t>
  </si>
  <si>
    <t xml:space="preserve">Realizacja dochodów budżetowych w zakresie podatków i opłat oraz należności cywilnoprawnych</t>
  </si>
  <si>
    <t xml:space="preserve">RDB</t>
  </si>
  <si>
    <t xml:space="preserve">Zintegrowany system gospodarowania odpadami komunalnymi na terenie Gminy Miejskiej Kraków</t>
  </si>
  <si>
    <t xml:space="preserve">Zintegrowany system informatyczny do obsługi poboru podatków lokalnych</t>
  </si>
  <si>
    <t xml:space="preserve">PPL</t>
  </si>
  <si>
    <t xml:space="preserve">Wydział Polityki Społecznej i Zdrowia (SZ)</t>
  </si>
  <si>
    <t xml:space="preserve">Aktywni zawodowo - Aktywni społecznie</t>
  </si>
  <si>
    <t xml:space="preserve">AZS</t>
  </si>
  <si>
    <t xml:space="preserve">Aktywizacja Społeczeństwa Obywatelskiego</t>
  </si>
  <si>
    <t xml:space="preserve">ASO</t>
  </si>
  <si>
    <t xml:space="preserve">w tym działania na rzecz równego traktowania</t>
  </si>
  <si>
    <t xml:space="preserve">Realizacja zadań wspierających krakowskie rodziny</t>
  </si>
  <si>
    <t xml:space="preserve">KKR</t>
  </si>
  <si>
    <t xml:space="preserve">Karta niepełnosprawnego dziecka</t>
  </si>
  <si>
    <t xml:space="preserve">KND</t>
  </si>
  <si>
    <t xml:space="preserve">Komunikacja społeczna</t>
  </si>
  <si>
    <t xml:space="preserve">KOS</t>
  </si>
  <si>
    <t xml:space="preserve">w tym Miejsce Aktywności Mieszkańców przy ul. Dekerta 4</t>
  </si>
  <si>
    <t xml:space="preserve">Nieodpłatna pomoc prawna</t>
  </si>
  <si>
    <t xml:space="preserve">NPP</t>
  </si>
  <si>
    <t xml:space="preserve">Organizowanie opieki nad dzieckiem do lat 3</t>
  </si>
  <si>
    <t xml:space="preserve">OND</t>
  </si>
  <si>
    <t xml:space="preserve">w tym: filtry do oczyszczaczy powietrza do placówek samorządowych; uzupełnienie materiałów biurowych i sanitarnych oraz drobne zakupy dla żłobków samorządowych</t>
  </si>
  <si>
    <t xml:space="preserve">Orzekanie o niepełnosprawności i stopniu niepełnosprawności</t>
  </si>
  <si>
    <t xml:space="preserve">OON</t>
  </si>
  <si>
    <t xml:space="preserve">Karta Krakowska</t>
  </si>
  <si>
    <t xml:space="preserve">PKK</t>
  </si>
  <si>
    <t xml:space="preserve">Realizacja Programu Młody Kraków</t>
  </si>
  <si>
    <t xml:space="preserve">PMK</t>
  </si>
  <si>
    <t xml:space="preserve">Program Otwarty Kraków</t>
  </si>
  <si>
    <t xml:space="preserve">POK</t>
  </si>
  <si>
    <t xml:space="preserve">Realizacja zadań związanych z problematyką osób niepełnosprawnych</t>
  </si>
  <si>
    <t xml:space="preserve">PON</t>
  </si>
  <si>
    <t xml:space="preserve">w tym pocovidowe wyjazdy dla młodzieży do ośrodków miasta Krakowa</t>
  </si>
  <si>
    <t xml:space="preserve">Realizacja zadań z zakresu działania SZ oraz MOPS wykonywanych przez podmioty niepubliczne</t>
  </si>
  <si>
    <t xml:space="preserve">PSD</t>
  </si>
  <si>
    <t xml:space="preserve">Rodzicu, nie jesteś sam</t>
  </si>
  <si>
    <t xml:space="preserve">RNS</t>
  </si>
  <si>
    <t xml:space="preserve">Realizacja programu profilaktyki i promocji zdrowia</t>
  </si>
  <si>
    <t xml:space="preserve">RPZ</t>
  </si>
  <si>
    <t xml:space="preserve">w tym program In Vitro</t>
  </si>
  <si>
    <t xml:space="preserve">Przewóz osób niepełnosprawnych</t>
  </si>
  <si>
    <t xml:space="preserve">TRA</t>
  </si>
  <si>
    <t xml:space="preserve">Rozwiązywanie problemów uzależnień</t>
  </si>
  <si>
    <t xml:space="preserve">URP</t>
  </si>
  <si>
    <t xml:space="preserve">Współpraca z Organizacjami Pozarządowymi</t>
  </si>
  <si>
    <t xml:space="preserve">WZO</t>
  </si>
  <si>
    <t xml:space="preserve">Realizacja zadań Gminy Miejskiej Kraków w obszarze ochrony zdrowia</t>
  </si>
  <si>
    <t xml:space="preserve">ZOZ</t>
  </si>
  <si>
    <t xml:space="preserve">Promocja i obsługa wydarzeń organizowanych/zlecanych przez SZ</t>
  </si>
  <si>
    <t xml:space="preserve">PIO</t>
  </si>
  <si>
    <t xml:space="preserve">Wspornik - Punkt Wsparcia Opiekunów</t>
  </si>
  <si>
    <t xml:space="preserve">PWS</t>
  </si>
  <si>
    <t xml:space="preserve">W sile wieku 2</t>
  </si>
  <si>
    <t xml:space="preserve">WWD</t>
  </si>
  <si>
    <t xml:space="preserve">Zawsze rodzina</t>
  </si>
  <si>
    <t xml:space="preserve">ZRO</t>
  </si>
  <si>
    <t xml:space="preserve">Program Aktywności Społecznej i Integracji Osób Starszych</t>
  </si>
  <si>
    <t xml:space="preserve">PAS</t>
  </si>
  <si>
    <t xml:space="preserve">w tym "Bezpieczny Senior" - Alert BIK - zakup dla seniorów z CAS</t>
  </si>
  <si>
    <t xml:space="preserve">Nadzór Fundacje Stowarzyszenia</t>
  </si>
  <si>
    <t xml:space="preserve">NFS</t>
  </si>
  <si>
    <t xml:space="preserve">Integracja Romów</t>
  </si>
  <si>
    <t xml:space="preserve">IRO</t>
  </si>
  <si>
    <t xml:space="preserve">Pomoc społeczności romskiej</t>
  </si>
  <si>
    <t xml:space="preserve">ROM</t>
  </si>
  <si>
    <t xml:space="preserve">Integracja seniorów</t>
  </si>
  <si>
    <t xml:space="preserve">SEN</t>
  </si>
  <si>
    <t xml:space="preserve">Transport zwłok z miejsc publicznych w granicach administracyjnych Miasta Krakowa</t>
  </si>
  <si>
    <t xml:space="preserve">TIZ</t>
  </si>
  <si>
    <t xml:space="preserve">Nadzór merytoryczny nad działalnością statutową monitorowanych jednostek</t>
  </si>
  <si>
    <t xml:space="preserve">NDZ</t>
  </si>
  <si>
    <t xml:space="preserve">Centrum Informacji i Wsparcia dla Opiekunów Osób Niesamodzielnych </t>
  </si>
  <si>
    <t xml:space="preserve">CIW</t>
  </si>
  <si>
    <t xml:space="preserve">TASKFORCOME - przedsiębiorczość migrantów</t>
  </si>
  <si>
    <t xml:space="preserve">TAS</t>
  </si>
  <si>
    <t xml:space="preserve">Wydział Skarbu Miasta (GS)</t>
  </si>
  <si>
    <t xml:space="preserve">Gospodarowanie nieruchomościami Gminy Miejskiej Kraków</t>
  </si>
  <si>
    <t xml:space="preserve">GNG</t>
  </si>
  <si>
    <t xml:space="preserve">Gospodarowanie nieruchomościami Skarbu Państwa</t>
  </si>
  <si>
    <t xml:space="preserve">GNS</t>
  </si>
  <si>
    <t xml:space="preserve">Koszty związane z pozyskiwaniem terenów i realizacją roszczeń odszkodowawczych</t>
  </si>
  <si>
    <t xml:space="preserve">RRO</t>
  </si>
  <si>
    <t xml:space="preserve">Odszkodowania za nieruchomości nabyte z mocy prawa na realizację inwestycji drogowych</t>
  </si>
  <si>
    <t xml:space="preserve">OID</t>
  </si>
  <si>
    <t xml:space="preserve">Wydział Sportu (SP)</t>
  </si>
  <si>
    <t xml:space="preserve">Miejskie Programy Sportowe</t>
  </si>
  <si>
    <t xml:space="preserve">MPS</t>
  </si>
  <si>
    <t xml:space="preserve">w tym: III Memoriał im. Alojzego Jaglarza, Tadeusza Jałochy i Władysława Pycińskiego żołnierzy Armii Krajowej – KS Rajsko; obchody 20–lecia założenia Klubu Sportowego Rajsko</t>
  </si>
  <si>
    <t xml:space="preserve">Upowszechnianie sportu</t>
  </si>
  <si>
    <t xml:space="preserve">UPS</t>
  </si>
  <si>
    <t xml:space="preserve">Nadzór nad placówkami sportowo - rekreacyjnymi</t>
  </si>
  <si>
    <t xml:space="preserve">NPS</t>
  </si>
  <si>
    <t xml:space="preserve">Realizacja zadań Pełnomocnika PMK ds. Rozwoju Kultury Fizycznej</t>
  </si>
  <si>
    <t xml:space="preserve">PKF</t>
  </si>
  <si>
    <t xml:space="preserve">Wydział Spraw Administracyjnych (SA)</t>
  </si>
  <si>
    <t xml:space="preserve">Prowadzenie ewidencji ludności i wydawanie dowodów osobistych</t>
  </si>
  <si>
    <t xml:space="preserve">EDO</t>
  </si>
  <si>
    <t xml:space="preserve">Orzekanie w sprawach meldunkowych</t>
  </si>
  <si>
    <t xml:space="preserve">RPM</t>
  </si>
  <si>
    <t xml:space="preserve">Kwalifikacja wojskowa</t>
  </si>
  <si>
    <t xml:space="preserve">KWO</t>
  </si>
  <si>
    <t xml:space="preserve">Wydawanie decyzji na sprowadzanie zwłok i szczątków ludzkich z obcego państwa, biuro rzeczy znalezionych</t>
  </si>
  <si>
    <t xml:space="preserve">DSZ</t>
  </si>
  <si>
    <t xml:space="preserve">Organizacja handlu i usług oraz sprawy rybactwa śródlądowego</t>
  </si>
  <si>
    <t xml:space="preserve">OHU</t>
  </si>
  <si>
    <t xml:space="preserve">Zezwolenia na sprzedaż napojów alkoholowych</t>
  </si>
  <si>
    <t xml:space="preserve">ZSA</t>
  </si>
  <si>
    <t xml:space="preserve">Działalność gospodarcza</t>
  </si>
  <si>
    <t xml:space="preserve">DZG</t>
  </si>
  <si>
    <t xml:space="preserve">Ochrona praw konsumentów</t>
  </si>
  <si>
    <t xml:space="preserve">OPK</t>
  </si>
  <si>
    <t xml:space="preserve">Narodowy Spis Powszechny Ludności i Mieszkań</t>
  </si>
  <si>
    <t xml:space="preserve">SPL</t>
  </si>
  <si>
    <t xml:space="preserve">Wydział Strategii, Planowania i Monitorowania Inwestycji (SI)</t>
  </si>
  <si>
    <t xml:space="preserve">Przygotowanie i realizacja projektów współfinansowanych ze środków bezzwrotnych</t>
  </si>
  <si>
    <t xml:space="preserve">PRP</t>
  </si>
  <si>
    <t xml:space="preserve">Planowanie i monitorowanie realizacji inwestycji rocznych i wieloletnich</t>
  </si>
  <si>
    <t xml:space="preserve">PMI</t>
  </si>
  <si>
    <t xml:space="preserve">Planowanie strategiczne rozwoju miasta</t>
  </si>
  <si>
    <t xml:space="preserve">STR</t>
  </si>
  <si>
    <t xml:space="preserve">Bank Informacji o Mieście i Metropolii</t>
  </si>
  <si>
    <t xml:space="preserve">BIM</t>
  </si>
  <si>
    <t xml:space="preserve">Zintegrowany system zarządzania GMK</t>
  </si>
  <si>
    <t xml:space="preserve">ZSZ</t>
  </si>
  <si>
    <t xml:space="preserve">Monitorowanie działalności Agencji Rozwoju Miasta Krakowa sp. z o.o. i Kraków Nowa Huta Przyszłości S.A.</t>
  </si>
  <si>
    <t xml:space="preserve">MDS</t>
  </si>
  <si>
    <t xml:space="preserve">Stradom 2.0</t>
  </si>
  <si>
    <t xml:space="preserve">ST2</t>
  </si>
  <si>
    <t xml:space="preserve">Zespół Audytu Wewnętrznego (ZA)</t>
  </si>
  <si>
    <t xml:space="preserve">Wykonywanie zadań audytowych w UMK i koordynacja audytu wewnętrznego w miejskich jednostkach organizacyjnych</t>
  </si>
  <si>
    <t xml:space="preserve">AWK</t>
  </si>
  <si>
    <t xml:space="preserve">Audit jakości, działalność doradcza i rozwój narzędzi</t>
  </si>
  <si>
    <t xml:space="preserve">ISN</t>
  </si>
  <si>
    <t xml:space="preserve">Analizy i prognozy finansowe</t>
  </si>
  <si>
    <t xml:space="preserve">PPF</t>
  </si>
  <si>
    <t xml:space="preserve">Zespół Radców Prawnych (PR)</t>
  </si>
  <si>
    <t xml:space="preserve">Obsługa prawna</t>
  </si>
  <si>
    <t xml:space="preserve">RPR</t>
  </si>
  <si>
    <t xml:space="preserve">etaty UMK</t>
  </si>
  <si>
    <t xml:space="preserve">Żłobek nr 1 (Ż 1)</t>
  </si>
  <si>
    <t xml:space="preserve">Prowadzenie jednostki</t>
  </si>
  <si>
    <t xml:space="preserve">PJB</t>
  </si>
  <si>
    <t xml:space="preserve">Żłobek nr 2 (Ż 2)</t>
  </si>
  <si>
    <t xml:space="preserve">Żłobek nr 5 (Ż 5)</t>
  </si>
  <si>
    <t xml:space="preserve">Żłobek nr 6 (Ż 6)</t>
  </si>
  <si>
    <t xml:space="preserve">Żłobek nr 7 (Ż 7)</t>
  </si>
  <si>
    <t xml:space="preserve">Żłobek nr 12 (Ż 12)</t>
  </si>
  <si>
    <t xml:space="preserve">w tym remont nawierzchni ogrodu i inne prace remontowe</t>
  </si>
  <si>
    <t xml:space="preserve">Żłobek nr 13 (Ż 13)</t>
  </si>
  <si>
    <t xml:space="preserve">Żłobek nr 14 (Ż 14)</t>
  </si>
  <si>
    <t xml:space="preserve">Żłobek nr 18 (Ż 18)</t>
  </si>
  <si>
    <t xml:space="preserve">Żłobek nr 19 (Ż 19)</t>
  </si>
  <si>
    <t xml:space="preserve">Żłobek nr 20 (Ż 20)</t>
  </si>
  <si>
    <t xml:space="preserve">Żłobek nr 21 (Ż 21)</t>
  </si>
  <si>
    <t xml:space="preserve">Żłobek nr 22 (Ż 22)</t>
  </si>
  <si>
    <t xml:space="preserve">Żłobek nr 23 (Ż 23)</t>
  </si>
  <si>
    <t xml:space="preserve">Żłobek nr 24 (Ż 24)</t>
  </si>
  <si>
    <t xml:space="preserve">Żłobek nr 25 (Ż 25)</t>
  </si>
  <si>
    <t xml:space="preserve">Żłobek nr 27 (Ż 27)</t>
  </si>
  <si>
    <t xml:space="preserve">Żłobek nr 28 (Ż 28)</t>
  </si>
  <si>
    <t xml:space="preserve">Żłobek nr 30 (Ż 30)</t>
  </si>
  <si>
    <t xml:space="preserve">Żłobek nr 31 (Ż 31)</t>
  </si>
  <si>
    <t xml:space="preserve">Żłobek nr 32 (Ż 32)</t>
  </si>
  <si>
    <t xml:space="preserve">Żłobek nr 33 (Ż 33)</t>
  </si>
  <si>
    <t xml:space="preserve">Miejskie Centrum Obsługi Oświaty (MCOO)</t>
  </si>
  <si>
    <t xml:space="preserve">Przedszkola -  działalność podstawowa</t>
  </si>
  <si>
    <t xml:space="preserve">P/APO</t>
  </si>
  <si>
    <t xml:space="preserve">w tym: Przedszkole Nr 78 - zwiększenie wydatków bieżących</t>
  </si>
  <si>
    <t xml:space="preserve">Przedszkola - zadania realizowane na podstawie umów i porozumień</t>
  </si>
  <si>
    <t xml:space="preserve">P/HUP</t>
  </si>
  <si>
    <t xml:space="preserve">Przedszkola - remonty</t>
  </si>
  <si>
    <t xml:space="preserve">P/DRE</t>
  </si>
  <si>
    <t xml:space="preserve">w tym: Przedszkole Nr 46 - dokończenie remontu małego tarasu, remont strefa wejścia-murki, kostka wokół budynku, podjazd; Przedszkole Nr 104 - remont chodników w ogrodzie, remont kuchni i przyległych pomieszczeń biurowych; Przedszkole Nr 138 - remont kuchni i klatki schodowej; Przedszkole Nr 83 - malowanie pomieszczeń;  Przedszkole Nr 105 - remont parkietów w 4 salach dydaktycznych; Przedszkole Nr 90 i Przedszkole Nr 99 - zakup kamer - zwiększenie planów finansowych; Przedszkola Nr 12 i Nr 80 - Smart ogrzewanie, zwiększenie planów finansowych; Przedszkola Nr 33 i Nr 124 - Smart ogrzewanie- wymiana głowic przy kaloryferach; Przedszkole Nr 182 - kontynuacja remontu ogrodzenia; Przedszkole Nr 110 - wymiana ogrodzenia</t>
  </si>
  <si>
    <t xml:space="preserve">Szkoły podstawowe - działalność podstawowa</t>
  </si>
  <si>
    <t xml:space="preserve">SP/APO</t>
  </si>
  <si>
    <t xml:space="preserve">Szkoły podstawowe - pozostała działalność </t>
  </si>
  <si>
    <t xml:space="preserve">SP/CPO</t>
  </si>
  <si>
    <t xml:space="preserve">Szkoły podstawowe - zadania realizowane na podstawie umów i porozumień</t>
  </si>
  <si>
    <t xml:space="preserve">SP/HUP</t>
  </si>
  <si>
    <t xml:space="preserve">Szkoły podstawowe - remonty</t>
  </si>
  <si>
    <t xml:space="preserve">SP/DRE</t>
  </si>
  <si>
    <t xml:space="preserve">w tym: Szkoła Podstawowa Nr 37 - remont nawierzchni placu apelowego przed tarasem; Szkoła Podstawowa Nr 103 - remont placu apelowego; Szkoła Podstawowa Nr 74 - zakup mebli i krzeseł, wyposażenie jadalni w stoliki, sprzęt AGD; Szkoła Podstawowa Nr 25 -modernizacja pracowni IT i zakup sprzętu komputerowego; Szkoła Podstawowa Nr 1 - elewacje podwórzowe budynku szkoły; Szkoła Podstawowa Nr 97 - remont toalet; Szkoła Podstawowa Nr 105 - zakup kamery -zwiększenie planu finansowego; Szkoła Podstawowa nr 52 - remont i wymiana rur spustowych, remont i wymiana ogrodzenia, malowanie i odnowienie korytarzy szkolnych, zagospodarowanie terenu zielonego </t>
  </si>
  <si>
    <t xml:space="preserve">Zespoły szkół - działalność podstawowa</t>
  </si>
  <si>
    <t xml:space="preserve">ZS/APO</t>
  </si>
  <si>
    <t xml:space="preserve">Zespoły szkół - pozostała działalność</t>
  </si>
  <si>
    <t xml:space="preserve">ZS/CPO</t>
  </si>
  <si>
    <t xml:space="preserve">Zespoły szkół - zadania realizowane na podstawie umów i porozumień</t>
  </si>
  <si>
    <t xml:space="preserve">ZS/HUP</t>
  </si>
  <si>
    <t xml:space="preserve">Zespoły szkół - remonty</t>
  </si>
  <si>
    <t xml:space="preserve">ZS/DRE</t>
  </si>
  <si>
    <t xml:space="preserve">w tym: Zespół Szkół Ogólnokształcących Nr 8 - wymiana podłogi wraz z podłożem w sali gimnastycznej a także jej malowanie (klasy 7 i 8 Szkoły Podstawowej i LO Nr XVIII); Zespół Szkolno-Przedszkolny Nr 14 - wykonanie muralu na 60-lecie nadania imienia; Zespół Szkolno-Przedszkolny Nr 2 - zakup sprzętu dla uczniów, usunięcie skutków zalania biblioteki i uzupełnienie księgozbioru; Zespół Szkolno-Przedszkolny Nr 3 - wymiana bram wejściowych i schodów; Zespół Szkolno-Przedszkolny Nr 4 - modernizacja biblioteki </t>
  </si>
  <si>
    <t xml:space="preserve">SOSW - działalność podstawowa</t>
  </si>
  <si>
    <t xml:space="preserve">SOSW/APO</t>
  </si>
  <si>
    <t xml:space="preserve">SOSW - pozostała działalność</t>
  </si>
  <si>
    <t xml:space="preserve">SOSW/CPO</t>
  </si>
  <si>
    <t xml:space="preserve">Licea ogólnokształcące - działalność podstawowa</t>
  </si>
  <si>
    <t xml:space="preserve">LO/APO</t>
  </si>
  <si>
    <t xml:space="preserve">Licea ogólnokształcące - pozostała działalność </t>
  </si>
  <si>
    <t xml:space="preserve">LO/CPO</t>
  </si>
  <si>
    <t xml:space="preserve">Licea ogólnokształcące - remonty</t>
  </si>
  <si>
    <t xml:space="preserve">LO/DRE</t>
  </si>
  <si>
    <t xml:space="preserve">w tym: XXX Liceum Ogólnokształcące - remont schodów i chodnika </t>
  </si>
  <si>
    <t xml:space="preserve">MCOO - działalność podstawowa</t>
  </si>
  <si>
    <t xml:space="preserve">APO</t>
  </si>
  <si>
    <t xml:space="preserve">MCOO - pozostała działalność </t>
  </si>
  <si>
    <t xml:space="preserve">CPO</t>
  </si>
  <si>
    <t xml:space="preserve">MCOO - Budżet obywatelski dzielnic</t>
  </si>
  <si>
    <t xml:space="preserve">MCOO - nadzór nad działalnością remontową samorządowych przedszkoli, szkół i placówek oświatowych</t>
  </si>
  <si>
    <t xml:space="preserve">DNR</t>
  </si>
  <si>
    <t xml:space="preserve">w tym: Przedszkole Nr 187 - wymiana centralnego ogrzewania; Szkoła Podstawowa Nr 149 - wymiana rur kanalizacyjnych na zewnątrz budynku </t>
  </si>
  <si>
    <t xml:space="preserve">MCOO - Realizacja programu unijnego Erasmus+</t>
  </si>
  <si>
    <t xml:space="preserve">ERP</t>
  </si>
  <si>
    <t xml:space="preserve">MCOO - Małopolska Chmura Edukacyjna</t>
  </si>
  <si>
    <t xml:space="preserve">CHM</t>
  </si>
  <si>
    <t xml:space="preserve">MCOO - Kształcenie zawodowe uczniów w branży administracyjno - usługowej</t>
  </si>
  <si>
    <t xml:space="preserve">CKA</t>
  </si>
  <si>
    <t xml:space="preserve">MCOO - Kształcenie zawodowe uczniów w branży budowlanej</t>
  </si>
  <si>
    <t xml:space="preserve">CKB</t>
  </si>
  <si>
    <t xml:space="preserve">MCOO - Kształcenie zawodowe uczniów w branży elektryczno - elektronicznej</t>
  </si>
  <si>
    <t xml:space="preserve">CKE</t>
  </si>
  <si>
    <t xml:space="preserve">MCOO - Kształcenie zawodowe uczniów w branży mechanicznej</t>
  </si>
  <si>
    <t xml:space="preserve">CKM</t>
  </si>
  <si>
    <t xml:space="preserve">MCOO - Kształcenie zawodowe uczniów w branży rolniczo - leśnej z ochroną środowiska</t>
  </si>
  <si>
    <t xml:space="preserve">CKR</t>
  </si>
  <si>
    <t xml:space="preserve">MCOO - Kształcenie zawodowe uczniów w branży turystyczno - gastronomicznej</t>
  </si>
  <si>
    <t xml:space="preserve">CKT</t>
  </si>
  <si>
    <t xml:space="preserve">MCOO - Koordynacja kształcenia zawodowego uczniów</t>
  </si>
  <si>
    <t xml:space="preserve">KKU</t>
  </si>
  <si>
    <t xml:space="preserve">Mobilność edukacyjna POWER</t>
  </si>
  <si>
    <t xml:space="preserve">MEP</t>
  </si>
  <si>
    <t xml:space="preserve">Przedszkola - pozostała działalność </t>
  </si>
  <si>
    <t xml:space="preserve">P/CPO</t>
  </si>
  <si>
    <t xml:space="preserve">SOSW - remonty</t>
  </si>
  <si>
    <t xml:space="preserve">SOSW/DRE</t>
  </si>
  <si>
    <t xml:space="preserve">Małopolska Tarcza Antykryzysowa - Cyfryzacja szkół i placówek oświatowych</t>
  </si>
  <si>
    <t xml:space="preserve">MTA</t>
  </si>
  <si>
    <t xml:space="preserve">MCOO - Program mobilności ponadnarodowej</t>
  </si>
  <si>
    <t xml:space="preserve">PMP</t>
  </si>
  <si>
    <t xml:space="preserve">Przedszkole Nr 135 (P 135)</t>
  </si>
  <si>
    <t xml:space="preserve">Działalność podstawowa</t>
  </si>
  <si>
    <t xml:space="preserve">Remonty</t>
  </si>
  <si>
    <t xml:space="preserve">DRE</t>
  </si>
  <si>
    <t xml:space="preserve">Szkoła Podstawowa Nr 2 (SP 2)</t>
  </si>
  <si>
    <t xml:space="preserve">Pozostała działalność</t>
  </si>
  <si>
    <t xml:space="preserve">Koordynacja kształcenia zawodowego uczniów</t>
  </si>
  <si>
    <t xml:space="preserve">Realizacja programów unijnych- Erasmus +</t>
  </si>
  <si>
    <t xml:space="preserve">Szkoła Podstawowa Nr 5 (SP 5)</t>
  </si>
  <si>
    <t xml:space="preserve">Szkoła Podstawowa Nr 10 (SP 10)</t>
  </si>
  <si>
    <t xml:space="preserve">Szkoła Podstawowa Nr 12 (SP 12)</t>
  </si>
  <si>
    <t xml:space="preserve">Szkoła Podstawowa Nr 26 (SP 26)</t>
  </si>
  <si>
    <t xml:space="preserve">w tym remont sal i korytarzy wraz z instalacjami elektrycznymi</t>
  </si>
  <si>
    <t xml:space="preserve">Szkoła Podstawowa Nr 27 (SP 27)</t>
  </si>
  <si>
    <t xml:space="preserve">Zadania realizowane na podstawie umów i porozumień</t>
  </si>
  <si>
    <t xml:space="preserve">HUP</t>
  </si>
  <si>
    <t xml:space="preserve">Szkoła Podstawowa Nr 29 (SP 29)</t>
  </si>
  <si>
    <t xml:space="preserve">w tym remont korytarzy</t>
  </si>
  <si>
    <t xml:space="preserve">Szkoła Podstawowa Nr 30 (SP 30)</t>
  </si>
  <si>
    <t xml:space="preserve">Zadania  inwestycyjne</t>
  </si>
  <si>
    <t xml:space="preserve">Szkoła Podstawowa Nr 36 (SP 36)</t>
  </si>
  <si>
    <t xml:space="preserve">Szkoła Podstawowa Nr 39 (SP 39)</t>
  </si>
  <si>
    <t xml:space="preserve">w tym remont łazienek oraz wymiana podłogi na korytarzach</t>
  </si>
  <si>
    <t xml:space="preserve">Szkoła Podstawowa Nr 53 (SP 53)</t>
  </si>
  <si>
    <t xml:space="preserve">Szkoła Podstawowa Nr 55 (SP 55)</t>
  </si>
  <si>
    <t xml:space="preserve">Szkoła Podstawowa Nr 56 (SP 56)</t>
  </si>
  <si>
    <t xml:space="preserve">Szkoła Podstawowa Nr 64  (SP 64)</t>
  </si>
  <si>
    <t xml:space="preserve">w tym konkurs języka angielskiego im. Agnieszki Klimczyk</t>
  </si>
  <si>
    <t xml:space="preserve">Szkoła Podstawowa Nr 117  (SP 117)</t>
  </si>
  <si>
    <t xml:space="preserve">Szkoła Podstawowa Nr 144  (SP 144)</t>
  </si>
  <si>
    <t xml:space="preserve">Szkoła Podstawowa Nr 158  (SP 158)</t>
  </si>
  <si>
    <t xml:space="preserve">Dostępna szkoła</t>
  </si>
  <si>
    <t xml:space="preserve">GDS</t>
  </si>
  <si>
    <t xml:space="preserve">Zespół Szkolno - Przedszkolny Nr 1 (ZSP 1)</t>
  </si>
  <si>
    <t xml:space="preserve">Zespół Szkolno - Przedszkolny Nr 8 (ZSP 8)</t>
  </si>
  <si>
    <t xml:space="preserve">Zespół Szkolno - Przedszkolny Nr 11 (ZSP 11)</t>
  </si>
  <si>
    <t xml:space="preserve">Zespół Szkolno - Przedszkolny Nr 13 (ZSP 13)</t>
  </si>
  <si>
    <t xml:space="preserve">Zespół Szkolno - Przedszkolny Nr 15 (ZSP 15)</t>
  </si>
  <si>
    <t xml:space="preserve">Zespół Szkolno - Przedszkolny Nr 17 (ZSP 17)</t>
  </si>
  <si>
    <t xml:space="preserve">Zespół Szkolno - Przedszkolny Nr 19 (ZSP 19)</t>
  </si>
  <si>
    <t xml:space="preserve">Zespół Szkół Ogólnokształcących Nr 7 (ZSO 7)</t>
  </si>
  <si>
    <t xml:space="preserve">Zespół Szkół Ogólnokształcących Nr 9  (ZSO 9)</t>
  </si>
  <si>
    <t xml:space="preserve">Zespół Szkół Ogólnokształcących Nr 13 (ZSO 13)</t>
  </si>
  <si>
    <t xml:space="preserve">Zespół Szkół Ogólnokształcących Nr 18 (ZSO 18)</t>
  </si>
  <si>
    <t xml:space="preserve">I Liceum Ogólnokształcące (LO I)</t>
  </si>
  <si>
    <t xml:space="preserve">Małopolska Chmura Edukacyjna</t>
  </si>
  <si>
    <t xml:space="preserve">Program mobilności ponadnarodowej</t>
  </si>
  <si>
    <t xml:space="preserve">III Liceum Ogólnokształcące (LO III)</t>
  </si>
  <si>
    <t xml:space="preserve">IV Liceum Ogólnokształcące (LO IV)</t>
  </si>
  <si>
    <t xml:space="preserve">V Liceum Ogólnokształcące (LO V) </t>
  </si>
  <si>
    <t xml:space="preserve">VI Liceum Ogólnokształcące (LO VI)</t>
  </si>
  <si>
    <t xml:space="preserve">Matura międzynarodowa</t>
  </si>
  <si>
    <t xml:space="preserve">MMR</t>
  </si>
  <si>
    <t xml:space="preserve">w tym remont dachu i ław kominiarskich oraz kontynuacja renowacji stolarki drzwiowej wewnętrznej i zewnętrznej</t>
  </si>
  <si>
    <t xml:space="preserve">VII Liceum Ogólnokształcące (LO VII)</t>
  </si>
  <si>
    <t xml:space="preserve">Małopolska Chmura Edukacyjna </t>
  </si>
  <si>
    <t xml:space="preserve">VIII Liceum Ogólnokształcące (LO VIII)</t>
  </si>
  <si>
    <t xml:space="preserve">IX Liceum Ogólnokształcące (LO IX)</t>
  </si>
  <si>
    <t xml:space="preserve">X Liceum Ogólnokształcące (LO X)</t>
  </si>
  <si>
    <t xml:space="preserve">XI Liceum Ogólnokształcące (LO XI)</t>
  </si>
  <si>
    <t xml:space="preserve">Realizacja Programów Unijnych - Erasmus+</t>
  </si>
  <si>
    <t xml:space="preserve">w tym: szatnia wg projektu, szafki, remont łazienek</t>
  </si>
  <si>
    <t xml:space="preserve">XII Liceum Ogólnokształcące (LO XII)</t>
  </si>
  <si>
    <t xml:space="preserve">XIII Liceum Ogólnokształcące (LO XIII)</t>
  </si>
  <si>
    <t xml:space="preserve">XIV Liceum Ogólnokształcące (LO XIV)</t>
  </si>
  <si>
    <t xml:space="preserve">XV Liceum Ogólnokształcące (LO XV)</t>
  </si>
  <si>
    <t xml:space="preserve">XX Liceum Ogólnokształcące (LO XX)</t>
  </si>
  <si>
    <t xml:space="preserve">XXI Liceum Ogólnokształcące (LO XXI)</t>
  </si>
  <si>
    <t xml:space="preserve">XXV Liceum Ogólnokształcące (LO XXV)</t>
  </si>
  <si>
    <t xml:space="preserve">XXVIII Liceum Ogólnokształcące (LO XXVIII)</t>
  </si>
  <si>
    <t xml:space="preserve">XLI Liceum Ogólnokształcące (LO XLI)</t>
  </si>
  <si>
    <t xml:space="preserve">XLII Liceum Ogólnokształcące (LO XLII)</t>
  </si>
  <si>
    <t xml:space="preserve">XLIV Liceum Ogólnokształcące (LO XLIV)</t>
  </si>
  <si>
    <t xml:space="preserve">Zespół Szkół Budowlanych Nr 1 (ZSB 1)</t>
  </si>
  <si>
    <t xml:space="preserve">Kształcenie zawodowe uczniów w branży budowlanej</t>
  </si>
  <si>
    <t xml:space="preserve">Zespół Szkół Chemicznych (ZSCH)</t>
  </si>
  <si>
    <t xml:space="preserve">Kształcenie zawodowe uczniów w branży administracyjno - usługowej</t>
  </si>
  <si>
    <t xml:space="preserve">Zespół Szkół Ekonomicznych Nr 1 (ZSE 1)</t>
  </si>
  <si>
    <t xml:space="preserve">Kształcenie zawodowe uczniów w branży turystyczno - gastronomicznej</t>
  </si>
  <si>
    <t xml:space="preserve">Zespół Szkół Ekonomicznych Nr 2 (ZSE 2)</t>
  </si>
  <si>
    <t xml:space="preserve">Zespół Szkół Elektrycznych Nr 1 (ZSEL 1)</t>
  </si>
  <si>
    <t xml:space="preserve">Kształcenie zawodowe uczniów w branży elektryczno - elektronicznej</t>
  </si>
  <si>
    <t xml:space="preserve">Zespół Szkół Elektrycznych Nr 2 (ZSEL 2)</t>
  </si>
  <si>
    <t xml:space="preserve">Zespół Szkół Energetycznych (ZSEN)</t>
  </si>
  <si>
    <t xml:space="preserve">Zespół Szkół Gastronomicznych Nr 1 (ZSG 1)</t>
  </si>
  <si>
    <t xml:space="preserve">Zespół Szkół Gastronomicznych Nr 2 (ZSG 2)</t>
  </si>
  <si>
    <t xml:space="preserve">Zespół Szkół Geodezyjno-Drogowych i Gospodarki Wodnej (ZSGDIGW)</t>
  </si>
  <si>
    <t xml:space="preserve">Zespół Szkół Inżynierii Środowiska i Melioracji (ZSIŚIM)</t>
  </si>
  <si>
    <t xml:space="preserve">Kształcenie zawodowe uczniów w branży rolniczo - leśnej z ochroną środowiska</t>
  </si>
  <si>
    <t xml:space="preserve">Mobilność Edukacyjna POWER</t>
  </si>
  <si>
    <t xml:space="preserve">Zespół Szkół Łączności (ZSŁ)</t>
  </si>
  <si>
    <t xml:space="preserve">Zespół Szkół Mechanicznych Nr 1 (ZSM 1)</t>
  </si>
  <si>
    <t xml:space="preserve">Kształcenie zawodowe uczniów w branży mechanicznej</t>
  </si>
  <si>
    <t xml:space="preserve">Zespół Szkół Mechanicznych Nr 2 (ZSM 2)</t>
  </si>
  <si>
    <t xml:space="preserve">Zespół Szkół Mechanicznych Nr 3 (ZSM 3)</t>
  </si>
  <si>
    <t xml:space="preserve">Zespół Szkół Odzieżowych Nr 1 (ZSODZ 1)</t>
  </si>
  <si>
    <t xml:space="preserve">w tym remont drogi dojazdowej wraz z chodnikiem</t>
  </si>
  <si>
    <t xml:space="preserve">Zespół Szkół Poligraficzno - Medialnych (ZSPM)</t>
  </si>
  <si>
    <t xml:space="preserve">Kwalifikacyjne kursy zawodowe</t>
  </si>
  <si>
    <t xml:space="preserve">KKZ</t>
  </si>
  <si>
    <t xml:space="preserve">Zespół Szkół Przemysłu Spożywczego (ZSPSP)</t>
  </si>
  <si>
    <t xml:space="preserve">Zespół Szkół Zawodowych Polskiego Górnictwa Naftowego 
i Gazownictwa (ZSZ PGNIG)</t>
  </si>
  <si>
    <t xml:space="preserve">Zespół Szkół Zawodowych Nr 2 (ZSZ 2)</t>
  </si>
  <si>
    <t xml:space="preserve">Zespół Szkół i Placówek - Centrum dla Niewidomych i Słabowidzących (ZSIPCNS)</t>
  </si>
  <si>
    <t xml:space="preserve">Centrum Kształcenia Zawodowego Nr 1  (CKZ 1)</t>
  </si>
  <si>
    <t xml:space="preserve">Centrum Kształcenia Zawodowego i Ustawicznego  (CKZIU)</t>
  </si>
  <si>
    <t xml:space="preserve">Ogólnokształcąca Szkoła Muzyczna ul. Basztowa 8 (OSM-B)</t>
  </si>
  <si>
    <t xml:space="preserve">Szkoła Muzyczna I i II stopnia ul. Józefińska 10 (SM-J)</t>
  </si>
  <si>
    <t xml:space="preserve">Szkoła Muzyczna I stopnia ul. Pilotów (SM-P)</t>
  </si>
  <si>
    <t xml:space="preserve">Zespół Szkół Specjalnych Nr 14 (ZSS 14)</t>
  </si>
  <si>
    <t xml:space="preserve">Specjalny Ośrodek Szkolno - Wychowawczy Nr 1 (SOSW 1)</t>
  </si>
  <si>
    <t xml:space="preserve">Specjalny Ośrodek Szkolno - Wychowawczy Nr 3 (SOSW 3)</t>
  </si>
  <si>
    <t xml:space="preserve">Specjalny Ośrodek Szkolno - Wychowawczy Nr 4 (SOSW 4)</t>
  </si>
  <si>
    <t xml:space="preserve">Specjalny Ośrodek Szkolno - Wychowawczy Nr 6 (SOSW 6)</t>
  </si>
  <si>
    <t xml:space="preserve">Specjalny Ośrodek Szkolno - Wychowawczy Centrum Autyzmu i Całościowych Zaburzeń Rozwojowych (SOSWCA)</t>
  </si>
  <si>
    <t xml:space="preserve">Wspieranie Edukacji Włączającej</t>
  </si>
  <si>
    <t xml:space="preserve">WEW</t>
  </si>
  <si>
    <t xml:space="preserve">Specjalny Ośrodek Szkolno - Wychowawczy dla Niesłyszących  (SOSWN-G)</t>
  </si>
  <si>
    <t xml:space="preserve">Zespół Placówek Resocjalizacyjno - Socjoterapeutycznych (ZPRS)</t>
  </si>
  <si>
    <t xml:space="preserve">Specjalistyczna Poradnia Psychologiczno-Pedagogiczna  "Krakowski Ośrodek Terapii" (KOT)</t>
  </si>
  <si>
    <t xml:space="preserve">Wsparcie samorządowych szkół i placówek oświatowych</t>
  </si>
  <si>
    <t xml:space="preserve">WPP</t>
  </si>
  <si>
    <t xml:space="preserve">Specjalistyczna Poradnia Psychologiczno-Pedagogiczna dla Dzieci z Niepowodzeniami Edukacyjnymi (SPPP)</t>
  </si>
  <si>
    <t xml:space="preserve">Specjalistyczna Poradnia Psychologiczno-Pedagogiczna dla Dzieci w Wieku Przedszkolnym (SPPPDP)</t>
  </si>
  <si>
    <t xml:space="preserve">Specjalistyczna Poradnia Psychologiczno-Pedagogiczna "Krakowski Ośrodek Kariery" (KOK)</t>
  </si>
  <si>
    <t xml:space="preserve">Specjalistyczna Poradnia Wczesnej Pomocy Psychologiczno - Pedagogicznej (SPWPPP)</t>
  </si>
  <si>
    <t xml:space="preserve">Poradnia Psychologiczno-Pedagogiczna Nr 1 (PPP 1)</t>
  </si>
  <si>
    <t xml:space="preserve">Poradnia Psychologiczno-Pedagogiczna Nr 2 (PPP 2)</t>
  </si>
  <si>
    <t xml:space="preserve">Poradnia Psychologiczno-Pedagogiczna Nr 3 (PPP 3)</t>
  </si>
  <si>
    <t xml:space="preserve">Środowiskowe Centrum Zdrowia Psychicznego dla Dzieci i Młodzieży Kraków-Południe</t>
  </si>
  <si>
    <t xml:space="preserve">CZP</t>
  </si>
  <si>
    <t xml:space="preserve">Poradnia Psychologiczno-Pedagogiczna Nr 4 (PPP 4)</t>
  </si>
  <si>
    <t xml:space="preserve">Bursa Szkolnictwa Ponadpodstawowego Nr 1 (BURSA 1)</t>
  </si>
  <si>
    <t xml:space="preserve">Bursa Szkolnictwa Ponadpodstawowego Nr 2 (BURSA 2)</t>
  </si>
  <si>
    <t xml:space="preserve">Bursa Szkolnictwa Ponadpodstawowego Nr 3 (BURSA 3)</t>
  </si>
  <si>
    <t xml:space="preserve">Szkolne Schronisko Młodzieżowe (SSM)</t>
  </si>
  <si>
    <t xml:space="preserve">Krakowski Szkolny Ośrodek Sportowy (KSOS)</t>
  </si>
  <si>
    <t xml:space="preserve">Pozostała działalność w zakresie kultury fizycznej</t>
  </si>
  <si>
    <t xml:space="preserve">CKF</t>
  </si>
  <si>
    <t xml:space="preserve">Międzyszkolny Ośrodek Sportowy - Wschód (MOS-W)</t>
  </si>
  <si>
    <t xml:space="preserve">Pozostałe zadania w zakresie kultury fizycznej</t>
  </si>
  <si>
    <t xml:space="preserve">Międzyszkolny Ośrodek Sportowy - Zachód (MOS-Z)</t>
  </si>
  <si>
    <t xml:space="preserve">Młodzieżowy Dom Kultury - Tysiąclecia (MDK-1000)</t>
  </si>
  <si>
    <t xml:space="preserve">Młodzieżowy Dom Kultury - 29 Listopada (MDK-29)</t>
  </si>
  <si>
    <t xml:space="preserve">Młodzieżowy Dom Kultury - Beskidzka (MDK-BE)</t>
  </si>
  <si>
    <t xml:space="preserve">Młodzieżowa Rada Krakowa</t>
  </si>
  <si>
    <t xml:space="preserve">MRK</t>
  </si>
  <si>
    <t xml:space="preserve">Młodzieżowy Dom Kultury - Grunwaldzka (MDK-GR)</t>
  </si>
  <si>
    <t xml:space="preserve">Młodzieżowy Dom Kultury - os. Kalinowe (MDK-KA)</t>
  </si>
  <si>
    <t xml:space="preserve">Młodzieżowy Dom Kultury - Lotnicza (MDK-LO)</t>
  </si>
  <si>
    <t xml:space="preserve">Młodzieżowy Dom Kultury - Na Stoku (MDK-NS)</t>
  </si>
  <si>
    <t xml:space="preserve">Młodzieżowy Dom Kultury - Reymonta (MDK-RE)</t>
  </si>
  <si>
    <t xml:space="preserve">Centrum Młodzieży im. dr. Jordana (CM)</t>
  </si>
  <si>
    <t xml:space="preserve">w tym: Aktywizacja Seniorów w Nowej Hucie, Szkolna Liga Szachowa, Przedszkolaki szlakiem krakowskich kopców, kontynuacja Programu Integracji Międzypokoleniowej</t>
  </si>
  <si>
    <t xml:space="preserve">w tym remont sanitariatów w hali sportowej oraz auli wielofunkcyjnej w CW JordaNova</t>
  </si>
  <si>
    <t xml:space="preserve">Staromiejskie Centrum Kultury Młodzieży (SCKM)</t>
  </si>
  <si>
    <t xml:space="preserve">Międzyszkolny Ludowy Zespół Pieśni i Tańca "Krakowiak" (MLZPIT)</t>
  </si>
  <si>
    <t xml:space="preserve">Muzeum Armii Krajowej (MAK)</t>
  </si>
  <si>
    <t xml:space="preserve">Działalność kulturalna instytucji</t>
  </si>
  <si>
    <t xml:space="preserve">DKI</t>
  </si>
  <si>
    <t xml:space="preserve">Muzeum Historyczne Miasta Krakowa (MHMK)</t>
  </si>
  <si>
    <t xml:space="preserve">Muzeum Inżynierii Miejskiej (MIM)</t>
  </si>
  <si>
    <t xml:space="preserve">Muzeum Historii Fotografii (MHF)</t>
  </si>
  <si>
    <t xml:space="preserve">Muzeum - Miejsce Pamięci KL Plaszow (MKLP)</t>
  </si>
  <si>
    <t xml:space="preserve">Muzeum Sztuki Współczesnej (MSW)</t>
  </si>
  <si>
    <t xml:space="preserve">Galeria Sztuki Współczesnej Bunkier Sztuki (BUNKIER)</t>
  </si>
  <si>
    <t xml:space="preserve">Instytut Kultury Willa Decjusza (DECJUSZA)</t>
  </si>
  <si>
    <t xml:space="preserve">Teatr Ludowy (LUDOWY)</t>
  </si>
  <si>
    <t xml:space="preserve">Teatr Groteska (GROTESKA)</t>
  </si>
  <si>
    <t xml:space="preserve">Teatr Bagatela (BAGATELA)</t>
  </si>
  <si>
    <t xml:space="preserve">Teatr Łaźnia Nowa (TŁN)</t>
  </si>
  <si>
    <t xml:space="preserve">Teatr KTO (KTO)</t>
  </si>
  <si>
    <t xml:space="preserve">Krakowski Teatr Variete (VARIETE)</t>
  </si>
  <si>
    <t xml:space="preserve">Krakowski Teatr Scena STU (STU)</t>
  </si>
  <si>
    <t xml:space="preserve">Balet Dworski Cracovia Danza (CD)</t>
  </si>
  <si>
    <t xml:space="preserve">Sinfonietta Cracovia (SINFO)</t>
  </si>
  <si>
    <t xml:space="preserve">Capella Cracoviensis (CC)</t>
  </si>
  <si>
    <t xml:space="preserve">Krakowskie Forum Kultury (KFK)</t>
  </si>
  <si>
    <t xml:space="preserve">w tym organizacja spacerów z przewodnikami</t>
  </si>
  <si>
    <t xml:space="preserve">Ośrodek Kultury Kraków - Nowa Huta (OKNH)</t>
  </si>
  <si>
    <t xml:space="preserve">Ośrodek Kultury im. C.K. Norwida (OKNOR)</t>
  </si>
  <si>
    <t xml:space="preserve">Ośrodek Kultury Zespół Pieśni i Tańca "Krakowiacy" (OKZPIT)</t>
  </si>
  <si>
    <t xml:space="preserve">Nowohuckie Centrum Kultury (NCK)</t>
  </si>
  <si>
    <t xml:space="preserve">Centrum Kultury "Dworek Białoprądnicki"  (DWOREK)</t>
  </si>
  <si>
    <t xml:space="preserve">Centrum Kultury Podgórza  (CKPODG)</t>
  </si>
  <si>
    <t xml:space="preserve">w tym realizacja koncertu pt.:"Niepodległość zaczęła się w Podgórzu"</t>
  </si>
  <si>
    <t xml:space="preserve">Ośrodek Kultury Biblioteka Polskiej Piosenki  (BPP)</t>
  </si>
  <si>
    <t xml:space="preserve">Biblioteka Kraków (BIBLIOTEKA)</t>
  </si>
  <si>
    <t xml:space="preserve">Krakowskie Biuro Festiwalowe (KBF)</t>
  </si>
  <si>
    <t xml:space="preserve">Klimat - Energia - Gospodarka Wodna (KEGW)</t>
  </si>
  <si>
    <t xml:space="preserve">Utrzymanie elementów systemu odwodnienia oraz zaopatrzenie magazynu przeciwpowodziowego</t>
  </si>
  <si>
    <t xml:space="preserve">UOP</t>
  </si>
  <si>
    <t xml:space="preserve">Utrzymanie i remonty fontann, pitników i brodzików</t>
  </si>
  <si>
    <t xml:space="preserve">UFP</t>
  </si>
  <si>
    <t xml:space="preserve">Utrzymanie i remonty szaletów</t>
  </si>
  <si>
    <t xml:space="preserve">USZ</t>
  </si>
  <si>
    <t xml:space="preserve">Monitoring zaopatrzenia w media</t>
  </si>
  <si>
    <t xml:space="preserve">ZWM</t>
  </si>
  <si>
    <t xml:space="preserve">Poprawa efektywności energetycznej gminnych budynków użyteczności publicznej</t>
  </si>
  <si>
    <t xml:space="preserve">PEE</t>
  </si>
  <si>
    <t xml:space="preserve">Promocja i edukacja klimatyczna</t>
  </si>
  <si>
    <t xml:space="preserve">PKL</t>
  </si>
  <si>
    <t xml:space="preserve">Obsługa administracyjno - techniczna zadań</t>
  </si>
  <si>
    <t xml:space="preserve">OZA</t>
  </si>
  <si>
    <t xml:space="preserve">Zarząd Budynków Komunalnych (ZBK)</t>
  </si>
  <si>
    <t xml:space="preserve">Bieżące utrzymanie nieruchomości pozostających w zarządzie ZBK oraz w stosunku do których ZBK pełni rolę wynajmującego</t>
  </si>
  <si>
    <t xml:space="preserve">BUN</t>
  </si>
  <si>
    <t xml:space="preserve">GSP</t>
  </si>
  <si>
    <t xml:space="preserve">Restauracja Fortu 52a "Łapianka" i adaptacja dla Muzeum i Centrum Ruchu Harcerskiego</t>
  </si>
  <si>
    <t xml:space="preserve">MCH</t>
  </si>
  <si>
    <t xml:space="preserve">Restauracja wraz z adaptacją obiektu fortecznego na siedzibę podmiotów kultury na bazie nieruchomości zabudowanej Fortem Nr 52 Borek</t>
  </si>
  <si>
    <t xml:space="preserve">RFB</t>
  </si>
  <si>
    <t xml:space="preserve">System energii odnawialnej do celów ogrzewania budynków mieszkalnych i wytwarzania energii</t>
  </si>
  <si>
    <t xml:space="preserve">SOO</t>
  </si>
  <si>
    <t xml:space="preserve">Obsługa realizacji zadań ZBK</t>
  </si>
  <si>
    <t xml:space="preserve">ORZ</t>
  </si>
  <si>
    <t xml:space="preserve">Rewitalizacja i adaptacja zachowanych zabytkowych części Fortu 52a "Łapianka" wraz z rozbudową w celu utworzenia Muzeum i Centrum Ruchu Harcerskiego w Krakowie</t>
  </si>
  <si>
    <t xml:space="preserve">RFŁ</t>
  </si>
  <si>
    <t xml:space="preserve">Rekultywacja i zagospodarowanie terenów po zniszczonych elementach Fortu Nr 2 "Kościuszko"</t>
  </si>
  <si>
    <t xml:space="preserve">RFK</t>
  </si>
  <si>
    <t xml:space="preserve">Termomodernizacja budynków przychodni zdrowia w Krakowie (ZIT)</t>
  </si>
  <si>
    <t xml:space="preserve">TBP</t>
  </si>
  <si>
    <t xml:space="preserve">Zarząd Cmentarzy Komunalnych (ZCK)</t>
  </si>
  <si>
    <t xml:space="preserve">Prowadzenie cmentarzy</t>
  </si>
  <si>
    <t xml:space="preserve">UTC</t>
  </si>
  <si>
    <t xml:space="preserve">ATZ</t>
  </si>
  <si>
    <t xml:space="preserve">Zarząd Dróg Miasta Krakowa (ZDMK)</t>
  </si>
  <si>
    <t xml:space="preserve">Dekoracja Miasta Krakowa</t>
  </si>
  <si>
    <t xml:space="preserve">DMK</t>
  </si>
  <si>
    <t xml:space="preserve">Działania w zakresie gospodarki odpadami</t>
  </si>
  <si>
    <t xml:space="preserve">DGO</t>
  </si>
  <si>
    <t xml:space="preserve">Utrzymanie, remonty obiektów inżynierskich</t>
  </si>
  <si>
    <t xml:space="preserve">UOI</t>
  </si>
  <si>
    <t xml:space="preserve">Utrzymanie i remonty dróg</t>
  </si>
  <si>
    <t xml:space="preserve">URD</t>
  </si>
  <si>
    <t xml:space="preserve">w tym: remont parkingu os. Kazimierzowskie 29; wymiana nawierzchni ul. św. Piotra; remont nakładkowy ul. Grzebskiego i ul. Syreńskiego; remont ul. Landaua i ul. Moczydło; delegacja kilku osób (do 10 osób)  do Niemiec do siedziby Siemens Mobility w celu zobaczenia "Elektrycznej Autostrady"; remont ulicy Jaglarzów - boczna odnoga od głównej do domów 27a, 27b, 27c; remont chodnika przy ul. Ciepłowniczej</t>
  </si>
  <si>
    <t xml:space="preserve">Utrzymanie stałej aktualności tablic z nazwami ulic i placów</t>
  </si>
  <si>
    <t xml:space="preserve">UTA</t>
  </si>
  <si>
    <t xml:space="preserve">Oświetlenie uliczne</t>
  </si>
  <si>
    <t xml:space="preserve">UOS</t>
  </si>
  <si>
    <t xml:space="preserve">Zabezpieczenie ruchu</t>
  </si>
  <si>
    <t xml:space="preserve">UZR</t>
  </si>
  <si>
    <t xml:space="preserve">Utrzymanie infrastruktury komunikacji tramwajowej</t>
  </si>
  <si>
    <t xml:space="preserve">UIT</t>
  </si>
  <si>
    <t xml:space="preserve">Utrzymanie obiektów kubaturowych i ścieżek rowerowych</t>
  </si>
  <si>
    <t xml:space="preserve">UOK</t>
  </si>
  <si>
    <t xml:space="preserve">Obsługa zadań inwestycyjnych dzielnic</t>
  </si>
  <si>
    <t xml:space="preserve">OZI</t>
  </si>
  <si>
    <t xml:space="preserve">Uzgadnianie i opiniowanie inwestycji drogowych</t>
  </si>
  <si>
    <t xml:space="preserve">OUO</t>
  </si>
  <si>
    <t xml:space="preserve">Wydawanie decyzji administracyjnych</t>
  </si>
  <si>
    <t xml:space="preserve">OWD</t>
  </si>
  <si>
    <t xml:space="preserve">Utrzymanie Strefy Płatnego Parkowania</t>
  </si>
  <si>
    <t xml:space="preserve">SPP</t>
  </si>
  <si>
    <t xml:space="preserve">Modernizacja torowisk tramwajowych w Krakowie wraz z infrastrukturą towarzyszącą</t>
  </si>
  <si>
    <t xml:space="preserve">EMT</t>
  </si>
  <si>
    <t xml:space="preserve">Prowadzenie postępowań przedegzekucyjnych</t>
  </si>
  <si>
    <t xml:space="preserve">PPE</t>
  </si>
  <si>
    <t xml:space="preserve">OAZ</t>
  </si>
  <si>
    <t xml:space="preserve">Utrzymanie i remonty szaletów </t>
  </si>
  <si>
    <t xml:space="preserve">Zarząd Inwestycji Miejskich (ZIM)</t>
  </si>
  <si>
    <t xml:space="preserve">OAI</t>
  </si>
  <si>
    <t xml:space="preserve">Nadzór inwestycyjny</t>
  </si>
  <si>
    <t xml:space="preserve">NIW</t>
  </si>
  <si>
    <t xml:space="preserve">Budowa linii tramwajowej KST etap III (os. Krowodrza Górka - Górka Narodowa) wraz z budową dwupoziomowego skrzyżowania w ciągu ul. Opolskiej</t>
  </si>
  <si>
    <t xml:space="preserve">ETG</t>
  </si>
  <si>
    <t xml:space="preserve">Rozbudowa Al. 29 Listopada (odc. ul. Opolska - granica miasta)</t>
  </si>
  <si>
    <t xml:space="preserve">ELI</t>
  </si>
  <si>
    <t xml:space="preserve">Zarząd Infrastruktury Sportowej  (ZIS)</t>
  </si>
  <si>
    <t xml:space="preserve">Zarządzanie obiektami sportowo-rekreacyjnymi</t>
  </si>
  <si>
    <t xml:space="preserve">ZOB</t>
  </si>
  <si>
    <t xml:space="preserve">Utrzymanie, remonty obiektów rekreacyjno-sportowych oraz obsługa inwestycji sportowych</t>
  </si>
  <si>
    <t xml:space="preserve">UTR</t>
  </si>
  <si>
    <t xml:space="preserve">Organizacja imprez sportowo - rekreacyjnych</t>
  </si>
  <si>
    <t xml:space="preserve">OIS</t>
  </si>
  <si>
    <t xml:space="preserve">Obsługa zadań dzielnic</t>
  </si>
  <si>
    <t xml:space="preserve">OZD</t>
  </si>
  <si>
    <t xml:space="preserve">ADT</t>
  </si>
  <si>
    <t xml:space="preserve">Zarząd Transportu Publicznego (ZTP)</t>
  </si>
  <si>
    <t xml:space="preserve">Transport zbiorowy</t>
  </si>
  <si>
    <t xml:space="preserve">TZB</t>
  </si>
  <si>
    <t xml:space="preserve">Realizacja polityki rowerowej</t>
  </si>
  <si>
    <t xml:space="preserve">ROW</t>
  </si>
  <si>
    <t xml:space="preserve">System Informacji Miejskiej</t>
  </si>
  <si>
    <t xml:space="preserve">SIM</t>
  </si>
  <si>
    <t xml:space="preserve">Dynaxibility4CE - Regulacja Stref Ograniczonego Ruchu</t>
  </si>
  <si>
    <t xml:space="preserve">RSO</t>
  </si>
  <si>
    <t xml:space="preserve">Utrzymanie parkingów Park &amp; Ride</t>
  </si>
  <si>
    <t xml:space="preserve">UPR</t>
  </si>
  <si>
    <t xml:space="preserve">ODA</t>
  </si>
  <si>
    <t xml:space="preserve">Zarząd Zieleni Miejskiej (ZZM)</t>
  </si>
  <si>
    <t xml:space="preserve">Utrzymanie i konserwacja zieleni</t>
  </si>
  <si>
    <t xml:space="preserve">UKZ</t>
  </si>
  <si>
    <t xml:space="preserve">w tym: nasadzenia w pasach drogowych ul. Wybickiego, 
ul. Radzikowskiego i ul. Conrada; nowe nasadzenia oraz zmiana istniejących w ogródku jordanowskim Opolska/ Jaremy i Pużaka;  rozbetonowanie nawierzchni i wprowadzenie nowych drzew i krzewów</t>
  </si>
  <si>
    <t xml:space="preserve">Zarządzanie i nadzór nad lasami</t>
  </si>
  <si>
    <t xml:space="preserve">ZNL</t>
  </si>
  <si>
    <t xml:space="preserve">Zarządzanie zasobami gruntowymi</t>
  </si>
  <si>
    <t xml:space="preserve">ZZG</t>
  </si>
  <si>
    <t xml:space="preserve">Zarządzanie infrastrukturą wodną</t>
  </si>
  <si>
    <t xml:space="preserve">ZIW</t>
  </si>
  <si>
    <t xml:space="preserve">OAT</t>
  </si>
  <si>
    <t xml:space="preserve">CLEARING HOUSE</t>
  </si>
  <si>
    <t xml:space="preserve">HOR</t>
  </si>
  <si>
    <t xml:space="preserve">Gardeniser Plus - Erasmus+</t>
  </si>
  <si>
    <t xml:space="preserve">GAP</t>
  </si>
  <si>
    <t xml:space="preserve">Gardens - Erasmus +</t>
  </si>
  <si>
    <t xml:space="preserve">GAS</t>
  </si>
  <si>
    <t xml:space="preserve">Centrum Edukacji Ekologicznej Symbioza</t>
  </si>
  <si>
    <t xml:space="preserve">SYM</t>
  </si>
  <si>
    <t xml:space="preserve">Utrzymanie małej architektury oraz ciągów pieszych</t>
  </si>
  <si>
    <t xml:space="preserve">MAC</t>
  </si>
  <si>
    <t xml:space="preserve">w tym: remont chodnika przed blokiem 15 os. Na Skarpie oraz pomiędzy blokami ul. Wileńska 24 a ul. Wileńska 22; naprawa płytek chodnikowych przy wiacie śmietnikowej przy bloku ul. Celarowska 16</t>
  </si>
  <si>
    <t xml:space="preserve">Life Urbangreen</t>
  </si>
  <si>
    <t xml:space="preserve">LUG</t>
  </si>
  <si>
    <t xml:space="preserve">URBACT III RU:RBAN Resilient Urban Agriculture</t>
  </si>
  <si>
    <t xml:space="preserve">URR</t>
  </si>
  <si>
    <t xml:space="preserve">Komenda Miejska Państwowej Straży Pożarnej (KMPSP)</t>
  </si>
  <si>
    <t xml:space="preserve">Straż Miejska Miasta Krakowa (SMMK)</t>
  </si>
  <si>
    <t xml:space="preserve">Współudział w ochronie bezpieczeństwa i porządku publicznego na terenie Krakowa </t>
  </si>
  <si>
    <t xml:space="preserve">OPP</t>
  </si>
  <si>
    <t xml:space="preserve">Obsługa realizacji zadań Straży Miejskiej Miasta Krakowa</t>
  </si>
  <si>
    <t xml:space="preserve">OZS</t>
  </si>
  <si>
    <t xml:space="preserve">Program Poprawy Bezpieczeństwa "Bezpieczny Kraków"</t>
  </si>
  <si>
    <t xml:space="preserve">Miejskie Centrum Profilaktyki Uzależnień (MCPU)</t>
  </si>
  <si>
    <t xml:space="preserve">Obsługa Miejskiej Komisji Rozwiązywania Problemów Alkoholowych</t>
  </si>
  <si>
    <t xml:space="preserve">MKA</t>
  </si>
  <si>
    <t xml:space="preserve">Zadania inwestycyjne </t>
  </si>
  <si>
    <t xml:space="preserve">Miejski Ośrodek Pomocy Społecznej (MOPS)</t>
  </si>
  <si>
    <t xml:space="preserve">Wsparcie rodziny, przeciwdziałanie przemocy i organizacja społeczności lokalnej</t>
  </si>
  <si>
    <t xml:space="preserve">PRZ</t>
  </si>
  <si>
    <t xml:space="preserve">w tym zajęcia dla mieszkańców w ramach Programu Aktywności Lokalnej Zesławice</t>
  </si>
  <si>
    <t xml:space="preserve">Organizowanie pieczy zastępczej</t>
  </si>
  <si>
    <t xml:space="preserve">PZA</t>
  </si>
  <si>
    <t xml:space="preserve">Wsparcie osób starszych i niepełnosprawnych</t>
  </si>
  <si>
    <t xml:space="preserve">PSN</t>
  </si>
  <si>
    <t xml:space="preserve">Wsparcie osób z zaburzeniami psychicznymi i ich rodzin</t>
  </si>
  <si>
    <t xml:space="preserve">PPS</t>
  </si>
  <si>
    <t xml:space="preserve">Reintegracja zawodowa i społeczna osób bezrobotnych</t>
  </si>
  <si>
    <t xml:space="preserve">REI</t>
  </si>
  <si>
    <t xml:space="preserve">Program dofinansowania do zwiększonych kosztów grzewczych </t>
  </si>
  <si>
    <t xml:space="preserve">EMI</t>
  </si>
  <si>
    <t xml:space="preserve">Aktywni zawodowo, aktywni społecznie</t>
  </si>
  <si>
    <t xml:space="preserve">Pomoc rodzinom i osobom zagrożonym i dotkniętym problemem ubóstwa</t>
  </si>
  <si>
    <t xml:space="preserve">UBO</t>
  </si>
  <si>
    <t xml:space="preserve">Środowiskowe Centrum Zdrowia Psychicznego dla Dzieci i Młodzieży Kraków Południe</t>
  </si>
  <si>
    <t xml:space="preserve">Sami - Dzielni</t>
  </si>
  <si>
    <t xml:space="preserve">SPU</t>
  </si>
  <si>
    <t xml:space="preserve">Obsługa administracyjno-techniczna zadań</t>
  </si>
  <si>
    <t xml:space="preserve">OBA</t>
  </si>
  <si>
    <t xml:space="preserve">Sami - Dzielni! Razem przeciw COVID-19 - B</t>
  </si>
  <si>
    <t xml:space="preserve">SDB</t>
  </si>
  <si>
    <t xml:space="preserve">Sami - Dzielni! Razem przeciw COVID-19 - C</t>
  </si>
  <si>
    <t xml:space="preserve">SDC</t>
  </si>
  <si>
    <t xml:space="preserve">Dom Pomocy Społecznej, ul. Babińskiego 25 (DPS-BA)</t>
  </si>
  <si>
    <t xml:space="preserve">Prowadzenie jednostki </t>
  </si>
  <si>
    <t xml:space="preserve">Bezpieczny dom- wsparcie dla kadry</t>
  </si>
  <si>
    <t xml:space="preserve">BDK</t>
  </si>
  <si>
    <t xml:space="preserve">Zapewnienie bezpieczeństwa i opieki pacjentom oraz bezpieczeństwa personelowi w zw. z COVID 19</t>
  </si>
  <si>
    <t xml:space="preserve">ZBP</t>
  </si>
  <si>
    <t xml:space="preserve">Dom Pomocy Społecznej, ul. Helclów 2 (DPS-HE)</t>
  </si>
  <si>
    <t xml:space="preserve">Dom Pomocy Społecznej, ul. Kluzeka 6 (DPS-KL)</t>
  </si>
  <si>
    <t xml:space="preserve">Dom Pomocy Społecznej, ul. Krakowska 55 (DPS-KR)</t>
  </si>
  <si>
    <t xml:space="preserve">Dom Pomocy Społecznej, ul. Łanowa 39 (DPS-Ł39)</t>
  </si>
  <si>
    <t xml:space="preserve">Dom Pomocy Społecznej, ul. Łanowa 41 (DPS-Ł41)</t>
  </si>
  <si>
    <t xml:space="preserve">Dom Pomocy Społecznej, ul. Łanowa 43 (DPS-Ł43)</t>
  </si>
  <si>
    <t xml:space="preserve">Dom Pomocy Społecznej, os. Hutnicze 5 (DPS-NH) </t>
  </si>
  <si>
    <t xml:space="preserve">Dom Pomocy Społecznej, ul. Nowaczyńskiego 1 (DPS-NO)</t>
  </si>
  <si>
    <t xml:space="preserve">Dom Pomocy Społecznej, ul. Praska 25 (DPS-PR)</t>
  </si>
  <si>
    <t xml:space="preserve">Dom Pomocy Społecznej, ul. Radziwiłłowska 8 (DPS-RA)</t>
  </si>
  <si>
    <t xml:space="preserve">Dom Pomocy Społecznej, ul. Rozrywka 1 (DPS-RO)</t>
  </si>
  <si>
    <t xml:space="preserve">Bezpieczny dom - wsparcie dla kadry</t>
  </si>
  <si>
    <t xml:space="preserve">Małopolska Tarcza Antykryzysowa - Bezpieczny dom</t>
  </si>
  <si>
    <t xml:space="preserve">TBD</t>
  </si>
  <si>
    <t xml:space="preserve">Miejski Dzienny Dom Pomocy Społecznej (MDDPS)</t>
  </si>
  <si>
    <t xml:space="preserve">Środowiskowy Dom Samopomocy (ŚDS)</t>
  </si>
  <si>
    <t xml:space="preserve">Ośrodek Interwencji Kryzysowej (OIK)</t>
  </si>
  <si>
    <t xml:space="preserve">Rozszerzenie zakresu pomocy psychologicznej dla osób zagrożonych przemocą i doświadczających przemocy</t>
  </si>
  <si>
    <t xml:space="preserve">RZP</t>
  </si>
  <si>
    <t xml:space="preserve">Interwencyjna Placówka Opiekuńczo - Wychowawcza (IPOW)</t>
  </si>
  <si>
    <t xml:space="preserve">Centrum Placówek Opiekuńczo-Wychowawczych "Parkowa" (CPOW-P)</t>
  </si>
  <si>
    <t xml:space="preserve">Centrum Administracyjne Nr 1 (CA 1)</t>
  </si>
  <si>
    <t xml:space="preserve">Centrum Administracyjne Nr 2 (CA 2)</t>
  </si>
  <si>
    <t xml:space="preserve">Powiatowy Inspektorat Nadzoru Budowlanego (PINB)</t>
  </si>
  <si>
    <t xml:space="preserve">Grodzki Urząd Pracy (GUP)</t>
  </si>
  <si>
    <t xml:space="preserve">Razem wydatki bieżące</t>
  </si>
  <si>
    <t xml:space="preserve">Wydatki majątkowe:</t>
  </si>
  <si>
    <t xml:space="preserve">Udziały w spółkach</t>
  </si>
  <si>
    <t xml:space="preserve">Inwestycje strategiczne</t>
  </si>
  <si>
    <t xml:space="preserve">w tym:</t>
  </si>
  <si>
    <t xml:space="preserve">wydatki ze środków zagranicznych niepodlegających zwrotowi</t>
  </si>
  <si>
    <t xml:space="preserve">Inwestycje programowe</t>
  </si>
  <si>
    <t xml:space="preserve">Zadania inwestycyjne dzielnic</t>
  </si>
  <si>
    <t xml:space="preserve">Zwroty dotacji oraz płatności, w tym wykorzystanych niezgodnie z przeznaczeniem lub wykorzystanych z naruszeniem procedur, o których mowa w art.184 ustawy, pobranych nienależnie lub w nadmiernej wysokości, dotyczące wydatków majątkowych</t>
  </si>
  <si>
    <r>
      <rPr>
        <b val="true"/>
        <sz val="12"/>
        <rFont val="Arial CE"/>
        <family val="2"/>
        <charset val="238"/>
      </rPr>
      <t xml:space="preserve">Ogółem wydatki </t>
    </r>
    <r>
      <rPr>
        <sz val="12"/>
        <rFont val="Arial CE"/>
        <family val="2"/>
        <charset val="238"/>
      </rPr>
      <t xml:space="preserve">(bez rezerw)</t>
    </r>
  </si>
  <si>
    <t xml:space="preserve">Ogółem rezerwy: </t>
  </si>
  <si>
    <t xml:space="preserve">  </t>
  </si>
  <si>
    <t xml:space="preserve">– ogólna</t>
  </si>
  <si>
    <t xml:space="preserve">– celowe na zadania bieżące</t>
  </si>
  <si>
    <t xml:space="preserve">- Zadania oświatowe </t>
  </si>
  <si>
    <t xml:space="preserve">- Zadania z zakresu zarządzania kryzysowego</t>
  </si>
  <si>
    <t xml:space="preserve">- Zadania dzielnic</t>
  </si>
  <si>
    <t xml:space="preserve">- Program "Nowa Huta dziś!"</t>
  </si>
  <si>
    <t xml:space="preserve">– celowe na zadania inwestycyjne</t>
  </si>
  <si>
    <t xml:space="preserve">- Zadania inwestycyjne wynikające z kompetencji decyzyjnych
  dzielnic </t>
  </si>
  <si>
    <t xml:space="preserve">Ogółem wydatki budżetu : </t>
  </si>
  <si>
    <t xml:space="preserve">wydatki bieżące (z rezerwami)</t>
  </si>
  <si>
    <t xml:space="preserve">wydatki majątkowe ogółem</t>
  </si>
  <si>
    <t xml:space="preserve">w tym: </t>
  </si>
  <si>
    <t xml:space="preserve">udziały w spółkach</t>
  </si>
  <si>
    <t xml:space="preserve">inwestycje:</t>
  </si>
  <si>
    <t xml:space="preserve">- strategiczne</t>
  </si>
  <si>
    <t xml:space="preserve">- programowe </t>
  </si>
  <si>
    <t xml:space="preserve">- zadania inwestycyjne dzielnic </t>
  </si>
  <si>
    <t xml:space="preserve">zwroty dotacji oraz płatności, w tym wykorzystanych niezgodnie z przeznaczeniem lub wykorzystanych z naruszeniem procedur, o których mowa w art.184 ustawy, pobranych nienależnie lub w nadmiernej wysokości, dotyczące wydatków majątkowych</t>
  </si>
  <si>
    <t xml:space="preserve">etaty inne</t>
  </si>
  <si>
    <t xml:space="preserve">etaty wszystkie</t>
  </si>
  <si>
    <r>
      <rPr>
        <b val="true"/>
        <sz val="9"/>
        <color rgb="FFA6A6A6"/>
        <rFont val="Arial CE"/>
        <family val="0"/>
        <charset val="238"/>
      </rPr>
      <t xml:space="preserve">WYDATKI OGÓŁEM</t>
    </r>
    <r>
      <rPr>
        <sz val="9"/>
        <color rgb="FFA6A6A6"/>
        <rFont val="Arial CE"/>
        <family val="0"/>
        <charset val="238"/>
      </rPr>
      <t xml:space="preserve"> (bez rez.)</t>
    </r>
  </si>
  <si>
    <r>
      <rPr>
        <b val="true"/>
        <sz val="9"/>
        <color rgb="FFA6A6A6"/>
        <rFont val="Arial CE"/>
        <family val="0"/>
        <charset val="238"/>
      </rPr>
      <t xml:space="preserve">WYDATKI BIEŻĄCE </t>
    </r>
    <r>
      <rPr>
        <sz val="9"/>
        <color rgb="FFA6A6A6"/>
        <rFont val="Arial CE"/>
        <family val="0"/>
        <charset val="238"/>
      </rPr>
      <t xml:space="preserve">(bez rez.)</t>
    </r>
  </si>
  <si>
    <t xml:space="preserve">WYDATKI MAJĄTKOWE</t>
  </si>
  <si>
    <t xml:space="preserve">RWM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</si>
</sst>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##,###,###"/>
    <numFmt numFmtId="166" formatCode="0.00"/>
    <numFmt numFmtId="167" formatCode="#,##0"/>
    <numFmt numFmtId="168" formatCode="#,###"/>
    <numFmt numFmtId="169" formatCode="###,###,###.00"/>
    <numFmt numFmtId="170" formatCode="0.00%"/>
    <numFmt numFmtId="171" formatCode="#,##0.00"/>
    <numFmt numFmtId="172" formatCode="General"/>
  </numFmts>
  <fonts count="76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zcionka tekstu podstawowego"/>
      <family val="2"/>
      <charset val="238"/>
    </font>
    <font>
      <sz val="10"/>
      <name val="Arial"/>
      <family val="2"/>
      <charset val="238"/>
    </font>
    <font>
      <sz val="9"/>
      <name val="Arial CE"/>
      <family val="0"/>
      <charset val="238"/>
    </font>
    <font>
      <sz val="9"/>
      <color rgb="FFFF0000"/>
      <name val="Arial CE"/>
      <family val="0"/>
      <charset val="238"/>
    </font>
    <font>
      <sz val="9"/>
      <color rgb="FFFF0000"/>
      <name val="Cambria"/>
      <family val="1"/>
      <charset val="238"/>
    </font>
    <font>
      <b val="true"/>
      <sz val="12"/>
      <name val="Arial CE"/>
      <family val="2"/>
      <charset val="238"/>
    </font>
    <font>
      <b val="true"/>
      <sz val="15"/>
      <name val="Arial CE"/>
      <family val="2"/>
      <charset val="238"/>
    </font>
    <font>
      <b val="true"/>
      <sz val="10"/>
      <color rgb="FFFF0000"/>
      <name val="Arial CE"/>
      <family val="0"/>
      <charset val="238"/>
    </font>
    <font>
      <sz val="16"/>
      <color rgb="FFFF0000"/>
      <name val="Arial CE"/>
      <family val="0"/>
      <charset val="238"/>
    </font>
    <font>
      <b val="true"/>
      <sz val="9"/>
      <color rgb="FFFF0000"/>
      <name val="Arial CE"/>
      <family val="0"/>
      <charset val="238"/>
    </font>
    <font>
      <b val="true"/>
      <sz val="14"/>
      <name val="Arial CE"/>
      <family val="0"/>
      <charset val="238"/>
    </font>
    <font>
      <b val="true"/>
      <sz val="16"/>
      <name val="Arial CE"/>
      <family val="2"/>
      <charset val="238"/>
    </font>
    <font>
      <sz val="12"/>
      <name val="Arial CE"/>
      <family val="2"/>
      <charset val="238"/>
    </font>
    <font>
      <b val="true"/>
      <sz val="14"/>
      <color rgb="FFFF0000"/>
      <name val="Arial CE"/>
      <family val="0"/>
      <charset val="238"/>
    </font>
    <font>
      <b val="true"/>
      <sz val="14"/>
      <color rgb="FFFF0000"/>
      <name val="Cambria"/>
      <family val="1"/>
      <charset val="238"/>
    </font>
    <font>
      <b val="true"/>
      <sz val="9"/>
      <name val="Arial CE"/>
      <family val="0"/>
      <charset val="238"/>
    </font>
    <font>
      <sz val="10"/>
      <name val="Arial CE"/>
      <family val="2"/>
      <charset val="238"/>
    </font>
    <font>
      <b val="true"/>
      <sz val="12"/>
      <color rgb="FF993300"/>
      <name val="Arial CE"/>
      <family val="0"/>
      <charset val="238"/>
    </font>
    <font>
      <b val="true"/>
      <sz val="12"/>
      <color rgb="FFFF0000"/>
      <name val="Arial CE"/>
      <family val="0"/>
      <charset val="238"/>
    </font>
    <font>
      <sz val="6"/>
      <name val="Arial CE"/>
      <family val="2"/>
      <charset val="238"/>
    </font>
    <font>
      <i val="true"/>
      <sz val="6"/>
      <name val="Arial CE"/>
      <family val="2"/>
      <charset val="238"/>
    </font>
    <font>
      <i val="true"/>
      <sz val="6"/>
      <color rgb="FFFF0000"/>
      <name val="Arial CE"/>
      <family val="2"/>
      <charset val="238"/>
    </font>
    <font>
      <i val="true"/>
      <sz val="6"/>
      <color rgb="FFFF0000"/>
      <name val="Cambria"/>
      <family val="1"/>
      <charset val="238"/>
    </font>
    <font>
      <sz val="9"/>
      <name val="Arial CE"/>
      <family val="0"/>
    </font>
    <font>
      <b val="true"/>
      <sz val="10"/>
      <name val="Arial CE"/>
      <family val="2"/>
      <charset val="238"/>
    </font>
    <font>
      <b val="true"/>
      <sz val="9"/>
      <name val="Arial CE"/>
      <family val="2"/>
      <charset val="238"/>
    </font>
    <font>
      <sz val="9"/>
      <name val="Arial CE"/>
      <family val="2"/>
      <charset val="238"/>
    </font>
    <font>
      <b val="true"/>
      <sz val="10"/>
      <name val="Arial CE"/>
      <family val="0"/>
      <charset val="238"/>
    </font>
    <font>
      <sz val="9"/>
      <color rgb="FFFFFFFF"/>
      <name val="Arial CE"/>
      <family val="0"/>
      <charset val="238"/>
    </font>
    <font>
      <u val="single"/>
      <sz val="9"/>
      <name val="Arial CE"/>
      <family val="0"/>
      <charset val="238"/>
    </font>
    <font>
      <b val="true"/>
      <u val="single"/>
      <sz val="9"/>
      <name val="Arial CE"/>
      <family val="0"/>
      <charset val="238"/>
    </font>
    <font>
      <u val="single"/>
      <sz val="9"/>
      <name val="Arial CE"/>
      <family val="2"/>
      <charset val="238"/>
    </font>
    <font>
      <sz val="9"/>
      <name val="Times New Roman"/>
      <family val="1"/>
      <charset val="238"/>
    </font>
    <font>
      <i val="true"/>
      <sz val="9"/>
      <name val="Arial CE"/>
      <family val="0"/>
      <charset val="238"/>
    </font>
    <font>
      <sz val="9"/>
      <color rgb="FFFFFFFF"/>
      <name val="Arial CE"/>
      <family val="2"/>
      <charset val="238"/>
    </font>
    <font>
      <i val="true"/>
      <sz val="8"/>
      <name val="Arial CE"/>
      <family val="2"/>
      <charset val="238"/>
    </font>
    <font>
      <i val="true"/>
      <sz val="8"/>
      <name val="Arial CE"/>
      <family val="0"/>
      <charset val="238"/>
    </font>
    <font>
      <b val="true"/>
      <u val="single"/>
      <sz val="9"/>
      <name val="Arial CE"/>
      <family val="2"/>
      <charset val="238"/>
    </font>
    <font>
      <sz val="9"/>
      <color rgb="FFFF0000"/>
      <name val="Arial CE"/>
      <family val="2"/>
      <charset val="238"/>
    </font>
    <font>
      <i val="true"/>
      <sz val="9"/>
      <name val="Arial CE"/>
      <family val="2"/>
      <charset val="238"/>
    </font>
    <font>
      <b val="true"/>
      <sz val="12"/>
      <name val="Arial CE"/>
      <family val="0"/>
      <charset val="238"/>
    </font>
    <font>
      <sz val="8"/>
      <name val="Arial CE"/>
      <family val="0"/>
      <charset val="238"/>
    </font>
    <font>
      <b val="true"/>
      <sz val="12"/>
      <name val="Arial Narrow"/>
      <family val="2"/>
      <charset val="238"/>
    </font>
    <font>
      <b val="true"/>
      <sz val="11.5"/>
      <name val="Arial CE"/>
      <family val="2"/>
      <charset val="238"/>
    </font>
    <font>
      <sz val="10"/>
      <name val="Arial Narrow"/>
      <family val="2"/>
      <charset val="238"/>
    </font>
    <font>
      <b val="true"/>
      <i val="true"/>
      <sz val="8"/>
      <name val="Arial CE"/>
      <family val="2"/>
      <charset val="238"/>
    </font>
    <font>
      <sz val="7"/>
      <name val="Arial Narrow"/>
      <family val="2"/>
      <charset val="238"/>
    </font>
    <font>
      <b val="true"/>
      <sz val="7"/>
      <name val="Arial CE"/>
      <family val="2"/>
      <charset val="238"/>
    </font>
    <font>
      <sz val="7"/>
      <name val="Arial CE"/>
      <family val="0"/>
      <charset val="238"/>
    </font>
    <font>
      <b val="true"/>
      <i val="true"/>
      <sz val="9"/>
      <name val="Arial Narrow"/>
      <family val="2"/>
      <charset val="238"/>
    </font>
    <font>
      <b val="true"/>
      <i val="true"/>
      <sz val="9"/>
      <name val="Arial CE"/>
      <family val="0"/>
      <charset val="238"/>
    </font>
    <font>
      <b val="true"/>
      <i val="true"/>
      <sz val="7"/>
      <name val="Arial Narrow"/>
      <family val="2"/>
      <charset val="238"/>
    </font>
    <font>
      <b val="true"/>
      <i val="true"/>
      <sz val="7"/>
      <name val="Arial CE"/>
      <family val="2"/>
      <charset val="238"/>
    </font>
    <font>
      <b val="true"/>
      <i val="true"/>
      <sz val="7"/>
      <name val="Arial CE"/>
      <family val="0"/>
      <charset val="238"/>
    </font>
    <font>
      <b val="true"/>
      <i val="true"/>
      <sz val="8"/>
      <name val="Arial CE"/>
      <family val="0"/>
      <charset val="238"/>
    </font>
    <font>
      <i val="true"/>
      <sz val="8"/>
      <name val="Arial Narrow"/>
      <family val="2"/>
      <charset val="238"/>
    </font>
    <font>
      <i val="true"/>
      <sz val="8"/>
      <color rgb="FFFF0000"/>
      <name val="Arial Narrow"/>
      <family val="2"/>
      <charset val="238"/>
    </font>
    <font>
      <b val="true"/>
      <sz val="10"/>
      <color rgb="FFFF0000"/>
      <name val="Cambria"/>
      <family val="1"/>
      <charset val="238"/>
    </font>
    <font>
      <sz val="9"/>
      <color rgb="FFA6A6A6"/>
      <name val="Arial CE"/>
      <family val="0"/>
      <charset val="238"/>
    </font>
    <font>
      <i val="true"/>
      <sz val="9"/>
      <color rgb="FFA6A6A6"/>
      <name val="Arial Narrow"/>
      <family val="2"/>
      <charset val="238"/>
    </font>
    <font>
      <sz val="9"/>
      <color rgb="FFA6A6A6"/>
      <name val="Arial Narrow"/>
      <family val="2"/>
      <charset val="238"/>
    </font>
    <font>
      <b val="true"/>
      <i val="true"/>
      <sz val="9"/>
      <color rgb="FFA6A6A6"/>
      <name val="Arial Narrow"/>
      <family val="2"/>
      <charset val="238"/>
    </font>
    <font>
      <b val="true"/>
      <sz val="9"/>
      <color rgb="FFA6A6A6"/>
      <name val="Arial Narrow"/>
      <family val="2"/>
      <charset val="238"/>
    </font>
    <font>
      <i val="true"/>
      <sz val="8"/>
      <color rgb="FFA6A6A6"/>
      <name val="Arial Narrow"/>
      <family val="2"/>
      <charset val="238"/>
    </font>
    <font>
      <b val="true"/>
      <sz val="10"/>
      <color rgb="FFA6A6A6"/>
      <name val="Cambria"/>
      <family val="1"/>
      <charset val="238"/>
    </font>
    <font>
      <sz val="9"/>
      <color rgb="FFA6A6A6"/>
      <name val="Cambria"/>
      <family val="1"/>
      <charset val="238"/>
    </font>
    <font>
      <b val="true"/>
      <sz val="9"/>
      <color rgb="FFA6A6A6"/>
      <name val="Arial CE"/>
      <family val="2"/>
      <charset val="238"/>
    </font>
    <font>
      <sz val="16"/>
      <color rgb="FFA6A6A6"/>
      <name val="Arial CE"/>
      <family val="0"/>
      <charset val="238"/>
    </font>
    <font>
      <b val="true"/>
      <sz val="9"/>
      <color rgb="FFA6A6A6"/>
      <name val="Arial CE"/>
      <family val="0"/>
      <charset val="238"/>
    </font>
    <font>
      <sz val="8"/>
      <color rgb="FFA6A6A6"/>
      <name val="Arial CE"/>
      <family val="0"/>
      <charset val="238"/>
    </font>
    <font>
      <b val="true"/>
      <sz val="10"/>
      <color rgb="FFA6A6A6"/>
      <name val="Arial CE"/>
      <family val="0"/>
      <charset val="238"/>
    </font>
    <font>
      <b val="true"/>
      <sz val="11"/>
      <name val="Arial CE"/>
      <family val="0"/>
      <charset val="238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otted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2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3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2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9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29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3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29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30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30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3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30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30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2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0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6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38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3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3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8" fontId="3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5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8" fontId="3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8" fontId="3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9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30" fillId="0" borderId="8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8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5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5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5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8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5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8" fillId="0" borderId="8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8" fontId="4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5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1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3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1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1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9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7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3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72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2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9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2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3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Normalny 3" xfId="21"/>
    <cellStyle name="Normalny 3 2" xfId="22"/>
    <cellStyle name="Normalny 4" xfId="23"/>
  </cellStyles>
  <dxfs count="22"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A6A6A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00FFFFFF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00FFFFFF"/>
      </font>
      <fill>
        <patternFill>
          <bgColor rgb="FFFFC7CE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00FFFFFF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57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2117"/>
  <sheetViews>
    <sheetView showFormulas="false" showGridLines="false" showRowColHeaders="true" showZeros="true" rightToLeft="false" tabSelected="false" showOutlineSymbols="true" defaultGridColor="true" view="normal" topLeftCell="A2014" colorId="64" zoomScale="100" zoomScaleNormal="100" zoomScalePageLayoutView="90" workbookViewId="0">
      <selection pane="topLeft" activeCell="I14" activeCellId="0" sqref="I14"/>
    </sheetView>
  </sheetViews>
  <sheetFormatPr defaultColWidth="9.109375" defaultRowHeight="11.25" zeroHeight="false" outlineLevelRow="0" outlineLevelCol="0"/>
  <cols>
    <col collapsed="false" customWidth="true" hidden="false" outlineLevel="0" max="1" min="1" style="1" width="57.33"/>
    <col collapsed="false" customWidth="true" hidden="false" outlineLevel="0" max="2" min="2" style="2" width="11.11"/>
    <col collapsed="false" customWidth="true" hidden="false" outlineLevel="0" max="4" min="3" style="3" width="12.67"/>
    <col collapsed="false" customWidth="true" hidden="false" outlineLevel="0" max="5" min="5" style="3" width="16"/>
    <col collapsed="false" customWidth="true" hidden="false" outlineLevel="0" max="7" min="6" style="3" width="12.67"/>
    <col collapsed="false" customWidth="true" hidden="false" outlineLevel="0" max="8" min="8" style="3" width="16"/>
    <col collapsed="false" customWidth="true" hidden="false" outlineLevel="0" max="10" min="9" style="3" width="12.67"/>
    <col collapsed="false" customWidth="true" hidden="false" outlineLevel="0" max="11" min="11" style="3" width="16"/>
    <col collapsed="false" customWidth="true" hidden="false" outlineLevel="0" max="15" min="12" style="3" width="9.56"/>
    <col collapsed="false" customWidth="true" hidden="false" outlineLevel="0" max="16" min="16" style="3" width="13.11"/>
    <col collapsed="false" customWidth="true" hidden="true" outlineLevel="0" max="17" min="17" style="4" width="13.11"/>
    <col collapsed="false" customWidth="true" hidden="true" outlineLevel="0" max="18" min="18" style="5" width="12.56"/>
    <col collapsed="false" customWidth="true" hidden="true" outlineLevel="0" max="19" min="19" style="6" width="9.88"/>
    <col collapsed="false" customWidth="true" hidden="false" outlineLevel="0" max="20" min="20" style="3" width="11.67"/>
    <col collapsed="false" customWidth="true" hidden="false" outlineLevel="0" max="21" min="21" style="3" width="13.56"/>
    <col collapsed="false" customWidth="true" hidden="false" outlineLevel="0" max="22" min="22" style="3" width="9.88"/>
    <col collapsed="false" customWidth="false" hidden="false" outlineLevel="0" max="16384" min="23" style="3" width="9.11"/>
  </cols>
  <sheetData>
    <row r="1" customFormat="false" ht="11.25" hidden="false" customHeight="false" outlineLevel="0" collapsed="false">
      <c r="L1" s="7"/>
    </row>
    <row r="2" customFormat="false" ht="15.75" hidden="false" customHeight="true" outlineLevel="0" collapsed="false">
      <c r="A2" s="3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 t="s">
        <v>0</v>
      </c>
      <c r="O2" s="9"/>
    </row>
    <row r="3" customFormat="false" ht="19.5" hidden="false" customHeight="true" outlineLevel="0" collapsed="false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customFormat="false" ht="20.25" hidden="false" customHeight="true" outlineLevel="0" collapsed="false">
      <c r="A4" s="12"/>
      <c r="B4" s="12"/>
      <c r="C4" s="13"/>
      <c r="D4" s="14" t="n">
        <f aca="false">7129570615-E2074</f>
        <v>0</v>
      </c>
      <c r="E4" s="15"/>
      <c r="F4" s="15"/>
      <c r="G4" s="14" t="n">
        <f aca="false">7374231861-H2074</f>
        <v>0</v>
      </c>
      <c r="H4" s="15"/>
      <c r="I4" s="13"/>
      <c r="J4" s="16" t="n">
        <f aca="false">7116470861-K2074</f>
        <v>0</v>
      </c>
      <c r="K4" s="15"/>
      <c r="L4" s="15"/>
      <c r="M4" s="15"/>
      <c r="N4" s="15"/>
      <c r="O4" s="15"/>
    </row>
    <row r="5" s="17" customFormat="true" ht="20.25" hidden="false" customHeight="true" outlineLevel="0" collapsed="false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Q5" s="20"/>
      <c r="R5" s="21"/>
      <c r="S5" s="22"/>
    </row>
    <row r="6" s="17" customFormat="true" ht="20.25" hidden="false" customHeight="true" outlineLevel="0" collapsed="false">
      <c r="B6" s="1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 t="s">
        <v>2</v>
      </c>
      <c r="Q6" s="20"/>
      <c r="R6" s="21"/>
      <c r="S6" s="22"/>
    </row>
    <row r="7" s="17" customFormat="true" ht="17.25" hidden="false" customHeight="false" outlineLevel="0" collapsed="false">
      <c r="A7" s="25"/>
      <c r="B7" s="26"/>
      <c r="C7" s="27"/>
      <c r="D7" s="28" t="s">
        <v>3</v>
      </c>
      <c r="E7" s="29"/>
      <c r="F7" s="29"/>
      <c r="G7" s="28" t="s">
        <v>4</v>
      </c>
      <c r="H7" s="29"/>
      <c r="I7" s="27"/>
      <c r="J7" s="28" t="s">
        <v>5</v>
      </c>
      <c r="K7" s="29"/>
      <c r="L7" s="30" t="s">
        <v>6</v>
      </c>
      <c r="M7" s="31" t="s">
        <v>6</v>
      </c>
      <c r="N7" s="31" t="s">
        <v>6</v>
      </c>
      <c r="O7" s="31" t="s">
        <v>6</v>
      </c>
      <c r="P7" s="32"/>
      <c r="Q7" s="33"/>
      <c r="R7" s="21"/>
      <c r="S7" s="22"/>
    </row>
    <row r="8" s="43" customFormat="true" ht="15" hidden="false" customHeight="false" outlineLevel="0" collapsed="false">
      <c r="A8" s="34"/>
      <c r="B8" s="35"/>
      <c r="C8" s="36"/>
      <c r="D8" s="37" t="s">
        <v>7</v>
      </c>
      <c r="E8" s="38" t="s">
        <v>8</v>
      </c>
      <c r="F8" s="38"/>
      <c r="G8" s="37" t="s">
        <v>7</v>
      </c>
      <c r="H8" s="38" t="s">
        <v>8</v>
      </c>
      <c r="I8" s="36"/>
      <c r="J8" s="37" t="s">
        <v>7</v>
      </c>
      <c r="K8" s="38" t="s">
        <v>8</v>
      </c>
      <c r="L8" s="39"/>
      <c r="M8" s="40"/>
      <c r="N8" s="40"/>
      <c r="O8" s="40"/>
      <c r="P8" s="32"/>
      <c r="Q8" s="33"/>
      <c r="R8" s="41"/>
      <c r="S8" s="42"/>
    </row>
    <row r="9" s="43" customFormat="true" ht="15" hidden="false" customHeight="true" outlineLevel="0" collapsed="false">
      <c r="A9" s="44" t="s">
        <v>9</v>
      </c>
      <c r="B9" s="44" t="s">
        <v>10</v>
      </c>
      <c r="C9" s="45" t="s">
        <v>8</v>
      </c>
      <c r="D9" s="45" t="s">
        <v>11</v>
      </c>
      <c r="E9" s="36" t="s">
        <v>12</v>
      </c>
      <c r="F9" s="36" t="s">
        <v>8</v>
      </c>
      <c r="G9" s="45" t="s">
        <v>11</v>
      </c>
      <c r="H9" s="36" t="s">
        <v>12</v>
      </c>
      <c r="I9" s="45" t="s">
        <v>8</v>
      </c>
      <c r="J9" s="45" t="s">
        <v>11</v>
      </c>
      <c r="K9" s="36" t="s">
        <v>12</v>
      </c>
      <c r="L9" s="40" t="s">
        <v>13</v>
      </c>
      <c r="M9" s="40" t="s">
        <v>14</v>
      </c>
      <c r="N9" s="40" t="s">
        <v>15</v>
      </c>
      <c r="O9" s="40" t="s">
        <v>16</v>
      </c>
      <c r="P9" s="32"/>
      <c r="Q9" s="33"/>
      <c r="R9" s="41"/>
      <c r="S9" s="42"/>
    </row>
    <row r="10" s="43" customFormat="true" ht="12.75" hidden="false" customHeight="false" outlineLevel="0" collapsed="false">
      <c r="A10" s="44"/>
      <c r="B10" s="44"/>
      <c r="C10" s="45" t="s">
        <v>17</v>
      </c>
      <c r="D10" s="45" t="s">
        <v>18</v>
      </c>
      <c r="E10" s="36" t="s">
        <v>19</v>
      </c>
      <c r="F10" s="36" t="s">
        <v>20</v>
      </c>
      <c r="G10" s="45" t="s">
        <v>18</v>
      </c>
      <c r="H10" s="36" t="s">
        <v>19</v>
      </c>
      <c r="I10" s="45" t="s">
        <v>20</v>
      </c>
      <c r="J10" s="45" t="s">
        <v>18</v>
      </c>
      <c r="K10" s="36" t="s">
        <v>19</v>
      </c>
      <c r="L10" s="36"/>
      <c r="M10" s="36"/>
      <c r="N10" s="36"/>
      <c r="O10" s="36"/>
      <c r="Q10" s="46"/>
      <c r="R10" s="41"/>
      <c r="S10" s="42"/>
    </row>
    <row r="11" s="43" customFormat="true" ht="12.75" hidden="false" customHeight="false" outlineLevel="0" collapsed="false">
      <c r="A11" s="47"/>
      <c r="B11" s="48"/>
      <c r="C11" s="36"/>
      <c r="D11" s="45" t="s">
        <v>21</v>
      </c>
      <c r="E11" s="36"/>
      <c r="F11" s="36"/>
      <c r="G11" s="45" t="s">
        <v>21</v>
      </c>
      <c r="H11" s="36"/>
      <c r="I11" s="36"/>
      <c r="J11" s="45" t="s">
        <v>21</v>
      </c>
      <c r="K11" s="36"/>
      <c r="L11" s="36"/>
      <c r="M11" s="36"/>
      <c r="N11" s="36"/>
      <c r="O11" s="36"/>
      <c r="P11" s="49"/>
      <c r="Q11" s="50"/>
      <c r="R11" s="41"/>
      <c r="S11" s="42"/>
    </row>
    <row r="12" s="54" customFormat="true" ht="8.25" hidden="false" customHeight="false" outlineLevel="0" collapsed="false">
      <c r="A12" s="51" t="n">
        <v>1</v>
      </c>
      <c r="B12" s="52" t="n">
        <v>2</v>
      </c>
      <c r="C12" s="53" t="n">
        <v>3</v>
      </c>
      <c r="D12" s="53" t="n">
        <v>4</v>
      </c>
      <c r="E12" s="53" t="n">
        <v>5</v>
      </c>
      <c r="F12" s="53" t="n">
        <v>6</v>
      </c>
      <c r="G12" s="53" t="n">
        <v>7</v>
      </c>
      <c r="H12" s="53" t="n">
        <v>8</v>
      </c>
      <c r="I12" s="53" t="n">
        <v>9</v>
      </c>
      <c r="J12" s="53" t="n">
        <v>10</v>
      </c>
      <c r="K12" s="53" t="n">
        <v>11</v>
      </c>
      <c r="L12" s="53" t="n">
        <v>12</v>
      </c>
      <c r="M12" s="53" t="n">
        <v>13</v>
      </c>
      <c r="N12" s="53" t="n">
        <v>14</v>
      </c>
      <c r="O12" s="53" t="n">
        <v>15</v>
      </c>
      <c r="Q12" s="55"/>
      <c r="R12" s="56"/>
      <c r="S12" s="57"/>
    </row>
    <row r="13" s="54" customFormat="true" ht="12.8" hidden="false" customHeight="false" outlineLevel="0" collapsed="false">
      <c r="A13" s="58" t="s">
        <v>9</v>
      </c>
      <c r="B13" s="59" t="s">
        <v>10</v>
      </c>
      <c r="C13" s="60" t="s">
        <v>22</v>
      </c>
      <c r="D13" s="53" t="s">
        <v>23</v>
      </c>
      <c r="E13" s="53" t="s">
        <v>24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Q13" s="55"/>
      <c r="R13" s="56"/>
      <c r="S13" s="57"/>
    </row>
    <row r="14" s="43" customFormat="true" ht="12.75" hidden="false" customHeight="false" outlineLevel="0" collapsed="false">
      <c r="A14" s="61" t="s">
        <v>25</v>
      </c>
      <c r="B14" s="62" t="s">
        <v>19</v>
      </c>
      <c r="C14" s="63" t="n">
        <f aca="false">SUM(C16:C19)</f>
        <v>3584568</v>
      </c>
      <c r="D14" s="63" t="n">
        <f aca="false">SUM(D16:D19)</f>
        <v>3089537</v>
      </c>
      <c r="E14" s="63" t="n">
        <f aca="false">SUM(C14:D14)</f>
        <v>6674105</v>
      </c>
      <c r="F14" s="63" t="n">
        <f aca="false">SUM(F16:F19)</f>
        <v>3564182</v>
      </c>
      <c r="G14" s="63" t="n">
        <f aca="false">SUM(G16:G19)</f>
        <v>3224509</v>
      </c>
      <c r="H14" s="63" t="n">
        <f aca="false">SUM(F14:G14)</f>
        <v>6788691</v>
      </c>
      <c r="I14" s="63" t="n">
        <f aca="false">SUM(I16:I19)</f>
        <v>3913857</v>
      </c>
      <c r="J14" s="63" t="n">
        <f aca="false">SUM(J16:J19)</f>
        <v>3280051</v>
      </c>
      <c r="K14" s="63" t="n">
        <f aca="false">SUM(I14:J14)</f>
        <v>7193908</v>
      </c>
      <c r="L14" s="64" t="n">
        <f aca="false">IF(C14&lt;&gt;0,IF(I14&lt;&gt;0,I14/C14*100,""),"")</f>
        <v>109.186295252315</v>
      </c>
      <c r="M14" s="64" t="n">
        <f aca="false">IF(E14&lt;&gt;0,IF(K14&lt;&gt;0,K14/E14*100,""),"")</f>
        <v>107.788355142749</v>
      </c>
      <c r="N14" s="64" t="n">
        <f aca="false">IF(F14&lt;&gt;0,IF(I14&lt;&gt;0,I14/F14*100,""),"")</f>
        <v>109.810806518859</v>
      </c>
      <c r="O14" s="64" t="n">
        <f aca="false">IF(H14&lt;&gt;0,IF(K14&lt;&gt;0,K14/H14*100,""),"")</f>
        <v>105.969000503926</v>
      </c>
      <c r="Q14" s="65" t="n">
        <f aca="false">E14-C14-D14</f>
        <v>0</v>
      </c>
      <c r="R14" s="66" t="n">
        <f aca="false">H14-F14-G14</f>
        <v>0</v>
      </c>
      <c r="S14" s="66" t="n">
        <f aca="false">K14-I14-J14</f>
        <v>0</v>
      </c>
    </row>
    <row r="15" s="43" customFormat="true" ht="11.25" hidden="true" customHeight="false" outlineLevel="0" collapsed="false">
      <c r="A15" s="67" t="s">
        <v>26</v>
      </c>
      <c r="B15" s="68"/>
      <c r="C15" s="69" t="n">
        <f aca="false">SUM(C16:C19)</f>
        <v>3584568</v>
      </c>
      <c r="D15" s="70" t="n">
        <f aca="false">SUM(D16:D19)</f>
        <v>3089537</v>
      </c>
      <c r="E15" s="69" t="n">
        <f aca="false">SUM(C15:D15)</f>
        <v>6674105</v>
      </c>
      <c r="F15" s="69" t="n">
        <f aca="false">SUM(F16:F19)</f>
        <v>3564182</v>
      </c>
      <c r="G15" s="70" t="n">
        <f aca="false">SUM(G16:G19)</f>
        <v>3224509</v>
      </c>
      <c r="H15" s="69" t="n">
        <f aca="false">SUM(F15:G15)</f>
        <v>6788691</v>
      </c>
      <c r="I15" s="69" t="n">
        <f aca="false">SUM(I16:I19)</f>
        <v>3913857</v>
      </c>
      <c r="J15" s="70" t="n">
        <f aca="false">SUM(J16:J19)</f>
        <v>3280051</v>
      </c>
      <c r="K15" s="69" t="n">
        <f aca="false">SUM(I15:J15)</f>
        <v>7193908</v>
      </c>
      <c r="L15" s="71" t="n">
        <f aca="false">IF(C15&lt;&gt;0,IF(I15&lt;&gt;0,I15/C15*100,""),"")</f>
        <v>109.186295252315</v>
      </c>
      <c r="M15" s="71" t="n">
        <f aca="false">IF(E15&lt;&gt;0,IF(K15&lt;&gt;0,K15/E15*100,""),"")</f>
        <v>107.788355142749</v>
      </c>
      <c r="N15" s="71" t="n">
        <f aca="false">IF(F15&lt;&gt;0,IF(I15&lt;&gt;0,I15/F15*100,""),"")</f>
        <v>109.810806518859</v>
      </c>
      <c r="O15" s="71" t="n">
        <f aca="false">IF(H15&lt;&gt;0,IF(K15&lt;&gt;0,K15/H15*100,""),"")</f>
        <v>105.969000503926</v>
      </c>
      <c r="Q15" s="65" t="n">
        <f aca="false">E15-C15-D15</f>
        <v>0</v>
      </c>
      <c r="R15" s="66" t="n">
        <f aca="false">H15-F15-G15</f>
        <v>0</v>
      </c>
      <c r="S15" s="66" t="n">
        <f aca="false">K15-I15-J15</f>
        <v>0</v>
      </c>
    </row>
    <row r="16" s="43" customFormat="true" ht="11.25" hidden="false" customHeight="false" outlineLevel="0" collapsed="false">
      <c r="A16" s="72" t="s">
        <v>27</v>
      </c>
      <c r="B16" s="48" t="n">
        <v>0</v>
      </c>
      <c r="C16" s="73"/>
      <c r="D16" s="73" t="n">
        <v>220682</v>
      </c>
      <c r="E16" s="69" t="n">
        <f aca="false">SUM(C16:D16)</f>
        <v>220682</v>
      </c>
      <c r="F16" s="69"/>
      <c r="G16" s="73" t="n">
        <v>222380</v>
      </c>
      <c r="H16" s="69" t="n">
        <f aca="false">SUM(F16:G16)</f>
        <v>222380</v>
      </c>
      <c r="I16" s="73"/>
      <c r="J16" s="73" t="n">
        <v>226211</v>
      </c>
      <c r="K16" s="69" t="n">
        <f aca="false">SUM(I16:J16)</f>
        <v>226211</v>
      </c>
      <c r="L16" s="71" t="str">
        <f aca="false">IF(C16&lt;&gt;0,IF(I16&lt;&gt;0,I16/C16*100,""),"")</f>
        <v/>
      </c>
      <c r="M16" s="71" t="n">
        <f aca="false">IF(E16&lt;&gt;0,IF(K16&lt;&gt;0,K16/E16*100,""),"")</f>
        <v>102.505415031584</v>
      </c>
      <c r="N16" s="71" t="str">
        <f aca="false">IF(F16&lt;&gt;0,IF(I16&lt;&gt;0,I16/F16*100,""),"")</f>
        <v/>
      </c>
      <c r="O16" s="71" t="n">
        <f aca="false">IF(H16&lt;&gt;0,IF(K16&lt;&gt;0,K16/H16*100,""),"")</f>
        <v>101.722726863927</v>
      </c>
      <c r="Q16" s="65" t="n">
        <f aca="false">E16-C16-D16</f>
        <v>0</v>
      </c>
      <c r="R16" s="66" t="n">
        <f aca="false">H16-F16-G16</f>
        <v>0</v>
      </c>
      <c r="S16" s="66" t="n">
        <f aca="false">K16-I16-J16</f>
        <v>0</v>
      </c>
    </row>
    <row r="17" s="74" customFormat="true" ht="12.75" hidden="false" customHeight="false" outlineLevel="0" collapsed="false">
      <c r="A17" s="72" t="s">
        <v>28</v>
      </c>
      <c r="B17" s="48" t="s">
        <v>29</v>
      </c>
      <c r="C17" s="69" t="n">
        <v>2732000</v>
      </c>
      <c r="D17" s="69" t="n">
        <v>2868855</v>
      </c>
      <c r="E17" s="69" t="n">
        <f aca="false">SUM(C17:D17)</f>
        <v>5600855</v>
      </c>
      <c r="F17" s="69" t="n">
        <v>2732000</v>
      </c>
      <c r="G17" s="69" t="n">
        <v>3002129</v>
      </c>
      <c r="H17" s="69" t="n">
        <f aca="false">SUM(F17:G17)</f>
        <v>5734129</v>
      </c>
      <c r="I17" s="69" t="n">
        <v>3050000</v>
      </c>
      <c r="J17" s="69" t="n">
        <v>3053840</v>
      </c>
      <c r="K17" s="69" t="n">
        <f aca="false">SUM(I17:J17)</f>
        <v>6103840</v>
      </c>
      <c r="L17" s="71" t="n">
        <f aca="false">IF(C17&lt;&gt;0,IF(I17&lt;&gt;0,I17/C17*100,""),"")</f>
        <v>111.639824304539</v>
      </c>
      <c r="M17" s="71" t="n">
        <f aca="false">IF(E17&lt;&gt;0,IF(K17&lt;&gt;0,K17/E17*100,""),"")</f>
        <v>108.980503869498</v>
      </c>
      <c r="N17" s="71" t="n">
        <f aca="false">IF(F17&lt;&gt;0,IF(I17&lt;&gt;0,I17/F17*100,""),"")</f>
        <v>111.639824304539</v>
      </c>
      <c r="O17" s="71" t="n">
        <f aca="false">IF(H17&lt;&gt;0,IF(K17&lt;&gt;0,K17/H17*100,""),"")</f>
        <v>106.447552889026</v>
      </c>
      <c r="Q17" s="65" t="n">
        <f aca="false">E17-C17-D17</f>
        <v>0</v>
      </c>
      <c r="R17" s="66" t="n">
        <f aca="false">H17-F17-G17</f>
        <v>0</v>
      </c>
      <c r="S17" s="66" t="n">
        <f aca="false">K17-I17-J17</f>
        <v>0</v>
      </c>
    </row>
    <row r="18" s="74" customFormat="true" ht="12.75" hidden="false" customHeight="false" outlineLevel="0" collapsed="false">
      <c r="A18" s="75" t="s">
        <v>30</v>
      </c>
      <c r="B18" s="48" t="s">
        <v>31</v>
      </c>
      <c r="C18" s="69" t="n">
        <v>812118</v>
      </c>
      <c r="D18" s="69"/>
      <c r="E18" s="69" t="n">
        <f aca="false">SUM(C18:D18)</f>
        <v>812118</v>
      </c>
      <c r="F18" s="69" t="n">
        <v>793782</v>
      </c>
      <c r="G18" s="69"/>
      <c r="H18" s="69" t="n">
        <f aca="false">SUM(F18:G18)</f>
        <v>793782</v>
      </c>
      <c r="I18" s="69" t="n">
        <v>817857</v>
      </c>
      <c r="J18" s="69"/>
      <c r="K18" s="69" t="n">
        <f aca="false">SUM(I18:J18)</f>
        <v>817857</v>
      </c>
      <c r="L18" s="71" t="n">
        <f aca="false">IF(C18&lt;&gt;0,IF(I18&lt;&gt;0,I18/C18*100,""),"")</f>
        <v>100.706670705489</v>
      </c>
      <c r="M18" s="71" t="n">
        <f aca="false">IF(E18&lt;&gt;0,IF(K18&lt;&gt;0,K18/E18*100,""),"")</f>
        <v>100.706670705489</v>
      </c>
      <c r="N18" s="71" t="n">
        <f aca="false">IF(F18&lt;&gt;0,IF(I18&lt;&gt;0,I18/F18*100,""),"")</f>
        <v>103.032948592939</v>
      </c>
      <c r="O18" s="71" t="n">
        <f aca="false">IF(H18&lt;&gt;0,IF(K18&lt;&gt;0,K18/H18*100,""),"")</f>
        <v>103.032948592939</v>
      </c>
      <c r="Q18" s="65" t="n">
        <f aca="false">E18-C18-D18</f>
        <v>0</v>
      </c>
      <c r="R18" s="66" t="n">
        <f aca="false">H18-F18-G18</f>
        <v>0</v>
      </c>
      <c r="S18" s="66" t="n">
        <f aca="false">K18-I18-J18</f>
        <v>0</v>
      </c>
    </row>
    <row r="19" s="74" customFormat="true" ht="12.75" hidden="false" customHeight="false" outlineLevel="0" collapsed="false">
      <c r="A19" s="72" t="s">
        <v>32</v>
      </c>
      <c r="B19" s="48" t="s">
        <v>33</v>
      </c>
      <c r="C19" s="69" t="n">
        <f aca="false">26000+14450</f>
        <v>40450</v>
      </c>
      <c r="D19" s="69"/>
      <c r="E19" s="69" t="n">
        <f aca="false">SUM(C19:D19)</f>
        <v>40450</v>
      </c>
      <c r="F19" s="69" t="n">
        <v>38400</v>
      </c>
      <c r="G19" s="69"/>
      <c r="H19" s="69" t="n">
        <f aca="false">SUM(F19:G19)</f>
        <v>38400</v>
      </c>
      <c r="I19" s="69" t="n">
        <f aca="false">25000+21000</f>
        <v>46000</v>
      </c>
      <c r="J19" s="69"/>
      <c r="K19" s="69" t="n">
        <f aca="false">SUM(I19:J19)</f>
        <v>46000</v>
      </c>
      <c r="L19" s="71" t="n">
        <f aca="false">IF(C19&lt;&gt;0,IF(I19&lt;&gt;0,I19/C19*100,""),"")</f>
        <v>113.72064276885</v>
      </c>
      <c r="M19" s="71" t="n">
        <f aca="false">IF(E19&lt;&gt;0,IF(K19&lt;&gt;0,K19/E19*100,""),"")</f>
        <v>113.72064276885</v>
      </c>
      <c r="N19" s="71" t="n">
        <f aca="false">IF(F19&lt;&gt;0,IF(I19&lt;&gt;0,I19/F19*100,""),"")</f>
        <v>119.791666666667</v>
      </c>
      <c r="O19" s="71" t="n">
        <f aca="false">IF(H19&lt;&gt;0,IF(K19&lt;&gt;0,K19/H19*100,""),"")</f>
        <v>119.791666666667</v>
      </c>
      <c r="Q19" s="65" t="n">
        <f aca="false">E19-C19-D19</f>
        <v>0</v>
      </c>
      <c r="R19" s="66" t="n">
        <f aca="false">H19-F19-G19</f>
        <v>0</v>
      </c>
      <c r="S19" s="66" t="n">
        <f aca="false">K19-I19-J19</f>
        <v>0</v>
      </c>
    </row>
    <row r="20" s="43" customFormat="true" ht="6" hidden="false" customHeight="true" outlineLevel="0" collapsed="false">
      <c r="A20" s="72"/>
      <c r="B20" s="48"/>
      <c r="C20" s="69"/>
      <c r="D20" s="69"/>
      <c r="E20" s="69" t="n">
        <f aca="false">SUM(C20:D20)</f>
        <v>0</v>
      </c>
      <c r="F20" s="69"/>
      <c r="G20" s="69"/>
      <c r="H20" s="69" t="n">
        <f aca="false">SUM(F20:G20)</f>
        <v>0</v>
      </c>
      <c r="I20" s="69"/>
      <c r="J20" s="69"/>
      <c r="K20" s="69" t="n">
        <f aca="false">SUM(I20:J20)</f>
        <v>0</v>
      </c>
      <c r="L20" s="71" t="str">
        <f aca="false">IF(C20&lt;&gt;0,IF(I20&lt;&gt;0,I20/C20*100,""),"")</f>
        <v/>
      </c>
      <c r="M20" s="71" t="str">
        <f aca="false">IF(E20&lt;&gt;0,IF(K20&lt;&gt;0,K20/E20*100,""),"")</f>
        <v/>
      </c>
      <c r="N20" s="71" t="str">
        <f aca="false">IF(F20&lt;&gt;0,IF(I20&lt;&gt;0,I20/F20*100,""),"")</f>
        <v/>
      </c>
      <c r="O20" s="71" t="str">
        <f aca="false">IF(H20&lt;&gt;0,IF(K20&lt;&gt;0,K20/H20*100,""),"")</f>
        <v/>
      </c>
      <c r="Q20" s="65" t="n">
        <f aca="false">E20-C20-D20</f>
        <v>0</v>
      </c>
      <c r="R20" s="66" t="n">
        <f aca="false">H20-F20-G20</f>
        <v>0</v>
      </c>
      <c r="S20" s="66" t="n">
        <f aca="false">K20-I20-J20</f>
        <v>0</v>
      </c>
    </row>
    <row r="21" s="78" customFormat="true" ht="12.75" hidden="false" customHeight="false" outlineLevel="0" collapsed="false">
      <c r="A21" s="61" t="s">
        <v>34</v>
      </c>
      <c r="B21" s="76" t="s">
        <v>19</v>
      </c>
      <c r="C21" s="77" t="n">
        <f aca="false">SUM(C23:C25)</f>
        <v>259306</v>
      </c>
      <c r="D21" s="77" t="n">
        <f aca="false">SUM(D23:D25)</f>
        <v>2096471</v>
      </c>
      <c r="E21" s="63" t="n">
        <f aca="false">SUM(C21:D21)</f>
        <v>2355777</v>
      </c>
      <c r="F21" s="63" t="n">
        <f aca="false">SUM(F23:F25)</f>
        <v>0</v>
      </c>
      <c r="G21" s="77" t="n">
        <f aca="false">SUM(G23:G25)</f>
        <v>0</v>
      </c>
      <c r="H21" s="63" t="n">
        <f aca="false">SUM(F21:G21)</f>
        <v>0</v>
      </c>
      <c r="I21" s="77" t="n">
        <f aca="false">SUM(I23:I25)</f>
        <v>0</v>
      </c>
      <c r="J21" s="77" t="n">
        <f aca="false">SUM(J23:J25)</f>
        <v>0</v>
      </c>
      <c r="K21" s="63" t="n">
        <f aca="false">SUM(I21:J21)</f>
        <v>0</v>
      </c>
      <c r="L21" s="64" t="str">
        <f aca="false">IF(C21&lt;&gt;0,IF(I21&lt;&gt;0,I21/C21*100,""),"")</f>
        <v/>
      </c>
      <c r="M21" s="64" t="str">
        <f aca="false">IF(E21&lt;&gt;0,IF(K21&lt;&gt;0,K21/E21*100,""),"")</f>
        <v/>
      </c>
      <c r="N21" s="64" t="str">
        <f aca="false">IF(F21&lt;&gt;0,IF(I21&lt;&gt;0,I21/F21*100,""),"")</f>
        <v/>
      </c>
      <c r="O21" s="64" t="str">
        <f aca="false">IF(H21&lt;&gt;0,IF(K21&lt;&gt;0,K21/H21*100,""),"")</f>
        <v/>
      </c>
      <c r="Q21" s="65" t="n">
        <f aca="false">E21-C21-D21</f>
        <v>0</v>
      </c>
      <c r="R21" s="66" t="n">
        <f aca="false">H21-F21-G21</f>
        <v>0</v>
      </c>
      <c r="S21" s="66" t="n">
        <f aca="false">K21-I21-J21</f>
        <v>0</v>
      </c>
    </row>
    <row r="22" s="43" customFormat="true" ht="11.25" hidden="true" customHeight="false" outlineLevel="0" collapsed="false">
      <c r="A22" s="72" t="s">
        <v>26</v>
      </c>
      <c r="B22" s="48"/>
      <c r="C22" s="69" t="n">
        <f aca="false">SUM(C23:C25)</f>
        <v>259306</v>
      </c>
      <c r="D22" s="69" t="n">
        <f aca="false">SUM(D23:D25)</f>
        <v>2096471</v>
      </c>
      <c r="E22" s="69" t="n">
        <f aca="false">SUM(C22:D22)</f>
        <v>2355777</v>
      </c>
      <c r="F22" s="69" t="n">
        <f aca="false">SUM(F23:F25)</f>
        <v>0</v>
      </c>
      <c r="G22" s="69" t="n">
        <f aca="false">SUM(G23:G25)</f>
        <v>0</v>
      </c>
      <c r="H22" s="69" t="n">
        <f aca="false">SUM(F22:G22)</f>
        <v>0</v>
      </c>
      <c r="I22" s="69" t="n">
        <f aca="false">SUM(I23:I25)</f>
        <v>0</v>
      </c>
      <c r="J22" s="69" t="n">
        <f aca="false">SUM(J23:J25)</f>
        <v>0</v>
      </c>
      <c r="K22" s="69" t="n">
        <f aca="false">SUM(I22:J22)</f>
        <v>0</v>
      </c>
      <c r="L22" s="71" t="str">
        <f aca="false">IF(C22&lt;&gt;0,IF(I22&lt;&gt;0,I22/C22*100,""),"")</f>
        <v/>
      </c>
      <c r="M22" s="71" t="str">
        <f aca="false">IF(E22&lt;&gt;0,IF(K22&lt;&gt;0,K22/E22*100,""),"")</f>
        <v/>
      </c>
      <c r="N22" s="71" t="str">
        <f aca="false">IF(F22&lt;&gt;0,IF(I22&lt;&gt;0,I22/F22*100,""),"")</f>
        <v/>
      </c>
      <c r="O22" s="71" t="str">
        <f aca="false">IF(H22&lt;&gt;0,IF(K22&lt;&gt;0,K22/H22*100,""),"")</f>
        <v/>
      </c>
      <c r="Q22" s="65" t="n">
        <f aca="false">E22-C22-D22</f>
        <v>0</v>
      </c>
      <c r="R22" s="66" t="n">
        <f aca="false">H22-F22-G22</f>
        <v>0</v>
      </c>
      <c r="S22" s="66" t="n">
        <f aca="false">K22-I22-J22</f>
        <v>0</v>
      </c>
    </row>
    <row r="23" s="43" customFormat="true" ht="11.25" hidden="false" customHeight="false" outlineLevel="0" collapsed="false">
      <c r="A23" s="72" t="s">
        <v>27</v>
      </c>
      <c r="B23" s="79" t="n">
        <v>0</v>
      </c>
      <c r="C23" s="69"/>
      <c r="D23" s="69" t="n">
        <v>220681</v>
      </c>
      <c r="E23" s="69" t="n">
        <f aca="false">SUM(C23:D23)</f>
        <v>220681</v>
      </c>
      <c r="F23" s="69"/>
      <c r="G23" s="69"/>
      <c r="H23" s="69" t="n">
        <f aca="false">SUM(F23:G23)</f>
        <v>0</v>
      </c>
      <c r="I23" s="69"/>
      <c r="J23" s="69"/>
      <c r="K23" s="69" t="n">
        <f aca="false">SUM(I23:J23)</f>
        <v>0</v>
      </c>
      <c r="L23" s="71" t="str">
        <f aca="false">IF(C23&lt;&gt;0,IF(I23&lt;&gt;0,I23/C23*100,""),"")</f>
        <v/>
      </c>
      <c r="M23" s="71" t="str">
        <f aca="false">IF(E23&lt;&gt;0,IF(K23&lt;&gt;0,K23/E23*100,""),"")</f>
        <v/>
      </c>
      <c r="N23" s="71" t="str">
        <f aca="false">IF(F23&lt;&gt;0,IF(I23&lt;&gt;0,I23/F23*100,""),"")</f>
        <v/>
      </c>
      <c r="O23" s="71" t="str">
        <f aca="false">IF(H23&lt;&gt;0,IF(K23&lt;&gt;0,K23/H23*100,""),"")</f>
        <v/>
      </c>
      <c r="Q23" s="65" t="n">
        <f aca="false">E23-C23-D23</f>
        <v>0</v>
      </c>
      <c r="R23" s="66" t="n">
        <f aca="false">H23-F23-G23</f>
        <v>0</v>
      </c>
      <c r="S23" s="66" t="n">
        <f aca="false">K23-I23-J23</f>
        <v>0</v>
      </c>
    </row>
    <row r="24" s="43" customFormat="true" ht="11.25" hidden="false" customHeight="false" outlineLevel="0" collapsed="false">
      <c r="A24" s="72" t="s">
        <v>35</v>
      </c>
      <c r="B24" s="79" t="s">
        <v>36</v>
      </c>
      <c r="C24" s="69" t="n">
        <v>233006</v>
      </c>
      <c r="D24" s="69" t="n">
        <v>1103406</v>
      </c>
      <c r="E24" s="69" t="n">
        <f aca="false">SUM(C24:D24)</f>
        <v>1336412</v>
      </c>
      <c r="F24" s="69"/>
      <c r="G24" s="69"/>
      <c r="H24" s="69" t="n">
        <f aca="false">SUM(F24:G24)</f>
        <v>0</v>
      </c>
      <c r="I24" s="69"/>
      <c r="J24" s="69"/>
      <c r="K24" s="69" t="n">
        <f aca="false">SUM(I24:J24)</f>
        <v>0</v>
      </c>
      <c r="L24" s="71" t="str">
        <f aca="false">IF(C24&lt;&gt;0,IF(I24&lt;&gt;0,I24/C24*100,""),"")</f>
        <v/>
      </c>
      <c r="M24" s="71" t="str">
        <f aca="false">IF(E24&lt;&gt;0,IF(K24&lt;&gt;0,K24/E24*100,""),"")</f>
        <v/>
      </c>
      <c r="N24" s="71" t="str">
        <f aca="false">IF(F24&lt;&gt;0,IF(I24&lt;&gt;0,I24/F24*100,""),"")</f>
        <v/>
      </c>
      <c r="O24" s="71" t="str">
        <f aca="false">IF(H24&lt;&gt;0,IF(K24&lt;&gt;0,K24/H24*100,""),"")</f>
        <v/>
      </c>
      <c r="Q24" s="65" t="n">
        <f aca="false">E24-C24-D24</f>
        <v>0</v>
      </c>
      <c r="R24" s="66" t="n">
        <f aca="false">H24-F24-G24</f>
        <v>0</v>
      </c>
      <c r="S24" s="66" t="n">
        <f aca="false">K24-I24-J24</f>
        <v>0</v>
      </c>
    </row>
    <row r="25" s="43" customFormat="true" ht="11.25" hidden="false" customHeight="false" outlineLevel="0" collapsed="false">
      <c r="A25" s="72" t="s">
        <v>37</v>
      </c>
      <c r="B25" s="79" t="s">
        <v>38</v>
      </c>
      <c r="C25" s="69" t="n">
        <v>26300</v>
      </c>
      <c r="D25" s="69" t="n">
        <v>772384</v>
      </c>
      <c r="E25" s="69" t="n">
        <f aca="false">SUM(C25:D25)</f>
        <v>798684</v>
      </c>
      <c r="F25" s="69"/>
      <c r="G25" s="69"/>
      <c r="H25" s="69" t="n">
        <f aca="false">SUM(F25:G25)</f>
        <v>0</v>
      </c>
      <c r="I25" s="69"/>
      <c r="J25" s="69"/>
      <c r="K25" s="69" t="n">
        <f aca="false">SUM(I25:J25)</f>
        <v>0</v>
      </c>
      <c r="L25" s="71" t="str">
        <f aca="false">IF(C25&lt;&gt;0,IF(I25&lt;&gt;0,I25/C25*100,""),"")</f>
        <v/>
      </c>
      <c r="M25" s="71" t="str">
        <f aca="false">IF(E25&lt;&gt;0,IF(K25&lt;&gt;0,K25/E25*100,""),"")</f>
        <v/>
      </c>
      <c r="N25" s="71" t="str">
        <f aca="false">IF(F25&lt;&gt;0,IF(I25&lt;&gt;0,I25/F25*100,""),"")</f>
        <v/>
      </c>
      <c r="O25" s="71" t="str">
        <f aca="false">IF(H25&lt;&gt;0,IF(K25&lt;&gt;0,K25/H25*100,""),"")</f>
        <v/>
      </c>
      <c r="Q25" s="65" t="n">
        <f aca="false">E25-C25-D25</f>
        <v>0</v>
      </c>
      <c r="R25" s="66" t="n">
        <f aca="false">H25-F25-G25</f>
        <v>0</v>
      </c>
      <c r="S25" s="66" t="n">
        <f aca="false">K25-I25-J25</f>
        <v>0</v>
      </c>
    </row>
    <row r="26" s="43" customFormat="true" ht="6" hidden="false" customHeight="true" outlineLevel="0" collapsed="false">
      <c r="A26" s="72"/>
      <c r="B26" s="48"/>
      <c r="C26" s="69"/>
      <c r="D26" s="69"/>
      <c r="E26" s="69"/>
      <c r="F26" s="69"/>
      <c r="G26" s="69"/>
      <c r="H26" s="69"/>
      <c r="I26" s="69"/>
      <c r="J26" s="69"/>
      <c r="K26" s="69"/>
      <c r="L26" s="71" t="str">
        <f aca="false">IF(C26&lt;&gt;0,IF(I26&lt;&gt;0,I26/C26*100,""),"")</f>
        <v/>
      </c>
      <c r="M26" s="71" t="str">
        <f aca="false">IF(E26&lt;&gt;0,IF(K26&lt;&gt;0,K26/E26*100,""),"")</f>
        <v/>
      </c>
      <c r="N26" s="71" t="str">
        <f aca="false">IF(F26&lt;&gt;0,IF(I26&lt;&gt;0,I26/F26*100,""),"")</f>
        <v/>
      </c>
      <c r="O26" s="71" t="str">
        <f aca="false">IF(H26&lt;&gt;0,IF(K26&lt;&gt;0,K26/H26*100,""),"")</f>
        <v/>
      </c>
      <c r="Q26" s="65" t="n">
        <f aca="false">E26-C26-D26</f>
        <v>0</v>
      </c>
      <c r="R26" s="66" t="n">
        <f aca="false">H26-F26-G26</f>
        <v>0</v>
      </c>
      <c r="S26" s="66" t="n">
        <f aca="false">K26-I26-J26</f>
        <v>0</v>
      </c>
    </row>
    <row r="27" s="43" customFormat="true" ht="12.75" hidden="false" customHeight="false" outlineLevel="0" collapsed="false">
      <c r="A27" s="61" t="s">
        <v>39</v>
      </c>
      <c r="B27" s="62" t="s">
        <v>19</v>
      </c>
      <c r="C27" s="63" t="n">
        <f aca="false">SUM(C30:C30)</f>
        <v>504000</v>
      </c>
      <c r="D27" s="63" t="n">
        <f aca="false">SUM(D29:D30)</f>
        <v>1986131</v>
      </c>
      <c r="E27" s="63" t="n">
        <f aca="false">SUM(C27:D27)</f>
        <v>2490131</v>
      </c>
      <c r="F27" s="63" t="n">
        <f aca="false">SUM(F30:F30)</f>
        <v>345000</v>
      </c>
      <c r="G27" s="63" t="n">
        <f aca="false">SUM(G29:G30)</f>
        <v>1667849</v>
      </c>
      <c r="H27" s="63" t="n">
        <f aca="false">SUM(F27:G27)</f>
        <v>2012849</v>
      </c>
      <c r="I27" s="63" t="n">
        <f aca="false">SUM(I30:I30)</f>
        <v>500000</v>
      </c>
      <c r="J27" s="63" t="n">
        <f aca="false">SUM(J29:J30)</f>
        <v>2035894</v>
      </c>
      <c r="K27" s="63" t="n">
        <f aca="false">SUM(I27:J27)</f>
        <v>2535894</v>
      </c>
      <c r="L27" s="64" t="n">
        <f aca="false">IF(C27&lt;&gt;0,IF(I27&lt;&gt;0,I27/C27*100,""),"")</f>
        <v>99.2063492063492</v>
      </c>
      <c r="M27" s="64" t="n">
        <f aca="false">IF(E27&lt;&gt;0,IF(K27&lt;&gt;0,K27/E27*100,""),"")</f>
        <v>101.8377747998</v>
      </c>
      <c r="N27" s="64" t="n">
        <f aca="false">IF(F27&lt;&gt;0,IF(I27&lt;&gt;0,I27/F27*100,""),"")</f>
        <v>144.927536231884</v>
      </c>
      <c r="O27" s="64" t="n">
        <f aca="false">IF(H27&lt;&gt;0,IF(K27&lt;&gt;0,K27/H27*100,""),"")</f>
        <v>125.985307392656</v>
      </c>
      <c r="Q27" s="65" t="n">
        <f aca="false">E27-C27-D27</f>
        <v>0</v>
      </c>
      <c r="R27" s="66" t="n">
        <f aca="false">H27-F27-G27</f>
        <v>0</v>
      </c>
      <c r="S27" s="66" t="n">
        <f aca="false">K27-I27-J27</f>
        <v>0</v>
      </c>
    </row>
    <row r="28" s="43" customFormat="true" ht="11.25" hidden="true" customHeight="false" outlineLevel="0" collapsed="false">
      <c r="A28" s="67" t="s">
        <v>26</v>
      </c>
      <c r="B28" s="68"/>
      <c r="C28" s="70" t="n">
        <f aca="false">SUM(C30:C30)</f>
        <v>504000</v>
      </c>
      <c r="D28" s="70" t="n">
        <f aca="false">SUM(D29:D30)</f>
        <v>1986131</v>
      </c>
      <c r="E28" s="69" t="n">
        <f aca="false">SUM(C28:D28)</f>
        <v>2490131</v>
      </c>
      <c r="F28" s="69" t="n">
        <f aca="false">SUM(F30:F30)</f>
        <v>345000</v>
      </c>
      <c r="G28" s="70" t="n">
        <f aca="false">SUM(G29:G30)</f>
        <v>1667849</v>
      </c>
      <c r="H28" s="69" t="n">
        <f aca="false">SUM(F28:G28)</f>
        <v>2012849</v>
      </c>
      <c r="I28" s="70" t="n">
        <f aca="false">SUM(I30:I30)</f>
        <v>500000</v>
      </c>
      <c r="J28" s="70" t="n">
        <f aca="false">SUM(J29:J30)</f>
        <v>2035894</v>
      </c>
      <c r="K28" s="69" t="n">
        <f aca="false">SUM(I28:J28)</f>
        <v>2535894</v>
      </c>
      <c r="L28" s="71" t="n">
        <f aca="false">IF(C28&lt;&gt;0,IF(I28&lt;&gt;0,I28/C28*100,""),"")</f>
        <v>99.2063492063492</v>
      </c>
      <c r="M28" s="71" t="n">
        <f aca="false">IF(E28&lt;&gt;0,IF(K28&lt;&gt;0,K28/E28*100,""),"")</f>
        <v>101.8377747998</v>
      </c>
      <c r="N28" s="71" t="n">
        <f aca="false">IF(F28&lt;&gt;0,IF(I28&lt;&gt;0,I28/F28*100,""),"")</f>
        <v>144.927536231884</v>
      </c>
      <c r="O28" s="71" t="n">
        <f aca="false">IF(H28&lt;&gt;0,IF(K28&lt;&gt;0,K28/H28*100,""),"")</f>
        <v>125.985307392656</v>
      </c>
      <c r="Q28" s="65" t="n">
        <f aca="false">E28-C28-D28</f>
        <v>0</v>
      </c>
      <c r="R28" s="66" t="n">
        <f aca="false">H28-F28-G28</f>
        <v>0</v>
      </c>
      <c r="S28" s="66" t="n">
        <f aca="false">K28-I28-J28</f>
        <v>0</v>
      </c>
    </row>
    <row r="29" s="43" customFormat="true" ht="11.25" hidden="false" customHeight="false" outlineLevel="0" collapsed="false">
      <c r="A29" s="72" t="s">
        <v>27</v>
      </c>
      <c r="B29" s="48" t="n">
        <v>0</v>
      </c>
      <c r="C29" s="73"/>
      <c r="D29" s="73" t="n">
        <v>220681</v>
      </c>
      <c r="E29" s="69" t="n">
        <f aca="false">SUM(C29:D29)</f>
        <v>220681</v>
      </c>
      <c r="F29" s="69"/>
      <c r="G29" s="73" t="n">
        <v>222380</v>
      </c>
      <c r="H29" s="69" t="n">
        <f aca="false">SUM(F29:G29)</f>
        <v>222380</v>
      </c>
      <c r="I29" s="73"/>
      <c r="J29" s="73" t="n">
        <v>226212</v>
      </c>
      <c r="K29" s="69" t="n">
        <f aca="false">SUM(I29:J29)</f>
        <v>226212</v>
      </c>
      <c r="L29" s="71" t="str">
        <f aca="false">IF(C29&lt;&gt;0,IF(I29&lt;&gt;0,I29/C29*100,""),"")</f>
        <v/>
      </c>
      <c r="M29" s="71" t="n">
        <f aca="false">IF(E29&lt;&gt;0,IF(K29&lt;&gt;0,K29/E29*100,""),"")</f>
        <v>102.506332670234</v>
      </c>
      <c r="N29" s="71" t="str">
        <f aca="false">IF(F29&lt;&gt;0,IF(I29&lt;&gt;0,I29/F29*100,""),"")</f>
        <v/>
      </c>
      <c r="O29" s="71" t="n">
        <f aca="false">IF(H29&lt;&gt;0,IF(K29&lt;&gt;0,K29/H29*100,""),"")</f>
        <v>101.723176544653</v>
      </c>
      <c r="Q29" s="65" t="n">
        <f aca="false">E29-C29-D29</f>
        <v>0</v>
      </c>
      <c r="R29" s="66" t="n">
        <f aca="false">H29-F29-G29</f>
        <v>0</v>
      </c>
      <c r="S29" s="66" t="n">
        <f aca="false">K29-I29-J29</f>
        <v>0</v>
      </c>
    </row>
    <row r="30" s="43" customFormat="true" ht="11.25" hidden="false" customHeight="false" outlineLevel="0" collapsed="false">
      <c r="A30" s="72" t="s">
        <v>40</v>
      </c>
      <c r="B30" s="48" t="s">
        <v>41</v>
      </c>
      <c r="C30" s="69" t="n">
        <v>504000</v>
      </c>
      <c r="D30" s="69" t="n">
        <v>1765450</v>
      </c>
      <c r="E30" s="69" t="n">
        <f aca="false">SUM(C30:D30)</f>
        <v>2269450</v>
      </c>
      <c r="F30" s="69" t="n">
        <v>345000</v>
      </c>
      <c r="G30" s="69" t="n">
        <v>1445469</v>
      </c>
      <c r="H30" s="69" t="n">
        <f aca="false">SUM(F30:G30)</f>
        <v>1790469</v>
      </c>
      <c r="I30" s="69" t="n">
        <v>500000</v>
      </c>
      <c r="J30" s="69" t="n">
        <v>1809682</v>
      </c>
      <c r="K30" s="69" t="n">
        <f aca="false">SUM(I30:J30)</f>
        <v>2309682</v>
      </c>
      <c r="L30" s="71" t="n">
        <f aca="false">IF(C30&lt;&gt;0,IF(I30&lt;&gt;0,I30/C30*100,""),"")</f>
        <v>99.2063492063492</v>
      </c>
      <c r="M30" s="71" t="n">
        <f aca="false">IF(E30&lt;&gt;0,IF(K30&lt;&gt;0,K30/E30*100,""),"")</f>
        <v>101.772764326158</v>
      </c>
      <c r="N30" s="71" t="n">
        <f aca="false">IF(F30&lt;&gt;0,IF(I30&lt;&gt;0,I30/F30*100,""),"")</f>
        <v>144.927536231884</v>
      </c>
      <c r="O30" s="71" t="n">
        <f aca="false">IF(H30&lt;&gt;0,IF(K30&lt;&gt;0,K30/H30*100,""),"")</f>
        <v>128.99871486186</v>
      </c>
      <c r="Q30" s="65" t="n">
        <f aca="false">E30-C30-D30</f>
        <v>0</v>
      </c>
      <c r="R30" s="66" t="n">
        <f aca="false">H30-F30-G30</f>
        <v>0</v>
      </c>
      <c r="S30" s="66" t="n">
        <f aca="false">K30-I30-J30</f>
        <v>0</v>
      </c>
    </row>
    <row r="31" s="43" customFormat="true" ht="6" hidden="false" customHeight="true" outlineLevel="0" collapsed="false">
      <c r="A31" s="80"/>
      <c r="B31" s="81"/>
      <c r="C31" s="82"/>
      <c r="D31" s="82"/>
      <c r="E31" s="82" t="n">
        <f aca="false">SUM(C31:D31)</f>
        <v>0</v>
      </c>
      <c r="F31" s="82"/>
      <c r="G31" s="82"/>
      <c r="H31" s="82" t="n">
        <f aca="false">SUM(F31:G31)</f>
        <v>0</v>
      </c>
      <c r="I31" s="82"/>
      <c r="J31" s="82"/>
      <c r="K31" s="82" t="n">
        <f aca="false">SUM(I31:J31)</f>
        <v>0</v>
      </c>
      <c r="L31" s="83" t="str">
        <f aca="false">IF(C31&lt;&gt;0,IF(I31&lt;&gt;0,I31/C31*100,""),"")</f>
        <v/>
      </c>
      <c r="M31" s="83" t="str">
        <f aca="false">IF(E31&lt;&gt;0,IF(K31&lt;&gt;0,K31/E31*100,""),"")</f>
        <v/>
      </c>
      <c r="N31" s="83" t="str">
        <f aca="false">IF(F31&lt;&gt;0,IF(I31&lt;&gt;0,I31/F31*100,""),"")</f>
        <v/>
      </c>
      <c r="O31" s="83" t="str">
        <f aca="false">IF(H31&lt;&gt;0,IF(K31&lt;&gt;0,K31/H31*100,""),"")</f>
        <v/>
      </c>
      <c r="Q31" s="65" t="n">
        <f aca="false">E31-C31-D31</f>
        <v>0</v>
      </c>
      <c r="R31" s="66" t="n">
        <f aca="false">H31-F31-G31</f>
        <v>0</v>
      </c>
      <c r="S31" s="66" t="n">
        <f aca="false">K31-I31-J31</f>
        <v>0</v>
      </c>
    </row>
    <row r="32" s="78" customFormat="true" ht="12.75" hidden="false" customHeight="false" outlineLevel="0" collapsed="false">
      <c r="A32" s="61" t="s">
        <v>42</v>
      </c>
      <c r="B32" s="62" t="s">
        <v>19</v>
      </c>
      <c r="C32" s="63" t="n">
        <f aca="false">SUM(C35:C35)</f>
        <v>728000</v>
      </c>
      <c r="D32" s="63" t="n">
        <f aca="false">SUM(D34:D35)</f>
        <v>2206812</v>
      </c>
      <c r="E32" s="63" t="n">
        <f aca="false">SUM(C32:D32)</f>
        <v>2934812</v>
      </c>
      <c r="F32" s="63" t="n">
        <f aca="false">SUM(F35:F35)</f>
        <v>123000</v>
      </c>
      <c r="G32" s="63" t="n">
        <f aca="false">SUM(G34:G35)</f>
        <v>2334989</v>
      </c>
      <c r="H32" s="63" t="n">
        <f aca="false">SUM(F32:G32)</f>
        <v>2457989</v>
      </c>
      <c r="I32" s="63" t="n">
        <f aca="false">SUM(I35:I35)</f>
        <v>300000</v>
      </c>
      <c r="J32" s="63" t="n">
        <f aca="false">SUM(J34:J35)</f>
        <v>2488314</v>
      </c>
      <c r="K32" s="63" t="n">
        <f aca="false">SUM(I32:J32)</f>
        <v>2788314</v>
      </c>
      <c r="L32" s="64" t="n">
        <f aca="false">IF(C32&lt;&gt;0,IF(I32&lt;&gt;0,I32/C32*100,""),"")</f>
        <v>41.2087912087912</v>
      </c>
      <c r="M32" s="64" t="n">
        <f aca="false">IF(E32&lt;&gt;0,IF(K32&lt;&gt;0,K32/E32*100,""),"")</f>
        <v>95.008266287585</v>
      </c>
      <c r="N32" s="64" t="n">
        <f aca="false">IF(F32&lt;&gt;0,IF(I32&lt;&gt;0,I32/F32*100,""),"")</f>
        <v>243.90243902439</v>
      </c>
      <c r="O32" s="64" t="n">
        <f aca="false">IF(H32&lt;&gt;0,IF(K32&lt;&gt;0,K32/H32*100,""),"")</f>
        <v>113.43883150006</v>
      </c>
      <c r="Q32" s="65" t="n">
        <f aca="false">E32-C32-D32</f>
        <v>0</v>
      </c>
      <c r="R32" s="66" t="n">
        <f aca="false">H32-F32-G32</f>
        <v>0</v>
      </c>
      <c r="S32" s="66" t="n">
        <f aca="false">K32-I32-J32</f>
        <v>0</v>
      </c>
    </row>
    <row r="33" s="78" customFormat="true" ht="12.75" hidden="true" customHeight="false" outlineLevel="0" collapsed="false">
      <c r="A33" s="84" t="s">
        <v>26</v>
      </c>
      <c r="B33" s="85"/>
      <c r="C33" s="70" t="n">
        <f aca="false">SUM(C35:C35)</f>
        <v>728000</v>
      </c>
      <c r="D33" s="70" t="n">
        <f aca="false">SUM(D34:D36)</f>
        <v>2206812</v>
      </c>
      <c r="E33" s="70" t="n">
        <f aca="false">SUM(C33:D33)</f>
        <v>2934812</v>
      </c>
      <c r="F33" s="70" t="n">
        <f aca="false">SUM(F35:F35)</f>
        <v>123000</v>
      </c>
      <c r="G33" s="70" t="n">
        <f aca="false">SUM(G34:G36)</f>
        <v>2334989</v>
      </c>
      <c r="H33" s="70" t="n">
        <f aca="false">SUM(F33:G33)</f>
        <v>2457989</v>
      </c>
      <c r="I33" s="70" t="n">
        <f aca="false">SUM(I35:I35)</f>
        <v>300000</v>
      </c>
      <c r="J33" s="70" t="n">
        <f aca="false">SUM(J34:J36)</f>
        <v>2488314</v>
      </c>
      <c r="K33" s="70" t="n">
        <f aca="false">SUM(I33:J33)</f>
        <v>2788314</v>
      </c>
      <c r="L33" s="86" t="n">
        <f aca="false">IF(C33&lt;&gt;0,IF(I33&lt;&gt;0,I33/C33*100,""),"")</f>
        <v>41.2087912087912</v>
      </c>
      <c r="M33" s="86" t="n">
        <f aca="false">IF(E33&lt;&gt;0,IF(K33&lt;&gt;0,K33/E33*100,""),"")</f>
        <v>95.008266287585</v>
      </c>
      <c r="N33" s="86" t="n">
        <f aca="false">IF(F33&lt;&gt;0,IF(I33&lt;&gt;0,I33/F33*100,""),"")</f>
        <v>243.90243902439</v>
      </c>
      <c r="O33" s="86" t="n">
        <f aca="false">IF(H33&lt;&gt;0,IF(K33&lt;&gt;0,K33/H33*100,""),"")</f>
        <v>113.43883150006</v>
      </c>
      <c r="Q33" s="65" t="n">
        <f aca="false">E33-C33-D33</f>
        <v>0</v>
      </c>
      <c r="R33" s="66" t="n">
        <f aca="false">H33-F33-G33</f>
        <v>0</v>
      </c>
      <c r="S33" s="66" t="n">
        <f aca="false">K33-I33-J33</f>
        <v>0</v>
      </c>
    </row>
    <row r="34" s="78" customFormat="true" ht="12.75" hidden="false" customHeight="false" outlineLevel="0" collapsed="false">
      <c r="A34" s="75" t="s">
        <v>43</v>
      </c>
      <c r="B34" s="87" t="n">
        <v>0</v>
      </c>
      <c r="C34" s="73"/>
      <c r="D34" s="73" t="n">
        <v>463431</v>
      </c>
      <c r="E34" s="69" t="n">
        <f aca="false">SUM(C34:D34)</f>
        <v>463431</v>
      </c>
      <c r="F34" s="69"/>
      <c r="G34" s="73" t="n">
        <v>466998</v>
      </c>
      <c r="H34" s="69" t="n">
        <f aca="false">SUM(F34:G34)</f>
        <v>466998</v>
      </c>
      <c r="I34" s="73"/>
      <c r="J34" s="73" t="n">
        <v>475042</v>
      </c>
      <c r="K34" s="69" t="n">
        <f aca="false">SUM(I34:J34)</f>
        <v>475042</v>
      </c>
      <c r="L34" s="71" t="str">
        <f aca="false">IF(C34&lt;&gt;0,IF(I34&lt;&gt;0,I34/C34*100,""),"")</f>
        <v/>
      </c>
      <c r="M34" s="71" t="n">
        <f aca="false">IF(E34&lt;&gt;0,IF(K34&lt;&gt;0,K34/E34*100,""),"")</f>
        <v>102.505443097246</v>
      </c>
      <c r="N34" s="71" t="str">
        <f aca="false">IF(F34&lt;&gt;0,IF(I34&lt;&gt;0,I34/F34*100,""),"")</f>
        <v/>
      </c>
      <c r="O34" s="71" t="n">
        <f aca="false">IF(H34&lt;&gt;0,IF(K34&lt;&gt;0,K34/H34*100,""),"")</f>
        <v>101.722491316879</v>
      </c>
      <c r="Q34" s="65" t="n">
        <f aca="false">E34-C34-D34</f>
        <v>0</v>
      </c>
      <c r="R34" s="66" t="n">
        <f aca="false">H34-F34-G34</f>
        <v>0</v>
      </c>
      <c r="S34" s="66" t="n">
        <f aca="false">K34-I34-J34</f>
        <v>0</v>
      </c>
    </row>
    <row r="35" s="43" customFormat="true" ht="11.25" hidden="false" customHeight="false" outlineLevel="0" collapsed="false">
      <c r="A35" s="72" t="s">
        <v>44</v>
      </c>
      <c r="B35" s="48" t="s">
        <v>45</v>
      </c>
      <c r="C35" s="69" t="n">
        <v>728000</v>
      </c>
      <c r="D35" s="69" t="n">
        <v>1743381</v>
      </c>
      <c r="E35" s="69" t="n">
        <f aca="false">SUM(C35:D35)</f>
        <v>2471381</v>
      </c>
      <c r="F35" s="69" t="n">
        <v>123000</v>
      </c>
      <c r="G35" s="69" t="n">
        <v>1867991</v>
      </c>
      <c r="H35" s="69" t="n">
        <f aca="false">SUM(F35:G35)</f>
        <v>1990991</v>
      </c>
      <c r="I35" s="69" t="n">
        <v>300000</v>
      </c>
      <c r="J35" s="69" t="n">
        <v>2013272</v>
      </c>
      <c r="K35" s="69" t="n">
        <f aca="false">SUM(I35:J35)</f>
        <v>2313272</v>
      </c>
      <c r="L35" s="71" t="n">
        <f aca="false">IF(C35&lt;&gt;0,IF(I35&lt;&gt;0,I35/C35*100,""),"")</f>
        <v>41.2087912087912</v>
      </c>
      <c r="M35" s="71" t="n">
        <f aca="false">IF(E35&lt;&gt;0,IF(K35&lt;&gt;0,K35/E35*100,""),"")</f>
        <v>93.602402867061</v>
      </c>
      <c r="N35" s="71" t="n">
        <f aca="false">IF(F35&lt;&gt;0,IF(I35&lt;&gt;0,I35/F35*100,""),"")</f>
        <v>243.90243902439</v>
      </c>
      <c r="O35" s="71" t="n">
        <f aca="false">IF(H35&lt;&gt;0,IF(K35&lt;&gt;0,K35/H35*100,""),"")</f>
        <v>116.186964180149</v>
      </c>
      <c r="Q35" s="65" t="n">
        <f aca="false">E35-C35-D35</f>
        <v>0</v>
      </c>
      <c r="R35" s="66" t="n">
        <f aca="false">H35-F35-G35</f>
        <v>0</v>
      </c>
      <c r="S35" s="66" t="n">
        <f aca="false">K35-I35-J35</f>
        <v>0</v>
      </c>
    </row>
    <row r="36" s="43" customFormat="true" ht="6" hidden="false" customHeight="true" outlineLevel="0" collapsed="false">
      <c r="A36" s="72"/>
      <c r="B36" s="48"/>
      <c r="C36" s="69"/>
      <c r="D36" s="69"/>
      <c r="E36" s="69" t="n">
        <f aca="false">SUM(C36:D36)</f>
        <v>0</v>
      </c>
      <c r="F36" s="69"/>
      <c r="G36" s="69"/>
      <c r="H36" s="69" t="n">
        <f aca="false">SUM(F36:G36)</f>
        <v>0</v>
      </c>
      <c r="I36" s="69"/>
      <c r="J36" s="69"/>
      <c r="K36" s="69" t="n">
        <f aca="false">SUM(I36:J36)</f>
        <v>0</v>
      </c>
      <c r="L36" s="71" t="str">
        <f aca="false">IF(C36&lt;&gt;0,IF(I36&lt;&gt;0,I36/C36*100,""),"")</f>
        <v/>
      </c>
      <c r="M36" s="71" t="str">
        <f aca="false">IF(E36&lt;&gt;0,IF(K36&lt;&gt;0,K36/E36*100,""),"")</f>
        <v/>
      </c>
      <c r="N36" s="71" t="str">
        <f aca="false">IF(F36&lt;&gt;0,IF(I36&lt;&gt;0,I36/F36*100,""),"")</f>
        <v/>
      </c>
      <c r="O36" s="71" t="str">
        <f aca="false">IF(H36&lt;&gt;0,IF(K36&lt;&gt;0,K36/H36*100,""),"")</f>
        <v/>
      </c>
      <c r="Q36" s="65" t="n">
        <f aca="false">E36-C36-D36</f>
        <v>0</v>
      </c>
      <c r="R36" s="66" t="n">
        <f aca="false">H36-F36-G36</f>
        <v>0</v>
      </c>
      <c r="S36" s="66" t="n">
        <f aca="false">K36-I36-J36</f>
        <v>0</v>
      </c>
    </row>
    <row r="37" s="43" customFormat="true" ht="12.75" hidden="false" customHeight="false" outlineLevel="0" collapsed="false">
      <c r="A37" s="61" t="s">
        <v>46</v>
      </c>
      <c r="B37" s="62" t="s">
        <v>19</v>
      </c>
      <c r="C37" s="63" t="n">
        <f aca="false">SUM(C40:C46)</f>
        <v>360000</v>
      </c>
      <c r="D37" s="63" t="n">
        <f aca="false">SUM(D39:D45)</f>
        <v>2096471</v>
      </c>
      <c r="E37" s="63" t="n">
        <f aca="false">SUM(C37:D37)</f>
        <v>2456471</v>
      </c>
      <c r="F37" s="63" t="n">
        <f aca="false">SUM(F40:F45)</f>
        <v>147593933</v>
      </c>
      <c r="G37" s="63" t="n">
        <f aca="false">SUM(G39:G45)</f>
        <v>2057014</v>
      </c>
      <c r="H37" s="63" t="n">
        <f aca="false">SUM(F37:G37)</f>
        <v>149650947</v>
      </c>
      <c r="I37" s="63" t="n">
        <f aca="false">SUM(I40:I46)</f>
        <v>400000</v>
      </c>
      <c r="J37" s="63" t="n">
        <f aca="false">SUM(J39:J45)</f>
        <v>2148999</v>
      </c>
      <c r="K37" s="63" t="n">
        <f aca="false">SUM(I37:J37)</f>
        <v>2548999</v>
      </c>
      <c r="L37" s="64" t="n">
        <f aca="false">IF(C37&lt;&gt;0,IF(I37&lt;&gt;0,I37/C37*100,""),"")</f>
        <v>111.111111111111</v>
      </c>
      <c r="M37" s="64" t="n">
        <f aca="false">IF(E37&lt;&gt;0,IF(K37&lt;&gt;0,K37/E37*100,""),"")</f>
        <v>103.766704349451</v>
      </c>
      <c r="N37" s="64" t="n">
        <f aca="false">IF(F37&lt;&gt;0,IF(I37&lt;&gt;0,I37/F37*100,""),"")</f>
        <v>0.271013849871458</v>
      </c>
      <c r="O37" s="64" t="n">
        <f aca="false">IF(H37&lt;&gt;0,IF(K37&lt;&gt;0,K37/H37*100,""),"")</f>
        <v>1.70329627115557</v>
      </c>
      <c r="Q37" s="65" t="n">
        <f aca="false">E37-C37-D37</f>
        <v>0</v>
      </c>
      <c r="R37" s="66" t="n">
        <f aca="false">H37-F37-G37</f>
        <v>0</v>
      </c>
      <c r="S37" s="66" t="n">
        <f aca="false">K37-I37-J37</f>
        <v>0</v>
      </c>
    </row>
    <row r="38" s="43" customFormat="true" ht="11.25" hidden="false" customHeight="false" outlineLevel="0" collapsed="false">
      <c r="A38" s="67" t="s">
        <v>26</v>
      </c>
      <c r="B38" s="68"/>
      <c r="C38" s="70" t="n">
        <f aca="false">SUM(C39:C42)</f>
        <v>360000</v>
      </c>
      <c r="D38" s="70" t="n">
        <f aca="false">SUM(D39:D42)</f>
        <v>2096471</v>
      </c>
      <c r="E38" s="69" t="n">
        <f aca="false">SUM(C38:D38)</f>
        <v>2456471</v>
      </c>
      <c r="F38" s="69" t="n">
        <f aca="false">SUM(F39:F42)</f>
        <v>1880000</v>
      </c>
      <c r="G38" s="70" t="n">
        <f aca="false">SUM(G39:G42)</f>
        <v>2057014</v>
      </c>
      <c r="H38" s="69" t="n">
        <f aca="false">SUM(F38:G38)</f>
        <v>3937014</v>
      </c>
      <c r="I38" s="70" t="n">
        <f aca="false">SUM(I39:I42)</f>
        <v>400000</v>
      </c>
      <c r="J38" s="70" t="n">
        <f aca="false">SUM(J39:J42)</f>
        <v>2148999</v>
      </c>
      <c r="K38" s="69" t="n">
        <f aca="false">SUM(I38:J38)</f>
        <v>2548999</v>
      </c>
      <c r="L38" s="71" t="n">
        <f aca="false">IF(C38&lt;&gt;0,IF(I38&lt;&gt;0,I38/C38*100,""),"")</f>
        <v>111.111111111111</v>
      </c>
      <c r="M38" s="71" t="n">
        <f aca="false">IF(E38&lt;&gt;0,IF(K38&lt;&gt;0,K38/E38*100,""),"")</f>
        <v>103.766704349451</v>
      </c>
      <c r="N38" s="71" t="n">
        <f aca="false">IF(F38&lt;&gt;0,IF(I38&lt;&gt;0,I38/F38*100,""),"")</f>
        <v>21.2765957446809</v>
      </c>
      <c r="O38" s="71" t="n">
        <f aca="false">IF(H38&lt;&gt;0,IF(K38&lt;&gt;0,K38/H38*100,""),"")</f>
        <v>64.7444738575987</v>
      </c>
      <c r="Q38" s="65" t="n">
        <f aca="false">E38-C38-D38</f>
        <v>0</v>
      </c>
      <c r="R38" s="66" t="n">
        <f aca="false">H38-F38-G38</f>
        <v>0</v>
      </c>
      <c r="S38" s="66" t="n">
        <f aca="false">K38-I38-J38</f>
        <v>0</v>
      </c>
    </row>
    <row r="39" s="43" customFormat="true" ht="11.25" hidden="false" customHeight="false" outlineLevel="0" collapsed="false">
      <c r="A39" s="72" t="s">
        <v>27</v>
      </c>
      <c r="B39" s="48" t="n">
        <v>0</v>
      </c>
      <c r="C39" s="73"/>
      <c r="D39" s="73" t="n">
        <v>441362</v>
      </c>
      <c r="E39" s="69" t="n">
        <f aca="false">SUM(C39:D39)</f>
        <v>441362</v>
      </c>
      <c r="F39" s="69"/>
      <c r="G39" s="73" t="n">
        <v>444760</v>
      </c>
      <c r="H39" s="69" t="n">
        <f aca="false">SUM(F39:G39)</f>
        <v>444760</v>
      </c>
      <c r="I39" s="73"/>
      <c r="J39" s="73" t="n">
        <v>452421</v>
      </c>
      <c r="K39" s="69" t="n">
        <f aca="false">SUM(I39:J39)</f>
        <v>452421</v>
      </c>
      <c r="L39" s="71" t="str">
        <f aca="false">IF(C39&lt;&gt;0,IF(I39&lt;&gt;0,I39/C39*100,""),"")</f>
        <v/>
      </c>
      <c r="M39" s="71" t="n">
        <f aca="false">IF(E39&lt;&gt;0,IF(K39&lt;&gt;0,K39/E39*100,""),"")</f>
        <v>102.505652956077</v>
      </c>
      <c r="N39" s="71" t="str">
        <f aca="false">IF(F39&lt;&gt;0,IF(I39&lt;&gt;0,I39/F39*100,""),"")</f>
        <v/>
      </c>
      <c r="O39" s="71" t="n">
        <f aca="false">IF(H39&lt;&gt;0,IF(K39&lt;&gt;0,K39/H39*100,""),"")</f>
        <v>101.722502023563</v>
      </c>
      <c r="Q39" s="65" t="n">
        <f aca="false">E39-C39-D39</f>
        <v>0</v>
      </c>
      <c r="R39" s="66" t="n">
        <f aca="false">H39-F39-G39</f>
        <v>0</v>
      </c>
      <c r="S39" s="66" t="n">
        <f aca="false">K39-I39-J39</f>
        <v>0</v>
      </c>
    </row>
    <row r="40" s="43" customFormat="true" ht="11.25" hidden="false" customHeight="false" outlineLevel="0" collapsed="false">
      <c r="A40" s="72" t="s">
        <v>47</v>
      </c>
      <c r="B40" s="48" t="s">
        <v>48</v>
      </c>
      <c r="C40" s="69" t="n">
        <v>57730</v>
      </c>
      <c r="D40" s="69" t="n">
        <v>1103406</v>
      </c>
      <c r="E40" s="69" t="n">
        <f aca="false">SUM(C40:D40)</f>
        <v>1161136</v>
      </c>
      <c r="F40" s="69" t="n">
        <v>77730</v>
      </c>
      <c r="G40" s="69" t="n">
        <v>1056304</v>
      </c>
      <c r="H40" s="69" t="n">
        <f aca="false">SUM(F40:G40)</f>
        <v>1134034</v>
      </c>
      <c r="I40" s="69" t="n">
        <v>198488</v>
      </c>
      <c r="J40" s="69" t="n">
        <v>1131052</v>
      </c>
      <c r="K40" s="69" t="n">
        <f aca="false">SUM(I40:J40)</f>
        <v>1329540</v>
      </c>
      <c r="L40" s="71" t="n">
        <f aca="false">IF(C40&lt;&gt;0,IF(I40&lt;&gt;0,I40/C40*100,""),"")</f>
        <v>343.821236791963</v>
      </c>
      <c r="M40" s="71" t="n">
        <f aca="false">IF(E40&lt;&gt;0,IF(K40&lt;&gt;0,K40/E40*100,""),"")</f>
        <v>114.503382893993</v>
      </c>
      <c r="N40" s="71" t="n">
        <f aca="false">IF(F40&lt;&gt;0,IF(I40&lt;&gt;0,I40/F40*100,""),"")</f>
        <v>255.355718512801</v>
      </c>
      <c r="O40" s="71" t="n">
        <f aca="false">IF(H40&lt;&gt;0,IF(K40&lt;&gt;0,K40/H40*100,""),"")</f>
        <v>117.239871114975</v>
      </c>
      <c r="Q40" s="65" t="n">
        <f aca="false">E40-C40-D40</f>
        <v>0</v>
      </c>
      <c r="R40" s="66" t="n">
        <f aca="false">H40-F40-G40</f>
        <v>0</v>
      </c>
      <c r="S40" s="66" t="n">
        <f aca="false">K40-I40-J40</f>
        <v>0</v>
      </c>
    </row>
    <row r="41" s="43" customFormat="true" ht="11.25" hidden="false" customHeight="false" outlineLevel="0" collapsed="false">
      <c r="A41" s="72" t="s">
        <v>49</v>
      </c>
      <c r="B41" s="48" t="s">
        <v>50</v>
      </c>
      <c r="C41" s="69"/>
      <c r="D41" s="69" t="n">
        <v>551703</v>
      </c>
      <c r="E41" s="69" t="n">
        <f aca="false">SUM(C41:D41)</f>
        <v>551703</v>
      </c>
      <c r="F41" s="69" t="n">
        <v>1500000</v>
      </c>
      <c r="G41" s="69" t="n">
        <v>555950</v>
      </c>
      <c r="H41" s="69" t="n">
        <f aca="false">SUM(F41:G41)</f>
        <v>2055950</v>
      </c>
      <c r="I41" s="69"/>
      <c r="J41" s="69" t="n">
        <v>565526</v>
      </c>
      <c r="K41" s="69" t="n">
        <f aca="false">SUM(I41:J41)</f>
        <v>565526</v>
      </c>
      <c r="L41" s="71" t="str">
        <f aca="false">IF(C41&lt;&gt;0,IF(I41&lt;&gt;0,I41/C41*100,""),"")</f>
        <v/>
      </c>
      <c r="M41" s="71" t="n">
        <f aca="false">IF(E41&lt;&gt;0,IF(K41&lt;&gt;0,K41/E41*100,""),"")</f>
        <v>102.505514742534</v>
      </c>
      <c r="N41" s="71" t="str">
        <f aca="false">IF(F41&lt;&gt;0,IF(I41&lt;&gt;0,I41/F41*100,""),"")</f>
        <v/>
      </c>
      <c r="O41" s="71" t="n">
        <f aca="false">IF(H41&lt;&gt;0,IF(K41&lt;&gt;0,K41/H41*100,""),"")</f>
        <v>27.5067973442934</v>
      </c>
      <c r="Q41" s="65" t="n">
        <f aca="false">E41-C41-D41</f>
        <v>0</v>
      </c>
      <c r="R41" s="66" t="n">
        <f aca="false">H41-F41-G41</f>
        <v>0</v>
      </c>
      <c r="S41" s="66" t="n">
        <f aca="false">K41-I41-J41</f>
        <v>0</v>
      </c>
    </row>
    <row r="42" s="43" customFormat="true" ht="22.5" hidden="false" customHeight="false" outlineLevel="0" collapsed="false">
      <c r="A42" s="72" t="s">
        <v>51</v>
      </c>
      <c r="B42" s="48" t="s">
        <v>52</v>
      </c>
      <c r="C42" s="69" t="n">
        <v>302270</v>
      </c>
      <c r="D42" s="69"/>
      <c r="E42" s="69" t="n">
        <f aca="false">SUM(C42:D42)</f>
        <v>302270</v>
      </c>
      <c r="F42" s="69" t="n">
        <v>302270</v>
      </c>
      <c r="G42" s="69"/>
      <c r="H42" s="69" t="n">
        <f aca="false">SUM(F42:G42)</f>
        <v>302270</v>
      </c>
      <c r="I42" s="69" t="n">
        <v>201512</v>
      </c>
      <c r="J42" s="69"/>
      <c r="K42" s="69" t="n">
        <f aca="false">SUM(I42:J42)</f>
        <v>201512</v>
      </c>
      <c r="L42" s="71" t="n">
        <f aca="false">IF(C42&lt;&gt;0,IF(I42&lt;&gt;0,I42/C42*100,""),"")</f>
        <v>66.6662255599299</v>
      </c>
      <c r="M42" s="71" t="n">
        <f aca="false">IF(E42&lt;&gt;0,IF(K42&lt;&gt;0,K42/E42*100,""),"")</f>
        <v>66.6662255599299</v>
      </c>
      <c r="N42" s="71" t="n">
        <f aca="false">IF(F42&lt;&gt;0,IF(I42&lt;&gt;0,I42/F42*100,""),"")</f>
        <v>66.6662255599299</v>
      </c>
      <c r="O42" s="71" t="n">
        <f aca="false">IF(H42&lt;&gt;0,IF(K42&lt;&gt;0,K42/H42*100,""),"")</f>
        <v>66.6662255599299</v>
      </c>
      <c r="Q42" s="65" t="n">
        <f aca="false">E42-C42-D42</f>
        <v>0</v>
      </c>
      <c r="R42" s="66" t="n">
        <f aca="false">H42-F42-G42</f>
        <v>0</v>
      </c>
      <c r="S42" s="66" t="n">
        <f aca="false">K42-I42-J42</f>
        <v>0</v>
      </c>
    </row>
    <row r="43" s="43" customFormat="true" ht="22.5" hidden="false" customHeight="false" outlineLevel="0" collapsed="false">
      <c r="A43" s="72" t="s">
        <v>53</v>
      </c>
      <c r="B43" s="79" t="s">
        <v>54</v>
      </c>
      <c r="C43" s="69"/>
      <c r="D43" s="69"/>
      <c r="E43" s="69" t="n">
        <f aca="false">SUM(C43:D43)</f>
        <v>0</v>
      </c>
      <c r="F43" s="69" t="n">
        <v>111131220</v>
      </c>
      <c r="G43" s="69"/>
      <c r="H43" s="69" t="n">
        <f aca="false">SUM(F43:G43)</f>
        <v>111131220</v>
      </c>
      <c r="I43" s="69"/>
      <c r="J43" s="69"/>
      <c r="K43" s="69" t="n">
        <f aca="false">SUM(I43:J43)</f>
        <v>0</v>
      </c>
      <c r="L43" s="71" t="str">
        <f aca="false">IF(C43&lt;&gt;0,IF(I43&lt;&gt;0,I43/C43*100,""),"")</f>
        <v/>
      </c>
      <c r="M43" s="71" t="str">
        <f aca="false">IF(E43&lt;&gt;0,IF(K43&lt;&gt;0,K43/E43*100,""),"")</f>
        <v/>
      </c>
      <c r="N43" s="71" t="str">
        <f aca="false">IF(F43&lt;&gt;0,IF(I43&lt;&gt;0,I43/F43*100,""),"")</f>
        <v/>
      </c>
      <c r="O43" s="71" t="str">
        <f aca="false">IF(H43&lt;&gt;0,IF(K43&lt;&gt;0,K43/H43*100,""),"")</f>
        <v/>
      </c>
      <c r="Q43" s="65" t="n">
        <f aca="false">E43-C43-D43</f>
        <v>0</v>
      </c>
      <c r="R43" s="66" t="n">
        <f aca="false">H43-F43-G43</f>
        <v>0</v>
      </c>
      <c r="S43" s="66" t="n">
        <f aca="false">K43-I43-J43</f>
        <v>0</v>
      </c>
    </row>
    <row r="44" s="43" customFormat="true" ht="11.25" hidden="false" customHeight="false" outlineLevel="0" collapsed="false">
      <c r="A44" s="72" t="s">
        <v>55</v>
      </c>
      <c r="B44" s="79" t="s">
        <v>56</v>
      </c>
      <c r="C44" s="69"/>
      <c r="D44" s="69"/>
      <c r="E44" s="69" t="n">
        <f aca="false">SUM(C44:D44)</f>
        <v>0</v>
      </c>
      <c r="F44" s="69" t="n">
        <v>174000</v>
      </c>
      <c r="G44" s="69"/>
      <c r="H44" s="69" t="n">
        <f aca="false">SUM(F44:G44)</f>
        <v>174000</v>
      </c>
      <c r="I44" s="69"/>
      <c r="J44" s="69"/>
      <c r="K44" s="69" t="n">
        <f aca="false">SUM(I44:J44)</f>
        <v>0</v>
      </c>
      <c r="L44" s="71" t="str">
        <f aca="false">IF(C44&lt;&gt;0,IF(I44&lt;&gt;0,I44/C44*100,""),"")</f>
        <v/>
      </c>
      <c r="M44" s="71" t="str">
        <f aca="false">IF(E44&lt;&gt;0,IF(K44&lt;&gt;0,K44/E44*100,""),"")</f>
        <v/>
      </c>
      <c r="N44" s="71" t="str">
        <f aca="false">IF(F44&lt;&gt;0,IF(I44&lt;&gt;0,I44/F44*100,""),"")</f>
        <v/>
      </c>
      <c r="O44" s="71" t="str">
        <f aca="false">IF(H44&lt;&gt;0,IF(K44&lt;&gt;0,K44/H44*100,""),"")</f>
        <v/>
      </c>
      <c r="Q44" s="65" t="n">
        <f aca="false">E44-C44-D44</f>
        <v>0</v>
      </c>
      <c r="R44" s="66" t="n">
        <f aca="false">H44-F44-G44</f>
        <v>0</v>
      </c>
      <c r="S44" s="66" t="n">
        <f aca="false">K44-I44-J44</f>
        <v>0</v>
      </c>
    </row>
    <row r="45" s="43" customFormat="true" ht="11.25" hidden="false" customHeight="false" outlineLevel="0" collapsed="false">
      <c r="A45" s="72" t="s">
        <v>57</v>
      </c>
      <c r="B45" s="79" t="s">
        <v>58</v>
      </c>
      <c r="C45" s="69"/>
      <c r="D45" s="69"/>
      <c r="E45" s="69" t="n">
        <f aca="false">SUM(C45:D45)</f>
        <v>0</v>
      </c>
      <c r="F45" s="69" t="n">
        <v>34408713</v>
      </c>
      <c r="G45" s="69"/>
      <c r="H45" s="69" t="n">
        <f aca="false">SUM(F45:G45)</f>
        <v>34408713</v>
      </c>
      <c r="I45" s="69"/>
      <c r="J45" s="69"/>
      <c r="K45" s="69" t="n">
        <f aca="false">SUM(I45:J45)</f>
        <v>0</v>
      </c>
      <c r="L45" s="71" t="str">
        <f aca="false">IF(C45&lt;&gt;0,IF(I45&lt;&gt;0,I45/C45*100,""),"")</f>
        <v/>
      </c>
      <c r="M45" s="71" t="str">
        <f aca="false">IF(E45&lt;&gt;0,IF(K45&lt;&gt;0,K45/E45*100,""),"")</f>
        <v/>
      </c>
      <c r="N45" s="71" t="str">
        <f aca="false">IF(F45&lt;&gt;0,IF(I45&lt;&gt;0,I45/F45*100,""),"")</f>
        <v/>
      </c>
      <c r="O45" s="71" t="str">
        <f aca="false">IF(H45&lt;&gt;0,IF(K45&lt;&gt;0,K45/H45*100,""),"")</f>
        <v/>
      </c>
      <c r="Q45" s="65" t="n">
        <f aca="false">E45-C45-D45</f>
        <v>0</v>
      </c>
      <c r="R45" s="66" t="n">
        <f aca="false">H45-F45-G45</f>
        <v>0</v>
      </c>
      <c r="S45" s="66" t="n">
        <f aca="false">K45-I45-J45</f>
        <v>0</v>
      </c>
    </row>
    <row r="46" s="43" customFormat="true" ht="6" hidden="false" customHeight="true" outlineLevel="0" collapsed="false">
      <c r="A46" s="72"/>
      <c r="B46" s="48"/>
      <c r="C46" s="69"/>
      <c r="D46" s="69"/>
      <c r="E46" s="69" t="n">
        <f aca="false">SUM(C46:D46)</f>
        <v>0</v>
      </c>
      <c r="F46" s="69"/>
      <c r="G46" s="69"/>
      <c r="H46" s="69" t="n">
        <f aca="false">SUM(F46:G46)</f>
        <v>0</v>
      </c>
      <c r="I46" s="69"/>
      <c r="J46" s="69"/>
      <c r="K46" s="69" t="n">
        <f aca="false">SUM(I46:J46)</f>
        <v>0</v>
      </c>
      <c r="L46" s="71" t="str">
        <f aca="false">IF(C46&lt;&gt;0,IF(I46&lt;&gt;0,I46/C46*100,""),"")</f>
        <v/>
      </c>
      <c r="M46" s="71" t="str">
        <f aca="false">IF(E46&lt;&gt;0,IF(K46&lt;&gt;0,K46/E46*100,""),"")</f>
        <v/>
      </c>
      <c r="N46" s="71" t="str">
        <f aca="false">IF(F46&lt;&gt;0,IF(I46&lt;&gt;0,I46/F46*100,""),"")</f>
        <v/>
      </c>
      <c r="O46" s="71" t="str">
        <f aca="false">IF(H46&lt;&gt;0,IF(K46&lt;&gt;0,K46/H46*100,""),"")</f>
        <v/>
      </c>
      <c r="Q46" s="65" t="n">
        <f aca="false">E46-C46-D46</f>
        <v>0</v>
      </c>
      <c r="R46" s="66" t="n">
        <f aca="false">H46-F46-G46</f>
        <v>0</v>
      </c>
      <c r="S46" s="66" t="n">
        <f aca="false">K46-I46-J46</f>
        <v>0</v>
      </c>
    </row>
    <row r="47" s="43" customFormat="true" ht="12.75" hidden="false" customHeight="false" outlineLevel="0" collapsed="false">
      <c r="A47" s="61" t="s">
        <v>59</v>
      </c>
      <c r="B47" s="62" t="s">
        <v>19</v>
      </c>
      <c r="C47" s="63" t="n">
        <f aca="false">SUM(C50:C53)</f>
        <v>617800</v>
      </c>
      <c r="D47" s="63" t="n">
        <f aca="false">SUM(D49:D53)</f>
        <v>2206812</v>
      </c>
      <c r="E47" s="63" t="n">
        <f aca="false">SUM(C47:D47)</f>
        <v>2824612</v>
      </c>
      <c r="F47" s="63" t="n">
        <f aca="false">SUM(F50:F53)</f>
        <v>917800</v>
      </c>
      <c r="G47" s="63" t="n">
        <f aca="false">SUM(G49:G53)</f>
        <v>2334989</v>
      </c>
      <c r="H47" s="63" t="n">
        <f aca="false">SUM(F47:G47)</f>
        <v>3252789</v>
      </c>
      <c r="I47" s="63" t="n">
        <f aca="false">SUM(I50:I53)</f>
        <v>920000</v>
      </c>
      <c r="J47" s="63" t="n">
        <f aca="false">SUM(J49:J53)</f>
        <v>2375209</v>
      </c>
      <c r="K47" s="63" t="n">
        <f aca="false">SUM(I47:J47)</f>
        <v>3295209</v>
      </c>
      <c r="L47" s="64" t="n">
        <f aca="false">IF(C47&lt;&gt;0,IF(I47&lt;&gt;0,I47/C47*100,""),"")</f>
        <v>148.915506636452</v>
      </c>
      <c r="M47" s="64" t="n">
        <f aca="false">IF(E47&lt;&gt;0,IF(K47&lt;&gt;0,K47/E47*100,""),"")</f>
        <v>116.660589135782</v>
      </c>
      <c r="N47" s="64" t="n">
        <f aca="false">IF(F47&lt;&gt;0,IF(I47&lt;&gt;0,I47/F47*100,""),"")</f>
        <v>100.239703639137</v>
      </c>
      <c r="O47" s="64" t="n">
        <f aca="false">IF(H47&lt;&gt;0,IF(K47&lt;&gt;0,K47/H47*100,""),"")</f>
        <v>101.30411164081</v>
      </c>
      <c r="Q47" s="65" t="n">
        <f aca="false">E47-C47-D47</f>
        <v>0</v>
      </c>
      <c r="R47" s="66" t="n">
        <f aca="false">H47-F47-G47</f>
        <v>0</v>
      </c>
      <c r="S47" s="66" t="n">
        <f aca="false">K47-I47-J47</f>
        <v>0</v>
      </c>
    </row>
    <row r="48" s="43" customFormat="true" ht="11.25" hidden="true" customHeight="false" outlineLevel="0" collapsed="false">
      <c r="A48" s="67" t="s">
        <v>26</v>
      </c>
      <c r="B48" s="68"/>
      <c r="C48" s="70" t="n">
        <f aca="false">SUM(C50:C53)</f>
        <v>617800</v>
      </c>
      <c r="D48" s="70" t="n">
        <f aca="false">SUM(D49:D53)</f>
        <v>2206812</v>
      </c>
      <c r="E48" s="69" t="n">
        <f aca="false">SUM(C48:D48)</f>
        <v>2824612</v>
      </c>
      <c r="F48" s="69" t="n">
        <f aca="false">SUM(F50:F53)</f>
        <v>917800</v>
      </c>
      <c r="G48" s="70" t="n">
        <f aca="false">SUM(G49:G53)</f>
        <v>2334989</v>
      </c>
      <c r="H48" s="69" t="n">
        <f aca="false">SUM(F48:G48)</f>
        <v>3252789</v>
      </c>
      <c r="I48" s="70" t="n">
        <f aca="false">SUM(I50:I53)</f>
        <v>920000</v>
      </c>
      <c r="J48" s="70" t="n">
        <f aca="false">SUM(J49:J53)</f>
        <v>2375209</v>
      </c>
      <c r="K48" s="69" t="n">
        <f aca="false">SUM(I48:J48)</f>
        <v>3295209</v>
      </c>
      <c r="L48" s="71" t="n">
        <f aca="false">IF(C48&lt;&gt;0,IF(I48&lt;&gt;0,I48/C48*100,""),"")</f>
        <v>148.915506636452</v>
      </c>
      <c r="M48" s="71" t="n">
        <f aca="false">IF(E48&lt;&gt;0,IF(K48&lt;&gt;0,K48/E48*100,""),"")</f>
        <v>116.660589135782</v>
      </c>
      <c r="N48" s="71" t="n">
        <f aca="false">IF(F48&lt;&gt;0,IF(I48&lt;&gt;0,I48/F48*100,""),"")</f>
        <v>100.239703639137</v>
      </c>
      <c r="O48" s="71" t="n">
        <f aca="false">IF(H48&lt;&gt;0,IF(K48&lt;&gt;0,K48/H48*100,""),"")</f>
        <v>101.30411164081</v>
      </c>
      <c r="Q48" s="65" t="n">
        <f aca="false">E48-C48-D48</f>
        <v>0</v>
      </c>
      <c r="R48" s="66" t="n">
        <f aca="false">H48-F48-G48</f>
        <v>0</v>
      </c>
      <c r="S48" s="66" t="n">
        <f aca="false">K48-I48-J48</f>
        <v>0</v>
      </c>
    </row>
    <row r="49" s="43" customFormat="true" ht="11.25" hidden="false" customHeight="false" outlineLevel="0" collapsed="false">
      <c r="A49" s="72" t="s">
        <v>27</v>
      </c>
      <c r="B49" s="48" t="n">
        <v>0</v>
      </c>
      <c r="C49" s="73"/>
      <c r="D49" s="73" t="n">
        <v>331021</v>
      </c>
      <c r="E49" s="69" t="n">
        <f aca="false">SUM(C49:D49)</f>
        <v>331021</v>
      </c>
      <c r="F49" s="69"/>
      <c r="G49" s="73" t="n">
        <v>333569</v>
      </c>
      <c r="H49" s="69" t="n">
        <f aca="false">SUM(F49:G49)</f>
        <v>333569</v>
      </c>
      <c r="I49" s="73"/>
      <c r="J49" s="73" t="n">
        <v>339315</v>
      </c>
      <c r="K49" s="69" t="n">
        <f aca="false">SUM(I49:J49)</f>
        <v>339315</v>
      </c>
      <c r="L49" s="71" t="str">
        <f aca="false">IF(C49&lt;&gt;0,IF(I49&lt;&gt;0,I49/C49*100,""),"")</f>
        <v/>
      </c>
      <c r="M49" s="71" t="n">
        <f aca="false">IF(E49&lt;&gt;0,IF(K49&lt;&gt;0,K49/E49*100,""),"")</f>
        <v>102.505581216902</v>
      </c>
      <c r="N49" s="71" t="str">
        <f aca="false">IF(F49&lt;&gt;0,IF(I49&lt;&gt;0,I49/F49*100,""),"")</f>
        <v/>
      </c>
      <c r="O49" s="71" t="n">
        <f aca="false">IF(H49&lt;&gt;0,IF(K49&lt;&gt;0,K49/H49*100,""),"")</f>
        <v>101.722582134431</v>
      </c>
      <c r="Q49" s="65" t="n">
        <f aca="false">E49-C49-D49</f>
        <v>0</v>
      </c>
      <c r="R49" s="66" t="n">
        <f aca="false">H49-F49-G49</f>
        <v>0</v>
      </c>
      <c r="S49" s="66" t="n">
        <f aca="false">K49-I49-J49</f>
        <v>0</v>
      </c>
    </row>
    <row r="50" s="43" customFormat="true" ht="11.25" hidden="false" customHeight="false" outlineLevel="0" collapsed="false">
      <c r="A50" s="72" t="s">
        <v>60</v>
      </c>
      <c r="B50" s="48" t="s">
        <v>61</v>
      </c>
      <c r="C50" s="69" t="n">
        <v>32000</v>
      </c>
      <c r="D50" s="69" t="n">
        <v>662044</v>
      </c>
      <c r="E50" s="69" t="n">
        <f aca="false">SUM(C50:D50)</f>
        <v>694044</v>
      </c>
      <c r="F50" s="69" t="n">
        <v>32000</v>
      </c>
      <c r="G50" s="69" t="n">
        <v>778330</v>
      </c>
      <c r="H50" s="69" t="n">
        <f aca="false">SUM(F50:G50)</f>
        <v>810330</v>
      </c>
      <c r="I50" s="69" t="n">
        <v>37000</v>
      </c>
      <c r="J50" s="69" t="n">
        <v>791737</v>
      </c>
      <c r="K50" s="69" t="n">
        <f aca="false">SUM(I50:J50)</f>
        <v>828737</v>
      </c>
      <c r="L50" s="71" t="n">
        <f aca="false">IF(C50&lt;&gt;0,IF(I50&lt;&gt;0,I50/C50*100,""),"")</f>
        <v>115.625</v>
      </c>
      <c r="M50" s="71" t="n">
        <f aca="false">IF(E50&lt;&gt;0,IF(K50&lt;&gt;0,K50/E50*100,""),"")</f>
        <v>119.406982842586</v>
      </c>
      <c r="N50" s="71" t="n">
        <f aca="false">IF(F50&lt;&gt;0,IF(I50&lt;&gt;0,I50/F50*100,""),"")</f>
        <v>115.625</v>
      </c>
      <c r="O50" s="71" t="n">
        <f aca="false">IF(H50&lt;&gt;0,IF(K50&lt;&gt;0,K50/H50*100,""),"")</f>
        <v>102.271543692076</v>
      </c>
      <c r="Q50" s="65" t="n">
        <f aca="false">E50-C50-D50</f>
        <v>0</v>
      </c>
      <c r="R50" s="66" t="n">
        <f aca="false">H50-F50-G50</f>
        <v>0</v>
      </c>
      <c r="S50" s="66" t="n">
        <f aca="false">K50-I50-J50</f>
        <v>0</v>
      </c>
    </row>
    <row r="51" s="43" customFormat="true" ht="11.25" hidden="false" customHeight="false" outlineLevel="0" collapsed="false">
      <c r="A51" s="72" t="s">
        <v>62</v>
      </c>
      <c r="B51" s="48" t="s">
        <v>63</v>
      </c>
      <c r="C51" s="69" t="n">
        <v>67500</v>
      </c>
      <c r="D51" s="69" t="n">
        <v>441362</v>
      </c>
      <c r="E51" s="69" t="n">
        <f aca="false">SUM(C51:D51)</f>
        <v>508862</v>
      </c>
      <c r="F51" s="69" t="n">
        <v>67500</v>
      </c>
      <c r="G51" s="69" t="n">
        <v>444760</v>
      </c>
      <c r="H51" s="69" t="n">
        <f aca="false">SUM(F51:G51)</f>
        <v>512260</v>
      </c>
      <c r="I51" s="69" t="n">
        <v>72500</v>
      </c>
      <c r="J51" s="69" t="n">
        <v>508973</v>
      </c>
      <c r="K51" s="69" t="n">
        <f aca="false">SUM(I51:J51)</f>
        <v>581473</v>
      </c>
      <c r="L51" s="71" t="n">
        <f aca="false">IF(C51&lt;&gt;0,IF(I51&lt;&gt;0,I51/C51*100,""),"")</f>
        <v>107.407407407407</v>
      </c>
      <c r="M51" s="71" t="n">
        <f aca="false">IF(E51&lt;&gt;0,IF(K51&lt;&gt;0,K51/E51*100,""),"")</f>
        <v>114.269291084813</v>
      </c>
      <c r="N51" s="71" t="n">
        <f aca="false">IF(F51&lt;&gt;0,IF(I51&lt;&gt;0,I51/F51*100,""),"")</f>
        <v>107.407407407407</v>
      </c>
      <c r="O51" s="71" t="n">
        <f aca="false">IF(H51&lt;&gt;0,IF(K51&lt;&gt;0,K51/H51*100,""),"")</f>
        <v>113.511302854019</v>
      </c>
      <c r="Q51" s="65" t="n">
        <f aca="false">E51-C51-D51</f>
        <v>0</v>
      </c>
      <c r="R51" s="66" t="n">
        <f aca="false">H51-F51-G51</f>
        <v>0</v>
      </c>
      <c r="S51" s="66" t="n">
        <f aca="false">K51-I51-J51</f>
        <v>0</v>
      </c>
    </row>
    <row r="52" s="43" customFormat="true" ht="11.25" hidden="false" customHeight="false" outlineLevel="0" collapsed="false">
      <c r="A52" s="72" t="s">
        <v>64</v>
      </c>
      <c r="B52" s="48" t="s">
        <v>65</v>
      </c>
      <c r="C52" s="69" t="n">
        <v>518300</v>
      </c>
      <c r="D52" s="69" t="n">
        <v>662044</v>
      </c>
      <c r="E52" s="69" t="n">
        <f aca="false">SUM(C52:D52)</f>
        <v>1180344</v>
      </c>
      <c r="F52" s="69" t="n">
        <v>818300</v>
      </c>
      <c r="G52" s="69" t="n">
        <v>667140</v>
      </c>
      <c r="H52" s="69" t="n">
        <f aca="false">SUM(F52:G52)</f>
        <v>1485440</v>
      </c>
      <c r="I52" s="69" t="n">
        <v>810500</v>
      </c>
      <c r="J52" s="69" t="n">
        <v>678631</v>
      </c>
      <c r="K52" s="69" t="n">
        <f aca="false">SUM(I52:J52)</f>
        <v>1489131</v>
      </c>
      <c r="L52" s="71" t="n">
        <f aca="false">IF(C52&lt;&gt;0,IF(I52&lt;&gt;0,I52/C52*100,""),"")</f>
        <v>156.376615859541</v>
      </c>
      <c r="M52" s="71" t="n">
        <f aca="false">IF(E52&lt;&gt;0,IF(K52&lt;&gt;0,K52/E52*100,""),"")</f>
        <v>126.160763302902</v>
      </c>
      <c r="N52" s="71" t="n">
        <f aca="false">IF(F52&lt;&gt;0,IF(I52&lt;&gt;0,I52/F52*100,""),"")</f>
        <v>99.0468043504827</v>
      </c>
      <c r="O52" s="71" t="n">
        <f aca="false">IF(H52&lt;&gt;0,IF(K52&lt;&gt;0,K52/H52*100,""),"")</f>
        <v>100.248478565274</v>
      </c>
      <c r="Q52" s="65" t="n">
        <f aca="false">E52-C52-D52</f>
        <v>0</v>
      </c>
      <c r="R52" s="66" t="n">
        <f aca="false">H52-F52-G52</f>
        <v>0</v>
      </c>
      <c r="S52" s="66" t="n">
        <f aca="false">K52-I52-J52</f>
        <v>0</v>
      </c>
    </row>
    <row r="53" s="43" customFormat="true" ht="11.25" hidden="false" customHeight="false" outlineLevel="0" collapsed="false">
      <c r="A53" s="72" t="s">
        <v>66</v>
      </c>
      <c r="B53" s="48" t="s">
        <v>67</v>
      </c>
      <c r="C53" s="69"/>
      <c r="D53" s="69" t="n">
        <v>110341</v>
      </c>
      <c r="E53" s="69" t="n">
        <f aca="false">SUM(C53:D53)</f>
        <v>110341</v>
      </c>
      <c r="F53" s="69"/>
      <c r="G53" s="69" t="n">
        <v>111190</v>
      </c>
      <c r="H53" s="69" t="n">
        <f aca="false">SUM(F53:G53)</f>
        <v>111190</v>
      </c>
      <c r="I53" s="69"/>
      <c r="J53" s="69" t="n">
        <v>56553</v>
      </c>
      <c r="K53" s="69" t="n">
        <f aca="false">SUM(I53:J53)</f>
        <v>56553</v>
      </c>
      <c r="L53" s="71" t="str">
        <f aca="false">IF(C53&lt;&gt;0,IF(I53&lt;&gt;0,I53/C53*100,""),"")</f>
        <v/>
      </c>
      <c r="M53" s="71" t="n">
        <f aca="false">IF(E53&lt;&gt;0,IF(K53&lt;&gt;0,K53/E53*100,""),"")</f>
        <v>51.2529340861511</v>
      </c>
      <c r="N53" s="71" t="str">
        <f aca="false">IF(F53&lt;&gt;0,IF(I53&lt;&gt;0,I53/F53*100,""),"")</f>
        <v/>
      </c>
      <c r="O53" s="71" t="n">
        <f aca="false">IF(H53&lt;&gt;0,IF(K53&lt;&gt;0,K53/H53*100,""),"")</f>
        <v>50.8615882723267</v>
      </c>
      <c r="Q53" s="65" t="n">
        <f aca="false">E53-C53-D53</f>
        <v>0</v>
      </c>
      <c r="R53" s="66" t="n">
        <f aca="false">H53-F53-G53</f>
        <v>0</v>
      </c>
      <c r="S53" s="66" t="n">
        <f aca="false">K53-I53-J53</f>
        <v>0</v>
      </c>
    </row>
    <row r="54" s="43" customFormat="true" ht="11.25" hidden="true" customHeight="false" outlineLevel="0" collapsed="false">
      <c r="A54" s="72" t="s">
        <v>57</v>
      </c>
      <c r="B54" s="48" t="s">
        <v>58</v>
      </c>
      <c r="C54" s="69"/>
      <c r="D54" s="69"/>
      <c r="E54" s="69"/>
      <c r="F54" s="69"/>
      <c r="G54" s="69"/>
      <c r="H54" s="69"/>
      <c r="I54" s="69"/>
      <c r="J54" s="69"/>
      <c r="K54" s="69"/>
      <c r="L54" s="71" t="str">
        <f aca="false">IF(C54&lt;&gt;0,IF(I54&lt;&gt;0,I54/C54*100,""),"")</f>
        <v/>
      </c>
      <c r="M54" s="71" t="str">
        <f aca="false">IF(E54&lt;&gt;0,IF(K54&lt;&gt;0,K54/E54*100,""),"")</f>
        <v/>
      </c>
      <c r="N54" s="71" t="str">
        <f aca="false">IF(F54&lt;&gt;0,IF(I54&lt;&gt;0,I54/F54*100,""),"")</f>
        <v/>
      </c>
      <c r="O54" s="71" t="str">
        <f aca="false">IF(H54&lt;&gt;0,IF(K54&lt;&gt;0,K54/H54*100,""),"")</f>
        <v/>
      </c>
      <c r="Q54" s="65" t="n">
        <f aca="false">E54-C54-D54</f>
        <v>0</v>
      </c>
      <c r="R54" s="66" t="n">
        <f aca="false">H54-F54-G54</f>
        <v>0</v>
      </c>
      <c r="S54" s="66" t="n">
        <f aca="false">K54-I54-J54</f>
        <v>0</v>
      </c>
    </row>
    <row r="55" s="43" customFormat="true" ht="6" hidden="false" customHeight="true" outlineLevel="0" collapsed="false">
      <c r="A55" s="72"/>
      <c r="B55" s="48"/>
      <c r="C55" s="69"/>
      <c r="D55" s="69"/>
      <c r="E55" s="69" t="n">
        <f aca="false">SUM(C55:D55)</f>
        <v>0</v>
      </c>
      <c r="F55" s="69"/>
      <c r="G55" s="69"/>
      <c r="H55" s="69" t="n">
        <f aca="false">SUM(F55:G55)</f>
        <v>0</v>
      </c>
      <c r="I55" s="69"/>
      <c r="J55" s="69"/>
      <c r="K55" s="69" t="n">
        <f aca="false">SUM(I55:J55)</f>
        <v>0</v>
      </c>
      <c r="L55" s="71" t="str">
        <f aca="false">IF(C55&lt;&gt;0,IF(I55&lt;&gt;0,I55/C55*100,""),"")</f>
        <v/>
      </c>
      <c r="M55" s="71" t="str">
        <f aca="false">IF(E55&lt;&gt;0,IF(K55&lt;&gt;0,K55/E55*100,""),"")</f>
        <v/>
      </c>
      <c r="N55" s="71" t="str">
        <f aca="false">IF(F55&lt;&gt;0,IF(I55&lt;&gt;0,I55/F55*100,""),"")</f>
        <v/>
      </c>
      <c r="O55" s="71" t="str">
        <f aca="false">IF(H55&lt;&gt;0,IF(K55&lt;&gt;0,K55/H55*100,""),"")</f>
        <v/>
      </c>
      <c r="Q55" s="65" t="n">
        <f aca="false">E55-C55-D55</f>
        <v>0</v>
      </c>
      <c r="R55" s="66" t="n">
        <f aca="false">H55-F55-G55</f>
        <v>0</v>
      </c>
      <c r="S55" s="66" t="n">
        <f aca="false">K55-I55-J55</f>
        <v>0</v>
      </c>
    </row>
    <row r="56" s="92" customFormat="true" ht="12.75" hidden="false" customHeight="false" outlineLevel="0" collapsed="false">
      <c r="A56" s="88" t="s">
        <v>68</v>
      </c>
      <c r="B56" s="89" t="s">
        <v>19</v>
      </c>
      <c r="C56" s="90" t="n">
        <f aca="false">SUM(C58:C66)</f>
        <v>15899007</v>
      </c>
      <c r="D56" s="90" t="n">
        <f aca="false">SUM(D58:D66)</f>
        <v>11034059</v>
      </c>
      <c r="E56" s="90" t="n">
        <f aca="false">SUM(C56:D56)</f>
        <v>26933066</v>
      </c>
      <c r="F56" s="90" t="n">
        <f aca="false">SUM(F58:F66)</f>
        <v>35812323</v>
      </c>
      <c r="G56" s="90" t="n">
        <f aca="false">SUM(G58:G66)</f>
        <v>10924413</v>
      </c>
      <c r="H56" s="90" t="n">
        <f aca="false">SUM(F56:G56)</f>
        <v>46736736</v>
      </c>
      <c r="I56" s="90" t="n">
        <f aca="false">SUM(I58:I66)</f>
        <v>24190500</v>
      </c>
      <c r="J56" s="90" t="n">
        <f aca="false">SUM(J58:J66)</f>
        <v>14138149</v>
      </c>
      <c r="K56" s="90" t="n">
        <f aca="false">SUM(I56:J56)</f>
        <v>38328649</v>
      </c>
      <c r="L56" s="91" t="n">
        <f aca="false">IF(C56&lt;&gt;0,IF(I56&lt;&gt;0,I56/C56*100,""),"")</f>
        <v>152.151011695259</v>
      </c>
      <c r="M56" s="91" t="n">
        <f aca="false">IF(E56&lt;&gt;0,IF(K56&lt;&gt;0,K56/E56*100,""),"")</f>
        <v>142.310752886433</v>
      </c>
      <c r="N56" s="91" t="n">
        <f aca="false">IF(F56&lt;&gt;0,IF(I56&lt;&gt;0,I56/F56*100,""),"")</f>
        <v>67.5479778287491</v>
      </c>
      <c r="O56" s="91" t="n">
        <f aca="false">IF(H56&lt;&gt;0,IF(K56&lt;&gt;0,K56/H56*100,""),"")</f>
        <v>82.0096829183792</v>
      </c>
      <c r="Q56" s="65" t="n">
        <f aca="false">E56-C56-D56</f>
        <v>0</v>
      </c>
      <c r="R56" s="66" t="n">
        <f aca="false">H56-F56-G56</f>
        <v>0</v>
      </c>
      <c r="S56" s="66" t="n">
        <f aca="false">K56-I56-J56</f>
        <v>0</v>
      </c>
    </row>
    <row r="57" s="94" customFormat="true" ht="11.25" hidden="false" customHeight="false" outlineLevel="0" collapsed="false">
      <c r="A57" s="75" t="s">
        <v>26</v>
      </c>
      <c r="B57" s="93"/>
      <c r="C57" s="69" t="n">
        <f aca="false">SUM(C58:C60)</f>
        <v>15899007</v>
      </c>
      <c r="D57" s="69" t="n">
        <f aca="false">SUM(D58:D61)</f>
        <v>11034059</v>
      </c>
      <c r="E57" s="69" t="n">
        <f aca="false">SUM(C57:D57)</f>
        <v>26933066</v>
      </c>
      <c r="F57" s="69" t="n">
        <f aca="false">SUM(F58:F65)</f>
        <v>21951649</v>
      </c>
      <c r="G57" s="69" t="n">
        <f aca="false">SUM(G58:G65)</f>
        <v>10924413</v>
      </c>
      <c r="H57" s="69" t="n">
        <f aca="false">SUM(F57:G57)</f>
        <v>32876062</v>
      </c>
      <c r="I57" s="69" t="n">
        <f aca="false">SUM(I58:I65)</f>
        <v>24190500</v>
      </c>
      <c r="J57" s="69" t="n">
        <f aca="false">SUM(J58:J65)</f>
        <v>14138149</v>
      </c>
      <c r="K57" s="69" t="n">
        <f aca="false">SUM(I57:J57)</f>
        <v>38328649</v>
      </c>
      <c r="L57" s="71" t="n">
        <f aca="false">IF(C57&lt;&gt;0,IF(I57&lt;&gt;0,I57/C57*100,""),"")</f>
        <v>152.151011695259</v>
      </c>
      <c r="M57" s="71" t="n">
        <f aca="false">IF(E57&lt;&gt;0,IF(K57&lt;&gt;0,K57/E57*100,""),"")</f>
        <v>142.310752886433</v>
      </c>
      <c r="N57" s="71" t="n">
        <f aca="false">IF(F57&lt;&gt;0,IF(I57&lt;&gt;0,I57/F57*100,""),"")</f>
        <v>110.199010561803</v>
      </c>
      <c r="O57" s="71" t="n">
        <f aca="false">IF(H57&lt;&gt;0,IF(K57&lt;&gt;0,K57/H57*100,""),"")</f>
        <v>116.585280195663</v>
      </c>
      <c r="Q57" s="65" t="n">
        <f aca="false">E57-C57-D57</f>
        <v>0</v>
      </c>
      <c r="R57" s="66" t="n">
        <f aca="false">H57-F57-G57</f>
        <v>0</v>
      </c>
      <c r="S57" s="66" t="n">
        <f aca="false">K57-I57-J57</f>
        <v>0</v>
      </c>
    </row>
    <row r="58" s="94" customFormat="true" ht="11.25" hidden="false" customHeight="false" outlineLevel="0" collapsed="false">
      <c r="A58" s="72" t="s">
        <v>27</v>
      </c>
      <c r="B58" s="48" t="n">
        <v>0</v>
      </c>
      <c r="C58" s="69"/>
      <c r="D58" s="69" t="n">
        <v>1655109</v>
      </c>
      <c r="E58" s="69" t="n">
        <f aca="false">SUM(C58:D58)</f>
        <v>1655109</v>
      </c>
      <c r="F58" s="69"/>
      <c r="G58" s="69" t="n">
        <v>1667849</v>
      </c>
      <c r="H58" s="69" t="n">
        <f aca="false">SUM(F58:G58)</f>
        <v>1667849</v>
      </c>
      <c r="I58" s="69"/>
      <c r="J58" s="69" t="n">
        <v>1244157</v>
      </c>
      <c r="K58" s="69" t="n">
        <f aca="false">SUM(I58:J58)</f>
        <v>1244157</v>
      </c>
      <c r="L58" s="71" t="str">
        <f aca="false">IF(C58&lt;&gt;0,IF(I58&lt;&gt;0,I58/C58*100,""),"")</f>
        <v/>
      </c>
      <c r="M58" s="71" t="n">
        <f aca="false">IF(E58&lt;&gt;0,IF(K58&lt;&gt;0,K58/E58*100,""),"")</f>
        <v>75.170698727395</v>
      </c>
      <c r="N58" s="71" t="str">
        <f aca="false">IF(F58&lt;&gt;0,IF(I58&lt;&gt;0,I58/F58*100,""),"")</f>
        <v/>
      </c>
      <c r="O58" s="71" t="n">
        <f aca="false">IF(H58&lt;&gt;0,IF(K58&lt;&gt;0,K58/H58*100,""),"")</f>
        <v>74.5965012420189</v>
      </c>
      <c r="Q58" s="65" t="n">
        <f aca="false">E58-C58-D58</f>
        <v>0</v>
      </c>
      <c r="R58" s="66" t="n">
        <f aca="false">H58-F58-G58</f>
        <v>0</v>
      </c>
      <c r="S58" s="66" t="n">
        <f aca="false">K58-I58-J58</f>
        <v>0</v>
      </c>
    </row>
    <row r="59" s="94" customFormat="true" ht="11.25" hidden="false" customHeight="false" outlineLevel="0" collapsed="false">
      <c r="A59" s="75" t="s">
        <v>69</v>
      </c>
      <c r="B59" s="87" t="s">
        <v>70</v>
      </c>
      <c r="C59" s="69" t="n">
        <v>15832000</v>
      </c>
      <c r="D59" s="69" t="n">
        <v>9378950</v>
      </c>
      <c r="E59" s="69" t="n">
        <f aca="false">SUM(C59:D59)</f>
        <v>25210950</v>
      </c>
      <c r="F59" s="69" t="n">
        <v>21812000</v>
      </c>
      <c r="G59" s="69" t="n">
        <v>8700614</v>
      </c>
      <c r="H59" s="69" t="n">
        <f aca="false">SUM(F59:G59)</f>
        <v>30512614</v>
      </c>
      <c r="I59" s="69" t="n">
        <v>24150000</v>
      </c>
      <c r="J59" s="69" t="n">
        <v>12328466</v>
      </c>
      <c r="K59" s="69" t="n">
        <f aca="false">SUM(I59:J59)</f>
        <v>36478466</v>
      </c>
      <c r="L59" s="71" t="n">
        <f aca="false">IF(C59&lt;&gt;0,IF(I59&lt;&gt;0,I59/C59*100,""),"")</f>
        <v>152.539161192521</v>
      </c>
      <c r="M59" s="71" t="n">
        <f aca="false">IF(E59&lt;&gt;0,IF(K59&lt;&gt;0,K59/E59*100,""),"")</f>
        <v>144.692944930675</v>
      </c>
      <c r="N59" s="71" t="n">
        <f aca="false">IF(F59&lt;&gt;0,IF(I59&lt;&gt;0,I59/F59*100,""),"")</f>
        <v>110.718870346598</v>
      </c>
      <c r="O59" s="71" t="n">
        <f aca="false">IF(H59&lt;&gt;0,IF(K59&lt;&gt;0,K59/H59*100,""),"")</f>
        <v>119.552084262594</v>
      </c>
      <c r="Q59" s="65" t="n">
        <f aca="false">E59-C59-D59</f>
        <v>0</v>
      </c>
      <c r="R59" s="66" t="n">
        <f aca="false">H59-F59-G59</f>
        <v>0</v>
      </c>
      <c r="S59" s="66" t="n">
        <f aca="false">K59-I59-J59</f>
        <v>0</v>
      </c>
    </row>
    <row r="60" s="94" customFormat="true" ht="11.25" hidden="false" customHeight="false" outlineLevel="0" collapsed="false">
      <c r="A60" s="75" t="s">
        <v>30</v>
      </c>
      <c r="B60" s="48" t="s">
        <v>31</v>
      </c>
      <c r="C60" s="69" t="n">
        <v>67007</v>
      </c>
      <c r="D60" s="69"/>
      <c r="E60" s="69" t="n">
        <f aca="false">SUM(C60:D60)</f>
        <v>67007</v>
      </c>
      <c r="F60" s="69" t="n">
        <v>139649</v>
      </c>
      <c r="G60" s="69"/>
      <c r="H60" s="69" t="n">
        <f aca="false">SUM(F60:G60)</f>
        <v>139649</v>
      </c>
      <c r="I60" s="69" t="n">
        <v>40500</v>
      </c>
      <c r="J60" s="69"/>
      <c r="K60" s="69" t="n">
        <f aca="false">SUM(I60:J60)</f>
        <v>40500</v>
      </c>
      <c r="L60" s="71" t="n">
        <f aca="false">IF(C60&lt;&gt;0,IF(I60&lt;&gt;0,I60/C60*100,""),"")</f>
        <v>60.4414464160461</v>
      </c>
      <c r="M60" s="71" t="n">
        <f aca="false">IF(E60&lt;&gt;0,IF(K60&lt;&gt;0,K60/E60*100,""),"")</f>
        <v>60.4414464160461</v>
      </c>
      <c r="N60" s="71" t="n">
        <f aca="false">IF(F60&lt;&gt;0,IF(I60&lt;&gt;0,I60/F60*100,""),"")</f>
        <v>29.0012817850468</v>
      </c>
      <c r="O60" s="71" t="n">
        <f aca="false">IF(H60&lt;&gt;0,IF(K60&lt;&gt;0,K60/H60*100,""),"")</f>
        <v>29.0012817850468</v>
      </c>
      <c r="Q60" s="65" t="n">
        <f aca="false">E60-C60-D60</f>
        <v>0</v>
      </c>
      <c r="R60" s="66" t="n">
        <f aca="false">H60-F60-G60</f>
        <v>0</v>
      </c>
      <c r="S60" s="66" t="n">
        <f aca="false">K60-I60-J60</f>
        <v>0</v>
      </c>
    </row>
    <row r="61" s="94" customFormat="true" ht="11.25" hidden="false" customHeight="false" outlineLevel="0" collapsed="false">
      <c r="A61" s="75" t="s">
        <v>71</v>
      </c>
      <c r="B61" s="48" t="s">
        <v>72</v>
      </c>
      <c r="C61" s="69"/>
      <c r="D61" s="69"/>
      <c r="E61" s="69" t="n">
        <f aca="false">SUM(C61:D61)</f>
        <v>0</v>
      </c>
      <c r="F61" s="69"/>
      <c r="G61" s="69" t="n">
        <v>111190</v>
      </c>
      <c r="H61" s="69" t="n">
        <f aca="false">SUM(F61:G61)</f>
        <v>111190</v>
      </c>
      <c r="I61" s="69"/>
      <c r="J61" s="69" t="n">
        <v>169658</v>
      </c>
      <c r="K61" s="69" t="n">
        <f aca="false">SUM(I61:J61)</f>
        <v>169658</v>
      </c>
      <c r="L61" s="71" t="str">
        <f aca="false">IF(C61&lt;&gt;0,IF(I61&lt;&gt;0,I61/C61*100,""),"")</f>
        <v/>
      </c>
      <c r="M61" s="71" t="str">
        <f aca="false">IF(E61&lt;&gt;0,IF(K61&lt;&gt;0,K61/E61*100,""),"")</f>
        <v/>
      </c>
      <c r="N61" s="71" t="str">
        <f aca="false">IF(F61&lt;&gt;0,IF(I61&lt;&gt;0,I61/F61*100,""),"")</f>
        <v/>
      </c>
      <c r="O61" s="71" t="n">
        <f aca="false">IF(H61&lt;&gt;0,IF(K61&lt;&gt;0,K61/H61*100,""),"")</f>
        <v>152.583865455527</v>
      </c>
      <c r="Q61" s="65" t="n">
        <f aca="false">E61-C61-D61</f>
        <v>0</v>
      </c>
      <c r="R61" s="66" t="n">
        <f aca="false">H61-F61-G61</f>
        <v>0</v>
      </c>
      <c r="S61" s="66" t="n">
        <f aca="false">K61-I61-J61</f>
        <v>0</v>
      </c>
    </row>
    <row r="62" s="94" customFormat="true" ht="11.25" hidden="false" customHeight="false" outlineLevel="0" collapsed="false">
      <c r="A62" s="75" t="s">
        <v>73</v>
      </c>
      <c r="B62" s="48" t="s">
        <v>74</v>
      </c>
      <c r="C62" s="69"/>
      <c r="D62" s="69"/>
      <c r="E62" s="69"/>
      <c r="F62" s="69"/>
      <c r="G62" s="69" t="n">
        <v>111190</v>
      </c>
      <c r="H62" s="69" t="n">
        <f aca="false">SUM(F62:G62)</f>
        <v>111190</v>
      </c>
      <c r="I62" s="69"/>
      <c r="J62" s="69" t="n">
        <v>169658</v>
      </c>
      <c r="K62" s="69" t="n">
        <f aca="false">SUM(I62:J62)</f>
        <v>169658</v>
      </c>
      <c r="L62" s="71" t="str">
        <f aca="false">IF(C62&lt;&gt;0,IF(I62&lt;&gt;0,I62/C62*100,""),"")</f>
        <v/>
      </c>
      <c r="M62" s="71" t="str">
        <f aca="false">IF(E62&lt;&gt;0,IF(K62&lt;&gt;0,K62/E62*100,""),"")</f>
        <v/>
      </c>
      <c r="N62" s="71" t="str">
        <f aca="false">IF(F62&lt;&gt;0,IF(I62&lt;&gt;0,I62/F62*100,""),"")</f>
        <v/>
      </c>
      <c r="O62" s="71" t="n">
        <f aca="false">IF(H62&lt;&gt;0,IF(K62&lt;&gt;0,K62/H62*100,""),"")</f>
        <v>152.583865455527</v>
      </c>
      <c r="P62" s="95"/>
      <c r="Q62" s="65" t="n">
        <f aca="false">E62-C62-D62</f>
        <v>0</v>
      </c>
      <c r="R62" s="66" t="n">
        <f aca="false">H62-F62-G62</f>
        <v>0</v>
      </c>
      <c r="S62" s="66" t="n">
        <f aca="false">K62-I62-J62</f>
        <v>0</v>
      </c>
    </row>
    <row r="63" s="94" customFormat="true" ht="11.25" hidden="false" customHeight="false" outlineLevel="0" collapsed="false">
      <c r="A63" s="75" t="s">
        <v>75</v>
      </c>
      <c r="B63" s="48" t="s">
        <v>76</v>
      </c>
      <c r="C63" s="69"/>
      <c r="D63" s="69"/>
      <c r="E63" s="69"/>
      <c r="F63" s="69"/>
      <c r="G63" s="69" t="n">
        <v>111190</v>
      </c>
      <c r="H63" s="69" t="n">
        <f aca="false">SUM(F63:G63)</f>
        <v>111190</v>
      </c>
      <c r="I63" s="69"/>
      <c r="J63" s="69" t="n">
        <v>113105</v>
      </c>
      <c r="K63" s="69" t="n">
        <f aca="false">SUM(I63:J63)</f>
        <v>113105</v>
      </c>
      <c r="L63" s="71" t="str">
        <f aca="false">IF(C63&lt;&gt;0,IF(I63&lt;&gt;0,I63/C63*100,""),"")</f>
        <v/>
      </c>
      <c r="M63" s="71" t="str">
        <f aca="false">IF(E63&lt;&gt;0,IF(K63&lt;&gt;0,K63/E63*100,""),"")</f>
        <v/>
      </c>
      <c r="N63" s="71" t="str">
        <f aca="false">IF(F63&lt;&gt;0,IF(I63&lt;&gt;0,I63/F63*100,""),"")</f>
        <v/>
      </c>
      <c r="O63" s="71" t="n">
        <f aca="false">IF(H63&lt;&gt;0,IF(K63&lt;&gt;0,K63/H63*100,""),"")</f>
        <v>101.7222771832</v>
      </c>
      <c r="Q63" s="65" t="n">
        <f aca="false">E63-C63-D63</f>
        <v>0</v>
      </c>
      <c r="R63" s="66" t="n">
        <f aca="false">H63-F63-G63</f>
        <v>0</v>
      </c>
      <c r="S63" s="66" t="n">
        <f aca="false">K63-I63-J63</f>
        <v>0</v>
      </c>
    </row>
    <row r="64" s="94" customFormat="true" ht="11.25" hidden="false" customHeight="false" outlineLevel="0" collapsed="false">
      <c r="A64" s="75" t="s">
        <v>77</v>
      </c>
      <c r="B64" s="48" t="s">
        <v>78</v>
      </c>
      <c r="C64" s="69"/>
      <c r="D64" s="69"/>
      <c r="E64" s="69"/>
      <c r="F64" s="69"/>
      <c r="G64" s="69" t="n">
        <v>111190</v>
      </c>
      <c r="H64" s="69" t="n">
        <f aca="false">SUM(F64:G64)</f>
        <v>111190</v>
      </c>
      <c r="I64" s="69"/>
      <c r="J64" s="69" t="n">
        <v>113105</v>
      </c>
      <c r="K64" s="69" t="n">
        <f aca="false">SUM(I64:J64)</f>
        <v>113105</v>
      </c>
      <c r="L64" s="71" t="str">
        <f aca="false">IF(C64&lt;&gt;0,IF(I64&lt;&gt;0,I64/C64*100,""),"")</f>
        <v/>
      </c>
      <c r="M64" s="71" t="str">
        <f aca="false">IF(E64&lt;&gt;0,IF(K64&lt;&gt;0,K64/E64*100,""),"")</f>
        <v/>
      </c>
      <c r="N64" s="71" t="str">
        <f aca="false">IF(F64&lt;&gt;0,IF(I64&lt;&gt;0,I64/F64*100,""),"")</f>
        <v/>
      </c>
      <c r="O64" s="71" t="n">
        <f aca="false">IF(H64&lt;&gt;0,IF(K64&lt;&gt;0,K64/H64*100,""),"")</f>
        <v>101.7222771832</v>
      </c>
      <c r="Q64" s="65" t="n">
        <f aca="false">E64-C64-D64</f>
        <v>0</v>
      </c>
      <c r="R64" s="66" t="n">
        <f aca="false">H64-F64-G64</f>
        <v>0</v>
      </c>
      <c r="S64" s="66" t="n">
        <f aca="false">K64-I64-J64</f>
        <v>0</v>
      </c>
    </row>
    <row r="65" s="94" customFormat="true" ht="11.25" hidden="false" customHeight="false" outlineLevel="0" collapsed="false">
      <c r="A65" s="75" t="s">
        <v>79</v>
      </c>
      <c r="B65" s="79" t="s">
        <v>80</v>
      </c>
      <c r="C65" s="69"/>
      <c r="D65" s="69"/>
      <c r="E65" s="69"/>
      <c r="F65" s="69"/>
      <c r="G65" s="69" t="n">
        <v>111190</v>
      </c>
      <c r="H65" s="69" t="n">
        <f aca="false">SUM(F65:G65)</f>
        <v>111190</v>
      </c>
      <c r="I65" s="69"/>
      <c r="J65" s="69"/>
      <c r="K65" s="69" t="n">
        <f aca="false">SUM(I65:J65)</f>
        <v>0</v>
      </c>
      <c r="L65" s="71" t="str">
        <f aca="false">IF(C65&lt;&gt;0,IF(I65&lt;&gt;0,I65/C65*100,""),"")</f>
        <v/>
      </c>
      <c r="M65" s="71" t="str">
        <f aca="false">IF(E65&lt;&gt;0,IF(K65&lt;&gt;0,K65/E65*100,""),"")</f>
        <v/>
      </c>
      <c r="N65" s="71" t="str">
        <f aca="false">IF(F65&lt;&gt;0,IF(I65&lt;&gt;0,I65/F65*100,""),"")</f>
        <v/>
      </c>
      <c r="O65" s="71" t="str">
        <f aca="false">IF(H65&lt;&gt;0,IF(K65&lt;&gt;0,K65/H65*100,""),"")</f>
        <v/>
      </c>
      <c r="Q65" s="65" t="n">
        <f aca="false">E65-C65-D65</f>
        <v>0</v>
      </c>
      <c r="R65" s="66" t="n">
        <f aca="false">H65-F65-G65</f>
        <v>0</v>
      </c>
      <c r="S65" s="66" t="n">
        <f aca="false">K65-I65-J65</f>
        <v>0</v>
      </c>
    </row>
    <row r="66" s="94" customFormat="true" ht="11.25" hidden="false" customHeight="false" outlineLevel="0" collapsed="false">
      <c r="A66" s="75" t="s">
        <v>57</v>
      </c>
      <c r="B66" s="79" t="s">
        <v>58</v>
      </c>
      <c r="C66" s="69"/>
      <c r="D66" s="69"/>
      <c r="E66" s="69" t="n">
        <f aca="false">SUM(C66:D66)</f>
        <v>0</v>
      </c>
      <c r="F66" s="69" t="n">
        <v>13860674</v>
      </c>
      <c r="G66" s="69"/>
      <c r="H66" s="69" t="n">
        <f aca="false">SUM(F66:G66)</f>
        <v>13860674</v>
      </c>
      <c r="I66" s="69"/>
      <c r="J66" s="69"/>
      <c r="K66" s="69"/>
      <c r="L66" s="71" t="str">
        <f aca="false">IF(C66&lt;&gt;0,IF(I66&lt;&gt;0,I66/C66*100,""),"")</f>
        <v/>
      </c>
      <c r="M66" s="71" t="str">
        <f aca="false">IF(E66&lt;&gt;0,IF(K66&lt;&gt;0,K66/E66*100,""),"")</f>
        <v/>
      </c>
      <c r="N66" s="71" t="str">
        <f aca="false">IF(F66&lt;&gt;0,IF(I66&lt;&gt;0,I66/F66*100,""),"")</f>
        <v/>
      </c>
      <c r="O66" s="71" t="str">
        <f aca="false">IF(H66&lt;&gt;0,IF(K66&lt;&gt;0,K66/H66*100,""),"")</f>
        <v/>
      </c>
      <c r="Q66" s="65" t="n">
        <f aca="false">E66-C66-D66</f>
        <v>0</v>
      </c>
      <c r="R66" s="66" t="n">
        <f aca="false">H66-F66-G66</f>
        <v>0</v>
      </c>
      <c r="S66" s="66" t="n">
        <f aca="false">K66-I66-J66</f>
        <v>0</v>
      </c>
    </row>
    <row r="67" s="94" customFormat="true" ht="6" hidden="false" customHeight="true" outlineLevel="0" collapsed="false">
      <c r="A67" s="75"/>
      <c r="B67" s="48"/>
      <c r="C67" s="69"/>
      <c r="D67" s="69"/>
      <c r="E67" s="69"/>
      <c r="F67" s="69"/>
      <c r="G67" s="69"/>
      <c r="H67" s="69"/>
      <c r="I67" s="69"/>
      <c r="J67" s="69"/>
      <c r="K67" s="69"/>
      <c r="L67" s="71" t="str">
        <f aca="false">IF(C67&lt;&gt;0,IF(I67&lt;&gt;0,I67/C67*100,""),"")</f>
        <v/>
      </c>
      <c r="M67" s="71" t="str">
        <f aca="false">IF(E67&lt;&gt;0,IF(K67&lt;&gt;0,K67/E67*100,""),"")</f>
        <v/>
      </c>
      <c r="N67" s="71" t="str">
        <f aca="false">IF(F67&lt;&gt;0,IF(I67&lt;&gt;0,I67/F67*100,""),"")</f>
        <v/>
      </c>
      <c r="O67" s="71" t="str">
        <f aca="false">IF(H67&lt;&gt;0,IF(K67&lt;&gt;0,K67/H67*100,""),"")</f>
        <v/>
      </c>
      <c r="Q67" s="65" t="n">
        <f aca="false">E67-C67-D67</f>
        <v>0</v>
      </c>
      <c r="R67" s="66" t="n">
        <f aca="false">H67-F67-G67</f>
        <v>0</v>
      </c>
      <c r="S67" s="66" t="n">
        <f aca="false">K67-I67-J67</f>
        <v>0</v>
      </c>
    </row>
    <row r="68" s="43" customFormat="true" ht="12.75" hidden="false" customHeight="false" outlineLevel="0" collapsed="false">
      <c r="A68" s="61" t="s">
        <v>81</v>
      </c>
      <c r="B68" s="96" t="s">
        <v>19</v>
      </c>
      <c r="C68" s="63" t="n">
        <f aca="false">SUM(C70:C77)</f>
        <v>1992000</v>
      </c>
      <c r="D68" s="63" t="n">
        <f aca="false">SUM(D70:D77)</f>
        <v>5186008</v>
      </c>
      <c r="E68" s="63" t="n">
        <f aca="false">SUM(C68:D68)</f>
        <v>7178008</v>
      </c>
      <c r="F68" s="63" t="n">
        <f aca="false">SUM(F70:F77)</f>
        <v>2653000</v>
      </c>
      <c r="G68" s="63" t="n">
        <f aca="false">SUM(G70:G77)</f>
        <v>5163439</v>
      </c>
      <c r="H68" s="63" t="n">
        <f aca="false">SUM(F68:G68)</f>
        <v>7816439</v>
      </c>
      <c r="I68" s="63" t="n">
        <f aca="false">SUM(I70:I77)</f>
        <v>2603500</v>
      </c>
      <c r="J68" s="63" t="n">
        <f aca="false">SUM(J70:J77)</f>
        <v>5315944</v>
      </c>
      <c r="K68" s="63" t="n">
        <f aca="false">SUM(I68:J68)</f>
        <v>7919444</v>
      </c>
      <c r="L68" s="64" t="n">
        <f aca="false">IF(C68&lt;&gt;0,IF(I68&lt;&gt;0,I68/C68*100,""),"")</f>
        <v>130.697791164659</v>
      </c>
      <c r="M68" s="64" t="n">
        <f aca="false">IF(E68&lt;&gt;0,IF(K68&lt;&gt;0,K68/E68*100,""),"")</f>
        <v>110.329272410953</v>
      </c>
      <c r="N68" s="64" t="n">
        <f aca="false">IF(F68&lt;&gt;0,IF(I68&lt;&gt;0,I68/F68*100,""),"")</f>
        <v>98.1341877120241</v>
      </c>
      <c r="O68" s="64" t="n">
        <f aca="false">IF(H68&lt;&gt;0,IF(K68&lt;&gt;0,K68/H68*100,""),"")</f>
        <v>101.317799575996</v>
      </c>
      <c r="Q68" s="65" t="n">
        <f aca="false">E68-C68-D68</f>
        <v>0</v>
      </c>
      <c r="R68" s="66" t="n">
        <f aca="false">H68-F68-G68</f>
        <v>0</v>
      </c>
      <c r="S68" s="66" t="n">
        <f aca="false">K68-I68-J68</f>
        <v>0</v>
      </c>
    </row>
    <row r="69" s="94" customFormat="true" ht="11.25" hidden="true" customHeight="false" outlineLevel="0" collapsed="false">
      <c r="A69" s="75" t="s">
        <v>26</v>
      </c>
      <c r="B69" s="85"/>
      <c r="C69" s="97" t="n">
        <f aca="false">SUM(C70:C77)</f>
        <v>1992000</v>
      </c>
      <c r="D69" s="97" t="n">
        <f aca="false">SUM(D70:D77)</f>
        <v>5186008</v>
      </c>
      <c r="E69" s="97" t="n">
        <f aca="false">SUM(C69:D69)</f>
        <v>7178008</v>
      </c>
      <c r="F69" s="97" t="n">
        <f aca="false">SUM(F70:F77)</f>
        <v>2653000</v>
      </c>
      <c r="G69" s="97" t="n">
        <f aca="false">SUM(G70:G77)</f>
        <v>5163439</v>
      </c>
      <c r="H69" s="97" t="n">
        <f aca="false">SUM(F69:G69)</f>
        <v>7816439</v>
      </c>
      <c r="I69" s="97" t="n">
        <f aca="false">SUM(I70:I77)</f>
        <v>2603500</v>
      </c>
      <c r="J69" s="97" t="n">
        <f aca="false">SUM(J70:J77)</f>
        <v>5315944</v>
      </c>
      <c r="K69" s="97" t="n">
        <f aca="false">SUM(I69:J69)</f>
        <v>7919444</v>
      </c>
      <c r="L69" s="98" t="n">
        <f aca="false">IF(C69&lt;&gt;0,IF(I69&lt;&gt;0,I69/C69*100,""),"")</f>
        <v>130.697791164659</v>
      </c>
      <c r="M69" s="98" t="n">
        <f aca="false">IF(E69&lt;&gt;0,IF(K69&lt;&gt;0,K69/E69*100,""),"")</f>
        <v>110.329272410953</v>
      </c>
      <c r="N69" s="98" t="n">
        <f aca="false">IF(F69&lt;&gt;0,IF(I69&lt;&gt;0,I69/F69*100,""),"")</f>
        <v>98.1341877120241</v>
      </c>
      <c r="O69" s="98" t="n">
        <f aca="false">IF(H69&lt;&gt;0,IF(K69&lt;&gt;0,K69/H69*100,""),"")</f>
        <v>101.317799575996</v>
      </c>
      <c r="Q69" s="65" t="n">
        <f aca="false">E69-C69-D69</f>
        <v>0</v>
      </c>
      <c r="R69" s="66" t="n">
        <f aca="false">H69-F69-G69</f>
        <v>0</v>
      </c>
      <c r="S69" s="66" t="n">
        <f aca="false">K69-I69-J69</f>
        <v>0</v>
      </c>
    </row>
    <row r="70" s="94" customFormat="true" ht="11.25" hidden="false" customHeight="false" outlineLevel="0" collapsed="false">
      <c r="A70" s="75" t="s">
        <v>27</v>
      </c>
      <c r="B70" s="87" t="n">
        <v>0</v>
      </c>
      <c r="C70" s="73"/>
      <c r="D70" s="73" t="n">
        <v>772384</v>
      </c>
      <c r="E70" s="99" t="n">
        <f aca="false">SUM(C70:D70)</f>
        <v>772384</v>
      </c>
      <c r="F70" s="99"/>
      <c r="G70" s="73" t="n">
        <v>778330</v>
      </c>
      <c r="H70" s="99" t="n">
        <f aca="false">SUM(F70:G70)</f>
        <v>778330</v>
      </c>
      <c r="I70" s="73"/>
      <c r="J70" s="73" t="n">
        <v>791736</v>
      </c>
      <c r="K70" s="99" t="n">
        <f aca="false">SUM(I70:J70)</f>
        <v>791736</v>
      </c>
      <c r="L70" s="100" t="str">
        <f aca="false">IF(C70&lt;&gt;0,IF(I70&lt;&gt;0,I70/C70*100,""),"")</f>
        <v/>
      </c>
      <c r="M70" s="100" t="n">
        <f aca="false">IF(E70&lt;&gt;0,IF(K70&lt;&gt;0,K70/E70*100,""),"")</f>
        <v>102.505489497452</v>
      </c>
      <c r="N70" s="100" t="str">
        <f aca="false">IF(F70&lt;&gt;0,IF(I70&lt;&gt;0,I70/F70*100,""),"")</f>
        <v/>
      </c>
      <c r="O70" s="100" t="n">
        <f aca="false">IF(H70&lt;&gt;0,IF(K70&lt;&gt;0,K70/H70*100,""),"")</f>
        <v>101.722405663408</v>
      </c>
      <c r="Q70" s="65" t="n">
        <f aca="false">E70-C70-D70</f>
        <v>0</v>
      </c>
      <c r="R70" s="66" t="n">
        <f aca="false">H70-F70-G70</f>
        <v>0</v>
      </c>
      <c r="S70" s="66" t="n">
        <f aca="false">K70-I70-J70</f>
        <v>0</v>
      </c>
    </row>
    <row r="71" s="43" customFormat="true" ht="11.25" hidden="false" customHeight="false" outlineLevel="0" collapsed="false">
      <c r="A71" s="75" t="s">
        <v>82</v>
      </c>
      <c r="B71" s="87" t="s">
        <v>83</v>
      </c>
      <c r="C71" s="69" t="n">
        <v>287350</v>
      </c>
      <c r="D71" s="69" t="n">
        <v>882725</v>
      </c>
      <c r="E71" s="99" t="n">
        <f aca="false">SUM(C71:D71)</f>
        <v>1170075</v>
      </c>
      <c r="F71" s="99" t="n">
        <v>324550</v>
      </c>
      <c r="G71" s="69" t="n">
        <v>889520</v>
      </c>
      <c r="H71" s="99" t="n">
        <f aca="false">SUM(F71:G71)</f>
        <v>1214070</v>
      </c>
      <c r="I71" s="69" t="n">
        <v>321500</v>
      </c>
      <c r="J71" s="69" t="n">
        <v>904842</v>
      </c>
      <c r="K71" s="99" t="n">
        <f aca="false">SUM(I71:J71)</f>
        <v>1226342</v>
      </c>
      <c r="L71" s="100" t="n">
        <f aca="false">IF(C71&lt;&gt;0,IF(I71&lt;&gt;0,I71/C71*100,""),"")</f>
        <v>111.884461458152</v>
      </c>
      <c r="M71" s="100" t="n">
        <f aca="false">IF(E71&lt;&gt;0,IF(K71&lt;&gt;0,K71/E71*100,""),"")</f>
        <v>104.808837040361</v>
      </c>
      <c r="N71" s="100" t="n">
        <f aca="false">IF(F71&lt;&gt;0,IF(I71&lt;&gt;0,I71/F71*100,""),"")</f>
        <v>99.0602372515791</v>
      </c>
      <c r="O71" s="100" t="n">
        <f aca="false">IF(H71&lt;&gt;0,IF(K71&lt;&gt;0,K71/H71*100,""),"")</f>
        <v>101.010814862405</v>
      </c>
      <c r="Q71" s="65" t="n">
        <f aca="false">E71-C71-D71</f>
        <v>0</v>
      </c>
      <c r="R71" s="66" t="n">
        <f aca="false">H71-F71-G71</f>
        <v>0</v>
      </c>
      <c r="S71" s="66" t="n">
        <f aca="false">K71-I71-J71</f>
        <v>0</v>
      </c>
    </row>
    <row r="72" s="43" customFormat="true" ht="11.25" hidden="false" customHeight="false" outlineLevel="0" collapsed="false">
      <c r="A72" s="72" t="s">
        <v>84</v>
      </c>
      <c r="B72" s="87" t="s">
        <v>85</v>
      </c>
      <c r="C72" s="69"/>
      <c r="D72" s="69" t="n">
        <v>220681</v>
      </c>
      <c r="E72" s="99" t="n">
        <f aca="false">SUM(C72:D72)</f>
        <v>220681</v>
      </c>
      <c r="F72" s="99"/>
      <c r="G72" s="69" t="n">
        <v>222380</v>
      </c>
      <c r="H72" s="99" t="n">
        <f aca="false">SUM(F72:G72)</f>
        <v>222380</v>
      </c>
      <c r="I72" s="69"/>
      <c r="J72" s="69" t="n">
        <v>226210</v>
      </c>
      <c r="K72" s="99" t="n">
        <f aca="false">SUM(I72:J72)</f>
        <v>226210</v>
      </c>
      <c r="L72" s="100" t="str">
        <f aca="false">IF(C72&lt;&gt;0,IF(I72&lt;&gt;0,I72/C72*100,""),"")</f>
        <v/>
      </c>
      <c r="M72" s="100" t="n">
        <f aca="false">IF(E72&lt;&gt;0,IF(K72&lt;&gt;0,K72/E72*100,""),"")</f>
        <v>102.505426384691</v>
      </c>
      <c r="N72" s="100" t="str">
        <f aca="false">IF(F72&lt;&gt;0,IF(I72&lt;&gt;0,I72/F72*100,""),"")</f>
        <v/>
      </c>
      <c r="O72" s="100" t="n">
        <f aca="false">IF(H72&lt;&gt;0,IF(K72&lt;&gt;0,K72/H72*100,""),"")</f>
        <v>101.7222771832</v>
      </c>
      <c r="Q72" s="65" t="n">
        <f aca="false">E72-C72-D72</f>
        <v>0</v>
      </c>
      <c r="R72" s="66" t="n">
        <f aca="false">H72-F72-G72</f>
        <v>0</v>
      </c>
      <c r="S72" s="66" t="n">
        <f aca="false">K72-I72-J72</f>
        <v>0</v>
      </c>
    </row>
    <row r="73" s="43" customFormat="true" ht="11.25" hidden="false" customHeight="false" outlineLevel="0" collapsed="false">
      <c r="A73" s="72" t="s">
        <v>86</v>
      </c>
      <c r="B73" s="87" t="s">
        <v>87</v>
      </c>
      <c r="C73" s="69" t="n">
        <v>311650</v>
      </c>
      <c r="D73" s="69" t="n">
        <v>1086855</v>
      </c>
      <c r="E73" s="99" t="n">
        <f aca="false">SUM(C73:D73)</f>
        <v>1398505</v>
      </c>
      <c r="F73" s="99" t="n">
        <v>559950</v>
      </c>
      <c r="G73" s="69" t="n">
        <v>1032732</v>
      </c>
      <c r="H73" s="99" t="n">
        <f aca="false">SUM(F73:G73)</f>
        <v>1592682</v>
      </c>
      <c r="I73" s="69" t="n">
        <v>426500</v>
      </c>
      <c r="J73" s="69" t="n">
        <v>1114086</v>
      </c>
      <c r="K73" s="99" t="n">
        <f aca="false">SUM(I73:J73)</f>
        <v>1540586</v>
      </c>
      <c r="L73" s="100" t="n">
        <f aca="false">IF(C73&lt;&gt;0,IF(I73&lt;&gt;0,I73/C73*100,""),"")</f>
        <v>136.852238087598</v>
      </c>
      <c r="M73" s="100" t="n">
        <f aca="false">IF(E73&lt;&gt;0,IF(K73&lt;&gt;0,K73/E73*100,""),"")</f>
        <v>110.159491742968</v>
      </c>
      <c r="N73" s="100" t="n">
        <f aca="false">IF(F73&lt;&gt;0,IF(I73&lt;&gt;0,I73/F73*100,""),"")</f>
        <v>76.1675149566926</v>
      </c>
      <c r="O73" s="100" t="n">
        <f aca="false">IF(H73&lt;&gt;0,IF(K73&lt;&gt;0,K73/H73*100,""),"")</f>
        <v>96.7290394441577</v>
      </c>
      <c r="Q73" s="65" t="n">
        <f aca="false">E73-C73-D73</f>
        <v>0</v>
      </c>
      <c r="R73" s="66" t="n">
        <f aca="false">H73-F73-G73</f>
        <v>0</v>
      </c>
      <c r="S73" s="66" t="n">
        <f aca="false">K73-I73-J73</f>
        <v>0</v>
      </c>
    </row>
    <row r="74" s="43" customFormat="true" ht="23.25" hidden="false" customHeight="false" outlineLevel="0" collapsed="false">
      <c r="A74" s="72" t="s">
        <v>88</v>
      </c>
      <c r="B74" s="87" t="s">
        <v>89</v>
      </c>
      <c r="C74" s="69" t="n">
        <v>24000</v>
      </c>
      <c r="D74" s="69" t="n">
        <v>1875790</v>
      </c>
      <c r="E74" s="99" t="n">
        <f aca="false">SUM(C74:D74)</f>
        <v>1899790</v>
      </c>
      <c r="F74" s="99" t="n">
        <v>30200</v>
      </c>
      <c r="G74" s="69" t="n">
        <v>1890229</v>
      </c>
      <c r="H74" s="99" t="n">
        <f aca="false">SUM(F74:G74)</f>
        <v>1920429</v>
      </c>
      <c r="I74" s="69" t="n">
        <v>39200</v>
      </c>
      <c r="J74" s="69" t="n">
        <v>1922789</v>
      </c>
      <c r="K74" s="99" t="n">
        <f aca="false">SUM(I74:J74)</f>
        <v>1961989</v>
      </c>
      <c r="L74" s="100" t="n">
        <f aca="false">IF(C74&lt;&gt;0,IF(I74&lt;&gt;0,I74/C74*100,""),"")</f>
        <v>163.333333333333</v>
      </c>
      <c r="M74" s="100" t="n">
        <f aca="false">IF(E74&lt;&gt;0,IF(K74&lt;&gt;0,K74/E74*100,""),"")</f>
        <v>103.27399344138</v>
      </c>
      <c r="N74" s="100" t="n">
        <f aca="false">IF(F74&lt;&gt;0,IF(I74&lt;&gt;0,I74/F74*100,""),"")</f>
        <v>129.801324503311</v>
      </c>
      <c r="O74" s="100" t="n">
        <f aca="false">IF(H74&lt;&gt;0,IF(K74&lt;&gt;0,K74/H74*100,""),"")</f>
        <v>102.164099792286</v>
      </c>
      <c r="Q74" s="65" t="n">
        <f aca="false">E74-C74-D74</f>
        <v>0</v>
      </c>
      <c r="R74" s="66" t="n">
        <f aca="false">H74-F74-G74</f>
        <v>0</v>
      </c>
      <c r="S74" s="66" t="n">
        <f aca="false">K74-I74-J74</f>
        <v>0</v>
      </c>
    </row>
    <row r="75" s="43" customFormat="true" ht="11.25" hidden="false" customHeight="false" outlineLevel="0" collapsed="false">
      <c r="A75" s="72" t="s">
        <v>90</v>
      </c>
      <c r="B75" s="87" t="s">
        <v>91</v>
      </c>
      <c r="C75" s="69"/>
      <c r="D75" s="69" t="n">
        <v>220681</v>
      </c>
      <c r="E75" s="99" t="n">
        <f aca="false">SUM(C75:D75)</f>
        <v>220681</v>
      </c>
      <c r="F75" s="99"/>
      <c r="G75" s="69" t="n">
        <v>222380</v>
      </c>
      <c r="H75" s="99" t="n">
        <f aca="false">SUM(F75:G75)</f>
        <v>222380</v>
      </c>
      <c r="I75" s="69"/>
      <c r="J75" s="69" t="n">
        <v>226210</v>
      </c>
      <c r="K75" s="99" t="n">
        <f aca="false">SUM(I75:J75)</f>
        <v>226210</v>
      </c>
      <c r="L75" s="100" t="str">
        <f aca="false">IF(C75&lt;&gt;0,IF(I75&lt;&gt;0,I75/C75*100,""),"")</f>
        <v/>
      </c>
      <c r="M75" s="100" t="n">
        <f aca="false">IF(E75&lt;&gt;0,IF(K75&lt;&gt;0,K75/E75*100,""),"")</f>
        <v>102.505426384691</v>
      </c>
      <c r="N75" s="100" t="str">
        <f aca="false">IF(F75&lt;&gt;0,IF(I75&lt;&gt;0,I75/F75*100,""),"")</f>
        <v/>
      </c>
      <c r="O75" s="100" t="n">
        <f aca="false">IF(H75&lt;&gt;0,IF(K75&lt;&gt;0,K75/H75*100,""),"")</f>
        <v>101.7222771832</v>
      </c>
      <c r="Q75" s="65" t="n">
        <f aca="false">E75-C75-D75</f>
        <v>0</v>
      </c>
      <c r="R75" s="66" t="n">
        <f aca="false">H75-F75-G75</f>
        <v>0</v>
      </c>
      <c r="S75" s="66" t="n">
        <f aca="false">K75-I75-J75</f>
        <v>0</v>
      </c>
    </row>
    <row r="76" s="43" customFormat="true" ht="11.25" hidden="false" customHeight="false" outlineLevel="0" collapsed="false">
      <c r="A76" s="101" t="s">
        <v>92</v>
      </c>
      <c r="B76" s="102" t="s">
        <v>93</v>
      </c>
      <c r="C76" s="103" t="n">
        <v>500000</v>
      </c>
      <c r="D76" s="103" t="n">
        <v>110341</v>
      </c>
      <c r="E76" s="104" t="n">
        <f aca="false">SUM(C76:D76)</f>
        <v>610341</v>
      </c>
      <c r="F76" s="104" t="n">
        <v>500000</v>
      </c>
      <c r="G76" s="103" t="n">
        <v>111190</v>
      </c>
      <c r="H76" s="104" t="n">
        <f aca="false">SUM(F76:G76)</f>
        <v>611190</v>
      </c>
      <c r="I76" s="103" t="n">
        <v>500000</v>
      </c>
      <c r="J76" s="103" t="n">
        <v>113105</v>
      </c>
      <c r="K76" s="104" t="n">
        <f aca="false">SUM(I76:J76)</f>
        <v>613105</v>
      </c>
      <c r="L76" s="105" t="n">
        <f aca="false">IF(C76&lt;&gt;0,IF(I76&lt;&gt;0,I76/C76*100,""),"")</f>
        <v>100</v>
      </c>
      <c r="M76" s="105" t="n">
        <f aca="false">IF(E76&lt;&gt;0,IF(K76&lt;&gt;0,K76/E76*100,""),"")</f>
        <v>100.452861597042</v>
      </c>
      <c r="N76" s="105" t="n">
        <f aca="false">IF(F76&lt;&gt;0,IF(I76&lt;&gt;0,I76/F76*100,""),"")</f>
        <v>100</v>
      </c>
      <c r="O76" s="105" t="n">
        <f aca="false">IF(H76&lt;&gt;0,IF(K76&lt;&gt;0,K76/H76*100,""),"")</f>
        <v>100.313323189188</v>
      </c>
      <c r="Q76" s="65" t="n">
        <f aca="false">E76-C76-D76</f>
        <v>0</v>
      </c>
      <c r="R76" s="66" t="n">
        <f aca="false">H76-F76-G76</f>
        <v>0</v>
      </c>
      <c r="S76" s="66" t="n">
        <f aca="false">K76-I76-J76</f>
        <v>0</v>
      </c>
    </row>
    <row r="77" s="43" customFormat="true" ht="23.25" hidden="false" customHeight="false" outlineLevel="0" collapsed="false">
      <c r="A77" s="72" t="s">
        <v>94</v>
      </c>
      <c r="B77" s="87" t="s">
        <v>95</v>
      </c>
      <c r="C77" s="69" t="n">
        <v>869000</v>
      </c>
      <c r="D77" s="69" t="n">
        <v>16551</v>
      </c>
      <c r="E77" s="99" t="n">
        <f aca="false">SUM(C77:D77)</f>
        <v>885551</v>
      </c>
      <c r="F77" s="99" t="n">
        <v>1238300</v>
      </c>
      <c r="G77" s="69" t="n">
        <v>16678</v>
      </c>
      <c r="H77" s="99" t="n">
        <f aca="false">SUM(F77:G77)</f>
        <v>1254978</v>
      </c>
      <c r="I77" s="69" t="n">
        <v>1316300</v>
      </c>
      <c r="J77" s="69" t="n">
        <v>16966</v>
      </c>
      <c r="K77" s="99" t="n">
        <f aca="false">SUM(I77:J77)</f>
        <v>1333266</v>
      </c>
      <c r="L77" s="100" t="n">
        <f aca="false">IF(C77&lt;&gt;0,IF(I77&lt;&gt;0,I77/C77*100,""),"")</f>
        <v>151.472957422325</v>
      </c>
      <c r="M77" s="100" t="n">
        <f aca="false">IF(E77&lt;&gt;0,IF(K77&lt;&gt;0,K77/E77*100,""),"")</f>
        <v>150.557788314846</v>
      </c>
      <c r="N77" s="100" t="n">
        <f aca="false">IF(F77&lt;&gt;0,IF(I77&lt;&gt;0,I77/F77*100,""),"")</f>
        <v>106.298958249213</v>
      </c>
      <c r="O77" s="100" t="n">
        <f aca="false">IF(H77&lt;&gt;0,IF(K77&lt;&gt;0,K77/H77*100,""),"")</f>
        <v>106.23819700425</v>
      </c>
      <c r="Q77" s="65" t="n">
        <f aca="false">E77-C77-D77</f>
        <v>0</v>
      </c>
      <c r="R77" s="66" t="n">
        <f aca="false">H77-F77-G77</f>
        <v>0</v>
      </c>
      <c r="S77" s="66" t="n">
        <f aca="false">K77-I77-J77</f>
        <v>0</v>
      </c>
    </row>
    <row r="78" s="43" customFormat="true" ht="6" hidden="false" customHeight="true" outlineLevel="0" collapsed="false">
      <c r="A78" s="72"/>
      <c r="B78" s="87"/>
      <c r="C78" s="69"/>
      <c r="D78" s="69"/>
      <c r="E78" s="99" t="n">
        <f aca="false">SUM(C78:D78)</f>
        <v>0</v>
      </c>
      <c r="F78" s="99"/>
      <c r="G78" s="69"/>
      <c r="H78" s="99" t="n">
        <f aca="false">SUM(F78:G78)</f>
        <v>0</v>
      </c>
      <c r="I78" s="69"/>
      <c r="J78" s="69"/>
      <c r="K78" s="99" t="n">
        <f aca="false">SUM(I78:J78)</f>
        <v>0</v>
      </c>
      <c r="L78" s="100" t="str">
        <f aca="false">IF(C78&lt;&gt;0,IF(I78&lt;&gt;0,I78/C78*100,""),"")</f>
        <v/>
      </c>
      <c r="M78" s="100" t="str">
        <f aca="false">IF(E78&lt;&gt;0,IF(K78&lt;&gt;0,K78/E78*100,""),"")</f>
        <v/>
      </c>
      <c r="N78" s="100" t="str">
        <f aca="false">IF(F78&lt;&gt;0,IF(I78&lt;&gt;0,I78/F78*100,""),"")</f>
        <v/>
      </c>
      <c r="O78" s="100" t="str">
        <f aca="false">IF(H78&lt;&gt;0,IF(K78&lt;&gt;0,K78/H78*100,""),"")</f>
        <v/>
      </c>
      <c r="Q78" s="65" t="n">
        <f aca="false">E78-C78-D78</f>
        <v>0</v>
      </c>
      <c r="R78" s="66" t="n">
        <f aca="false">H78-F78-G78</f>
        <v>0</v>
      </c>
      <c r="S78" s="66" t="n">
        <f aca="false">K78-I78-J78</f>
        <v>0</v>
      </c>
    </row>
    <row r="79" s="78" customFormat="true" ht="12.75" hidden="false" customHeight="false" outlineLevel="0" collapsed="false">
      <c r="A79" s="61" t="s">
        <v>96</v>
      </c>
      <c r="B79" s="76" t="s">
        <v>19</v>
      </c>
      <c r="C79" s="63" t="n">
        <f aca="false">SUM(C81:C83)</f>
        <v>1965000</v>
      </c>
      <c r="D79" s="63" t="n">
        <f aca="false">SUM(D81:D83)</f>
        <v>3089537</v>
      </c>
      <c r="E79" s="63" t="n">
        <f aca="false">SUM(C79:D79)</f>
        <v>5054537</v>
      </c>
      <c r="F79" s="63" t="n">
        <f aca="false">SUM(F81:F83)</f>
        <v>2159000</v>
      </c>
      <c r="G79" s="63" t="n">
        <f aca="false">SUM(G81:G83)</f>
        <v>3224509</v>
      </c>
      <c r="H79" s="63" t="n">
        <f aca="false">SUM(F79:G79)</f>
        <v>5383509</v>
      </c>
      <c r="I79" s="63" t="n">
        <f aca="false">SUM(I81:I83)</f>
        <v>2820000</v>
      </c>
      <c r="J79" s="63" t="n">
        <f aca="false">SUM(J81:J83)</f>
        <v>3393156</v>
      </c>
      <c r="K79" s="63" t="n">
        <f aca="false">SUM(I79:J79)</f>
        <v>6213156</v>
      </c>
      <c r="L79" s="64" t="n">
        <f aca="false">IF(C79&lt;&gt;0,IF(I79&lt;&gt;0,I79/C79*100,""),"")</f>
        <v>143.511450381679</v>
      </c>
      <c r="M79" s="64" t="n">
        <f aca="false">IF(E79&lt;&gt;0,IF(K79&lt;&gt;0,K79/E79*100,""),"")</f>
        <v>122.922356686676</v>
      </c>
      <c r="N79" s="64" t="n">
        <f aca="false">IF(F79&lt;&gt;0,IF(I79&lt;&gt;0,I79/F79*100,""),"")</f>
        <v>130.616025937934</v>
      </c>
      <c r="O79" s="64" t="n">
        <f aca="false">IF(H79&lt;&gt;0,IF(K79&lt;&gt;0,K79/H79*100,""),"")</f>
        <v>115.410896498919</v>
      </c>
      <c r="Q79" s="65" t="n">
        <f aca="false">E79-C79-D79</f>
        <v>0</v>
      </c>
      <c r="R79" s="66" t="n">
        <f aca="false">H79-F79-G79</f>
        <v>0</v>
      </c>
      <c r="S79" s="66" t="n">
        <f aca="false">K79-I79-J79</f>
        <v>0</v>
      </c>
    </row>
    <row r="80" s="78" customFormat="true" ht="12.75" hidden="true" customHeight="false" outlineLevel="0" collapsed="false">
      <c r="A80" s="75" t="s">
        <v>26</v>
      </c>
      <c r="B80" s="87"/>
      <c r="C80" s="73" t="n">
        <f aca="false">SUM(C81:C83)</f>
        <v>1965000</v>
      </c>
      <c r="D80" s="73" t="n">
        <f aca="false">SUM(D81:D83)</f>
        <v>3089537</v>
      </c>
      <c r="E80" s="73" t="n">
        <f aca="false">SUM(C80:D80)</f>
        <v>5054537</v>
      </c>
      <c r="F80" s="73" t="n">
        <f aca="false">SUM(F81:F83)</f>
        <v>2159000</v>
      </c>
      <c r="G80" s="73" t="n">
        <f aca="false">SUM(G81:G83)</f>
        <v>3224509</v>
      </c>
      <c r="H80" s="73" t="n">
        <f aca="false">SUM(F80:G80)</f>
        <v>5383509</v>
      </c>
      <c r="I80" s="73" t="n">
        <f aca="false">SUM(I81:I83)</f>
        <v>2820000</v>
      </c>
      <c r="J80" s="73" t="n">
        <f aca="false">SUM(J81:J83)</f>
        <v>3393156</v>
      </c>
      <c r="K80" s="73" t="n">
        <f aca="false">SUM(I80:J80)</f>
        <v>6213156</v>
      </c>
      <c r="L80" s="106" t="n">
        <f aca="false">IF(C80&lt;&gt;0,IF(I80&lt;&gt;0,I80/C80*100,""),"")</f>
        <v>143.511450381679</v>
      </c>
      <c r="M80" s="106" t="n">
        <f aca="false">IF(E80&lt;&gt;0,IF(K80&lt;&gt;0,K80/E80*100,""),"")</f>
        <v>122.922356686676</v>
      </c>
      <c r="N80" s="106" t="n">
        <f aca="false">IF(F80&lt;&gt;0,IF(I80&lt;&gt;0,I80/F80*100,""),"")</f>
        <v>130.616025937934</v>
      </c>
      <c r="O80" s="106" t="n">
        <f aca="false">IF(H80&lt;&gt;0,IF(K80&lt;&gt;0,K80/H80*100,""),"")</f>
        <v>115.410896498919</v>
      </c>
      <c r="Q80" s="65" t="n">
        <f aca="false">E80-C80-D80</f>
        <v>0</v>
      </c>
      <c r="R80" s="66" t="n">
        <f aca="false">H80-F80-G80</f>
        <v>0</v>
      </c>
      <c r="S80" s="66" t="n">
        <f aca="false">K80-I80-J80</f>
        <v>0</v>
      </c>
    </row>
    <row r="81" s="78" customFormat="true" ht="12.75" hidden="false" customHeight="false" outlineLevel="0" collapsed="false">
      <c r="A81" s="75" t="s">
        <v>27</v>
      </c>
      <c r="B81" s="87" t="n">
        <v>0</v>
      </c>
      <c r="C81" s="73"/>
      <c r="D81" s="73" t="n">
        <v>573771</v>
      </c>
      <c r="E81" s="73" t="n">
        <f aca="false">SUM(C81:D81)</f>
        <v>573771</v>
      </c>
      <c r="F81" s="73"/>
      <c r="G81" s="73" t="n">
        <v>578188</v>
      </c>
      <c r="H81" s="73" t="n">
        <f aca="false">SUM(F81:G81)</f>
        <v>578188</v>
      </c>
      <c r="I81" s="73"/>
      <c r="J81" s="73" t="n">
        <v>588147</v>
      </c>
      <c r="K81" s="73" t="n">
        <f aca="false">SUM(I81:J81)</f>
        <v>588147</v>
      </c>
      <c r="L81" s="106" t="str">
        <f aca="false">IF(C81&lt;&gt;0,IF(I81&lt;&gt;0,I81/C81*100,""),"")</f>
        <v/>
      </c>
      <c r="M81" s="106" t="n">
        <f aca="false">IF(E81&lt;&gt;0,IF(K81&lt;&gt;0,K81/E81*100,""),"")</f>
        <v>102.505529209388</v>
      </c>
      <c r="N81" s="106" t="str">
        <f aca="false">IF(F81&lt;&gt;0,IF(I81&lt;&gt;0,I81/F81*100,""),"")</f>
        <v/>
      </c>
      <c r="O81" s="106" t="n">
        <f aca="false">IF(H81&lt;&gt;0,IF(K81&lt;&gt;0,K81/H81*100,""),"")</f>
        <v>101.722450137326</v>
      </c>
      <c r="Q81" s="65" t="n">
        <f aca="false">E81-C81-D81</f>
        <v>0</v>
      </c>
      <c r="R81" s="66" t="n">
        <f aca="false">H81-F81-G81</f>
        <v>0</v>
      </c>
      <c r="S81" s="66" t="n">
        <f aca="false">K81-I81-J81</f>
        <v>0</v>
      </c>
    </row>
    <row r="82" s="107" customFormat="true" ht="11.25" hidden="false" customHeight="false" outlineLevel="0" collapsed="false">
      <c r="A82" s="72" t="s">
        <v>97</v>
      </c>
      <c r="B82" s="48" t="s">
        <v>98</v>
      </c>
      <c r="C82" s="69" t="n">
        <f aca="false">1795000+100000</f>
        <v>1895000</v>
      </c>
      <c r="D82" s="69" t="n">
        <v>2510249</v>
      </c>
      <c r="E82" s="69" t="n">
        <f aca="false">SUM(C82:D82)</f>
        <v>4405249</v>
      </c>
      <c r="F82" s="69" t="n">
        <v>2089000</v>
      </c>
      <c r="G82" s="69" t="n">
        <v>2640761</v>
      </c>
      <c r="H82" s="69" t="n">
        <f aca="false">SUM(F82:G82)</f>
        <v>4729761</v>
      </c>
      <c r="I82" s="69" t="n">
        <v>2750000</v>
      </c>
      <c r="J82" s="69" t="n">
        <v>2799354</v>
      </c>
      <c r="K82" s="69" t="n">
        <f aca="false">SUM(I82:J82)</f>
        <v>5549354</v>
      </c>
      <c r="L82" s="71" t="n">
        <f aca="false">IF(C82&lt;&gt;0,IF(I82&lt;&gt;0,I82/C82*100,""),"")</f>
        <v>145.118733509235</v>
      </c>
      <c r="M82" s="71" t="n">
        <f aca="false">IF(E82&lt;&gt;0,IF(K82&lt;&gt;0,K82/E82*100,""),"")</f>
        <v>125.971403659589</v>
      </c>
      <c r="N82" s="71" t="n">
        <f aca="false">IF(F82&lt;&gt;0,IF(I82&lt;&gt;0,I82/F82*100,""),"")</f>
        <v>131.641933939684</v>
      </c>
      <c r="O82" s="71" t="n">
        <f aca="false">IF(H82&lt;&gt;0,IF(K82&lt;&gt;0,K82/H82*100,""),"")</f>
        <v>117.328423148654</v>
      </c>
      <c r="Q82" s="65" t="n">
        <f aca="false">E82-C82-D82</f>
        <v>0</v>
      </c>
      <c r="R82" s="66" t="n">
        <f aca="false">H82-F82-G82</f>
        <v>0</v>
      </c>
      <c r="S82" s="66" t="n">
        <f aca="false">K82-I82-J82</f>
        <v>0</v>
      </c>
    </row>
    <row r="83" s="43" customFormat="true" ht="11.25" hidden="false" customHeight="false" outlineLevel="0" collapsed="false">
      <c r="A83" s="72" t="s">
        <v>99</v>
      </c>
      <c r="B83" s="48" t="s">
        <v>100</v>
      </c>
      <c r="C83" s="69" t="n">
        <v>70000</v>
      </c>
      <c r="D83" s="69" t="n">
        <v>5517</v>
      </c>
      <c r="E83" s="69" t="n">
        <f aca="false">SUM(C83:D83)</f>
        <v>75517</v>
      </c>
      <c r="F83" s="69" t="n">
        <v>70000</v>
      </c>
      <c r="G83" s="69" t="n">
        <v>5560</v>
      </c>
      <c r="H83" s="69" t="n">
        <f aca="false">SUM(F83:G83)</f>
        <v>75560</v>
      </c>
      <c r="I83" s="69" t="n">
        <v>70000</v>
      </c>
      <c r="J83" s="69" t="n">
        <v>5655</v>
      </c>
      <c r="K83" s="69" t="n">
        <f aca="false">SUM(I83:J83)</f>
        <v>75655</v>
      </c>
      <c r="L83" s="71" t="n">
        <f aca="false">IF(C83&lt;&gt;0,IF(I83&lt;&gt;0,I83/C83*100,""),"")</f>
        <v>100</v>
      </c>
      <c r="M83" s="71" t="n">
        <f aca="false">IF(E83&lt;&gt;0,IF(K83&lt;&gt;0,K83/E83*100,""),"")</f>
        <v>100.182740310129</v>
      </c>
      <c r="N83" s="71" t="n">
        <f aca="false">IF(F83&lt;&gt;0,IF(I83&lt;&gt;0,I83/F83*100,""),"")</f>
        <v>100</v>
      </c>
      <c r="O83" s="71" t="n">
        <f aca="false">IF(H83&lt;&gt;0,IF(K83&lt;&gt;0,K83/H83*100,""),"")</f>
        <v>100.125727898359</v>
      </c>
      <c r="P83" s="13"/>
      <c r="Q83" s="65" t="n">
        <f aca="false">E83-C83-D83</f>
        <v>0</v>
      </c>
      <c r="R83" s="66" t="n">
        <f aca="false">H83-F83-G83</f>
        <v>0</v>
      </c>
      <c r="S83" s="66" t="n">
        <f aca="false">K83-I83-J83</f>
        <v>0</v>
      </c>
    </row>
    <row r="84" s="43" customFormat="true" ht="6" hidden="false" customHeight="true" outlineLevel="0" collapsed="false">
      <c r="A84" s="72"/>
      <c r="B84" s="48"/>
      <c r="C84" s="69"/>
      <c r="D84" s="69"/>
      <c r="E84" s="69" t="n">
        <f aca="false">SUM(C84:D84)</f>
        <v>0</v>
      </c>
      <c r="F84" s="69"/>
      <c r="G84" s="69"/>
      <c r="H84" s="69" t="n">
        <f aca="false">SUM(F84:G84)</f>
        <v>0</v>
      </c>
      <c r="I84" s="69"/>
      <c r="J84" s="69"/>
      <c r="K84" s="69" t="n">
        <f aca="false">SUM(I84:J84)</f>
        <v>0</v>
      </c>
      <c r="L84" s="71" t="str">
        <f aca="false">IF(C84&lt;&gt;0,IF(I84&lt;&gt;0,I84/C84*100,""),"")</f>
        <v/>
      </c>
      <c r="M84" s="71" t="str">
        <f aca="false">IF(E84&lt;&gt;0,IF(K84&lt;&gt;0,K84/E84*100,""),"")</f>
        <v/>
      </c>
      <c r="N84" s="71" t="str">
        <f aca="false">IF(F84&lt;&gt;0,IF(I84&lt;&gt;0,I84/F84*100,""),"")</f>
        <v/>
      </c>
      <c r="O84" s="71" t="str">
        <f aca="false">IF(H84&lt;&gt;0,IF(K84&lt;&gt;0,K84/H84*100,""),"")</f>
        <v/>
      </c>
      <c r="Q84" s="65" t="n">
        <f aca="false">E84-C84-D84</f>
        <v>0</v>
      </c>
      <c r="R84" s="66" t="n">
        <f aca="false">H84-F84-G84</f>
        <v>0</v>
      </c>
      <c r="S84" s="66" t="n">
        <f aca="false">K84-I84-J84</f>
        <v>0</v>
      </c>
    </row>
    <row r="85" s="43" customFormat="true" ht="12.75" hidden="false" customHeight="false" outlineLevel="0" collapsed="false">
      <c r="A85" s="61" t="s">
        <v>101</v>
      </c>
      <c r="B85" s="96" t="s">
        <v>19</v>
      </c>
      <c r="C85" s="108" t="n">
        <f aca="false">SUM(C87:C96)</f>
        <v>866983333</v>
      </c>
      <c r="D85" s="108" t="n">
        <f aca="false">SUM(D87:D96)</f>
        <v>12689168</v>
      </c>
      <c r="E85" s="108" t="n">
        <f aca="false">SUM(C85:D85)</f>
        <v>879672501</v>
      </c>
      <c r="F85" s="108" t="n">
        <f aca="false">SUM(F87:F97)</f>
        <v>858102805</v>
      </c>
      <c r="G85" s="108" t="n">
        <f aca="false">SUM(G87:G97)</f>
        <v>13120414</v>
      </c>
      <c r="H85" s="108" t="n">
        <f aca="false">SUM(F85:G85)</f>
        <v>871223219</v>
      </c>
      <c r="I85" s="108" t="n">
        <f aca="false">SUM(I87:I97)</f>
        <v>460866700</v>
      </c>
      <c r="J85" s="108" t="n">
        <f aca="false">SUM(J87:J97)</f>
        <v>12441571</v>
      </c>
      <c r="K85" s="108" t="n">
        <f aca="false">SUM(I85:J85)</f>
        <v>473308271</v>
      </c>
      <c r="L85" s="109" t="n">
        <f aca="false">IF(C85&lt;&gt;0,IF(I85&lt;&gt;0,I85/C85*100,""),"")</f>
        <v>53.1575040093649</v>
      </c>
      <c r="M85" s="109" t="n">
        <f aca="false">IF(E85&lt;&gt;0,IF(K85&lt;&gt;0,K85/E85*100,""),"")</f>
        <v>53.8050547745837</v>
      </c>
      <c r="N85" s="109" t="n">
        <f aca="false">IF(F85&lt;&gt;0,IF(I85&lt;&gt;0,I85/F85*100,""),"")</f>
        <v>53.7076323856091</v>
      </c>
      <c r="O85" s="109" t="n">
        <f aca="false">IF(H85&lt;&gt;0,IF(K85&lt;&gt;0,K85/H85*100,""),"")</f>
        <v>54.3268660290377</v>
      </c>
      <c r="Q85" s="65" t="n">
        <f aca="false">E85-C85-D85</f>
        <v>0</v>
      </c>
      <c r="R85" s="66" t="n">
        <f aca="false">H85-F85-G85</f>
        <v>0</v>
      </c>
      <c r="S85" s="66" t="n">
        <f aca="false">K85-I85-J85</f>
        <v>0</v>
      </c>
    </row>
    <row r="86" s="43" customFormat="true" ht="11.25" hidden="true" customHeight="false" outlineLevel="0" collapsed="false">
      <c r="A86" s="72" t="s">
        <v>26</v>
      </c>
      <c r="B86" s="87"/>
      <c r="C86" s="69" t="n">
        <f aca="false">SUM(C87:C96)</f>
        <v>866983333</v>
      </c>
      <c r="D86" s="69" t="n">
        <f aca="false">SUM(D87:D96)</f>
        <v>12689168</v>
      </c>
      <c r="E86" s="69" t="n">
        <f aca="false">SUM(C86:D86)</f>
        <v>879672501</v>
      </c>
      <c r="F86" s="69" t="n">
        <f aca="false">SUM(F87:F97)</f>
        <v>858102805</v>
      </c>
      <c r="G86" s="69" t="n">
        <f aca="false">SUM(G87:G97)</f>
        <v>13120414</v>
      </c>
      <c r="H86" s="69" t="n">
        <f aca="false">SUM(F86:G86)</f>
        <v>871223219</v>
      </c>
      <c r="I86" s="69" t="n">
        <f aca="false">SUM(I87:I97)</f>
        <v>460866700</v>
      </c>
      <c r="J86" s="69" t="n">
        <f aca="false">SUM(J87:J97)</f>
        <v>12441571</v>
      </c>
      <c r="K86" s="69" t="n">
        <f aca="false">SUM(I86:J86)</f>
        <v>473308271</v>
      </c>
      <c r="L86" s="71" t="n">
        <f aca="false">IF(C86&lt;&gt;0,IF(I86&lt;&gt;0,I86/C86*100,""),"")</f>
        <v>53.1575040093649</v>
      </c>
      <c r="M86" s="71" t="n">
        <f aca="false">IF(E86&lt;&gt;0,IF(K86&lt;&gt;0,K86/E86*100,""),"")</f>
        <v>53.8050547745837</v>
      </c>
      <c r="N86" s="71" t="n">
        <f aca="false">IF(F86&lt;&gt;0,IF(I86&lt;&gt;0,I86/F86*100,""),"")</f>
        <v>53.7076323856091</v>
      </c>
      <c r="O86" s="71" t="n">
        <f aca="false">IF(H86&lt;&gt;0,IF(K86&lt;&gt;0,K86/H86*100,""),"")</f>
        <v>54.3268660290377</v>
      </c>
      <c r="Q86" s="65" t="n">
        <f aca="false">E86-C86-D86</f>
        <v>0</v>
      </c>
      <c r="R86" s="66" t="n">
        <f aca="false">H86-F86-G86</f>
        <v>0</v>
      </c>
      <c r="S86" s="66" t="n">
        <f aca="false">K86-I86-J86</f>
        <v>0</v>
      </c>
    </row>
    <row r="87" s="43" customFormat="true" ht="11.25" hidden="false" customHeight="false" outlineLevel="0" collapsed="false">
      <c r="A87" s="72" t="s">
        <v>27</v>
      </c>
      <c r="B87" s="87" t="n">
        <v>0</v>
      </c>
      <c r="C87" s="69"/>
      <c r="D87" s="69" t="n">
        <v>882725</v>
      </c>
      <c r="E87" s="69" t="n">
        <f aca="false">SUM(C87:D87)</f>
        <v>882725</v>
      </c>
      <c r="F87" s="69"/>
      <c r="G87" s="69" t="n">
        <v>917317</v>
      </c>
      <c r="H87" s="69" t="n">
        <f aca="false">SUM(F87:G87)</f>
        <v>917317</v>
      </c>
      <c r="I87" s="69"/>
      <c r="J87" s="69" t="n">
        <v>933118</v>
      </c>
      <c r="K87" s="69" t="n">
        <f aca="false">SUM(I87:J87)</f>
        <v>933118</v>
      </c>
      <c r="L87" s="71" t="str">
        <f aca="false">IF(C87&lt;&gt;0,IF(I87&lt;&gt;0,I87/C87*100,""),"")</f>
        <v/>
      </c>
      <c r="M87" s="71" t="n">
        <f aca="false">IF(E87&lt;&gt;0,IF(K87&lt;&gt;0,K87/E87*100,""),"")</f>
        <v>105.708799456229</v>
      </c>
      <c r="N87" s="71" t="str">
        <f aca="false">IF(F87&lt;&gt;0,IF(I87&lt;&gt;0,I87/F87*100,""),"")</f>
        <v/>
      </c>
      <c r="O87" s="71" t="n">
        <f aca="false">IF(H87&lt;&gt;0,IF(K87&lt;&gt;0,K87/H87*100,""),"")</f>
        <v>101.722523402488</v>
      </c>
      <c r="Q87" s="65" t="n">
        <f aca="false">E87-C87-D87</f>
        <v>0</v>
      </c>
      <c r="R87" s="66" t="n">
        <f aca="false">H87-F87-G87</f>
        <v>0</v>
      </c>
      <c r="S87" s="66" t="n">
        <f aca="false">K87-I87-J87</f>
        <v>0</v>
      </c>
    </row>
    <row r="88" s="43" customFormat="true" ht="11.25" hidden="false" customHeight="false" outlineLevel="0" collapsed="false">
      <c r="A88" s="72" t="s">
        <v>102</v>
      </c>
      <c r="B88" s="87" t="s">
        <v>103</v>
      </c>
      <c r="C88" s="69" t="n">
        <v>7785000</v>
      </c>
      <c r="D88" s="69" t="n">
        <v>1544768</v>
      </c>
      <c r="E88" s="69" t="n">
        <f aca="false">SUM(C88:D88)</f>
        <v>9329768</v>
      </c>
      <c r="F88" s="69" t="n">
        <v>14589980</v>
      </c>
      <c r="G88" s="69" t="n">
        <v>1779039</v>
      </c>
      <c r="H88" s="69" t="n">
        <f aca="false">SUM(F88:G88)</f>
        <v>16369019</v>
      </c>
      <c r="I88" s="69" t="n">
        <v>13000000</v>
      </c>
      <c r="J88" s="69" t="n">
        <v>1922788</v>
      </c>
      <c r="K88" s="69" t="n">
        <f aca="false">SUM(I88:J88)</f>
        <v>14922788</v>
      </c>
      <c r="L88" s="71" t="n">
        <f aca="false">IF(C88&lt;&gt;0,IF(I88&lt;&gt;0,I88/C88*100,""),"")</f>
        <v>166.987797045601</v>
      </c>
      <c r="M88" s="71" t="n">
        <f aca="false">IF(E88&lt;&gt;0,IF(K88&lt;&gt;0,K88/E88*100,""),"")</f>
        <v>159.94811446544</v>
      </c>
      <c r="N88" s="71" t="n">
        <f aca="false">IF(F88&lt;&gt;0,IF(I88&lt;&gt;0,I88/F88*100,""),"")</f>
        <v>89.1022468845057</v>
      </c>
      <c r="O88" s="71" t="n">
        <f aca="false">IF(H88&lt;&gt;0,IF(K88&lt;&gt;0,K88/H88*100,""),"")</f>
        <v>91.1648278983609</v>
      </c>
      <c r="Q88" s="65" t="n">
        <f aca="false">E88-C88-D88</f>
        <v>0</v>
      </c>
      <c r="R88" s="66" t="n">
        <f aca="false">H88-F88-G88</f>
        <v>0</v>
      </c>
      <c r="S88" s="66" t="n">
        <f aca="false">K88-I88-J88</f>
        <v>0</v>
      </c>
    </row>
    <row r="89" s="43" customFormat="true" ht="22.5" hidden="false" customHeight="false" outlineLevel="0" collapsed="false">
      <c r="A89" s="72" t="s">
        <v>104</v>
      </c>
      <c r="B89" s="87" t="s">
        <v>105</v>
      </c>
      <c r="C89" s="69" t="n">
        <v>30000</v>
      </c>
      <c r="D89" s="69" t="n">
        <v>27585</v>
      </c>
      <c r="E89" s="69" t="n">
        <f aca="false">SUM(C89:D89)</f>
        <v>57585</v>
      </c>
      <c r="F89" s="69" t="n">
        <v>30000</v>
      </c>
      <c r="G89" s="69" t="n">
        <v>83392</v>
      </c>
      <c r="H89" s="69" t="n">
        <f aca="false">SUM(F89:G89)</f>
        <v>113392</v>
      </c>
      <c r="I89" s="69" t="n">
        <v>30000</v>
      </c>
      <c r="J89" s="69" t="n">
        <v>56552</v>
      </c>
      <c r="K89" s="69" t="n">
        <f aca="false">SUM(I89:J89)</f>
        <v>86552</v>
      </c>
      <c r="L89" s="71" t="n">
        <f aca="false">IF(C89&lt;&gt;0,IF(I89&lt;&gt;0,I89/C89*100,""),"")</f>
        <v>100</v>
      </c>
      <c r="M89" s="71" t="n">
        <f aca="false">IF(E89&lt;&gt;0,IF(K89&lt;&gt;0,K89/E89*100,""),"")</f>
        <v>150.30303030303</v>
      </c>
      <c r="N89" s="71" t="n">
        <f aca="false">IF(F89&lt;&gt;0,IF(I89&lt;&gt;0,I89/F89*100,""),"")</f>
        <v>100</v>
      </c>
      <c r="O89" s="71" t="n">
        <f aca="false">IF(H89&lt;&gt;0,IF(K89&lt;&gt;0,K89/H89*100,""),"")</f>
        <v>76.3298998165655</v>
      </c>
      <c r="Q89" s="65" t="n">
        <f aca="false">E89-C89-D89</f>
        <v>0</v>
      </c>
      <c r="R89" s="66" t="n">
        <f aca="false">H89-F89-G89</f>
        <v>0</v>
      </c>
      <c r="S89" s="66" t="n">
        <f aca="false">K89-I89-J89</f>
        <v>0</v>
      </c>
    </row>
    <row r="90" s="43" customFormat="true" ht="12.75" hidden="false" customHeight="true" outlineLevel="0" collapsed="false">
      <c r="A90" s="75" t="s">
        <v>106</v>
      </c>
      <c r="B90" s="87" t="s">
        <v>107</v>
      </c>
      <c r="C90" s="69" t="n">
        <v>126717010</v>
      </c>
      <c r="D90" s="69" t="n">
        <v>5517030</v>
      </c>
      <c r="E90" s="69" t="n">
        <f aca="false">SUM(C90:D90)</f>
        <v>132234040</v>
      </c>
      <c r="F90" s="69" t="n">
        <v>128007848</v>
      </c>
      <c r="G90" s="69" t="n">
        <v>6560207</v>
      </c>
      <c r="H90" s="69" t="n">
        <f aca="false">SUM(F90:G90)</f>
        <v>134568055</v>
      </c>
      <c r="I90" s="69" t="n">
        <v>127669421</v>
      </c>
      <c r="J90" s="69" t="n">
        <v>5960644</v>
      </c>
      <c r="K90" s="69" t="n">
        <f aca="false">SUM(I90:J90)</f>
        <v>133630065</v>
      </c>
      <c r="L90" s="71" t="n">
        <f aca="false">IF(C90&lt;&gt;0,IF(I90&lt;&gt;0,I90/C90*100,""),"")</f>
        <v>100.751604697743</v>
      </c>
      <c r="M90" s="71" t="n">
        <f aca="false">IF(E90&lt;&gt;0,IF(K90&lt;&gt;0,K90/E90*100,""),"")</f>
        <v>101.055722868333</v>
      </c>
      <c r="N90" s="71" t="n">
        <f aca="false">IF(F90&lt;&gt;0,IF(I90&lt;&gt;0,I90/F90*100,""),"")</f>
        <v>99.7356201160416</v>
      </c>
      <c r="O90" s="71" t="n">
        <f aca="false">IF(H90&lt;&gt;0,IF(K90&lt;&gt;0,K90/H90*100,""),"")</f>
        <v>99.3029623561104</v>
      </c>
      <c r="Q90" s="65" t="n">
        <f aca="false">E90-C90-D90</f>
        <v>0</v>
      </c>
      <c r="R90" s="66" t="n">
        <f aca="false">H90-F90-G90</f>
        <v>0</v>
      </c>
      <c r="S90" s="66" t="n">
        <f aca="false">K90-I90-J90</f>
        <v>0</v>
      </c>
    </row>
    <row r="91" s="43" customFormat="true" ht="11.25" hidden="false" customHeight="false" outlineLevel="0" collapsed="false">
      <c r="A91" s="72" t="s">
        <v>108</v>
      </c>
      <c r="B91" s="87" t="s">
        <v>109</v>
      </c>
      <c r="C91" s="69"/>
      <c r="D91" s="69" t="n">
        <v>82756</v>
      </c>
      <c r="E91" s="69" t="n">
        <f aca="false">SUM(C91:D91)</f>
        <v>82756</v>
      </c>
      <c r="F91" s="69" t="n">
        <v>3850935</v>
      </c>
      <c r="G91" s="69" t="n">
        <v>83392</v>
      </c>
      <c r="H91" s="69" t="n">
        <f aca="false">SUM(F91:G91)</f>
        <v>3934327</v>
      </c>
      <c r="I91" s="69"/>
      <c r="J91" s="69" t="n">
        <v>84829</v>
      </c>
      <c r="K91" s="69" t="n">
        <f aca="false">SUM(I91:J91)</f>
        <v>84829</v>
      </c>
      <c r="L91" s="71" t="str">
        <f aca="false">IF(C91&lt;&gt;0,IF(I91&lt;&gt;0,I91/C91*100,""),"")</f>
        <v/>
      </c>
      <c r="M91" s="71" t="n">
        <f aca="false">IF(E91&lt;&gt;0,IF(K91&lt;&gt;0,K91/E91*100,""),"")</f>
        <v>102.504954323554</v>
      </c>
      <c r="N91" s="71" t="str">
        <f aca="false">IF(F91&lt;&gt;0,IF(I91&lt;&gt;0,I91/F91*100,""),"")</f>
        <v/>
      </c>
      <c r="O91" s="71" t="n">
        <f aca="false">IF(H91&lt;&gt;0,IF(K91&lt;&gt;0,K91/H91*100,""),"")</f>
        <v>2.15612479593079</v>
      </c>
      <c r="Q91" s="65" t="n">
        <f aca="false">E91-C91-D91</f>
        <v>0</v>
      </c>
      <c r="R91" s="66" t="n">
        <f aca="false">H91-F91-G91</f>
        <v>0</v>
      </c>
      <c r="S91" s="66" t="n">
        <f aca="false">K91-I91-J91</f>
        <v>0</v>
      </c>
    </row>
    <row r="92" s="43" customFormat="true" ht="11.25" hidden="false" customHeight="false" outlineLevel="0" collapsed="false">
      <c r="A92" s="72" t="s">
        <v>110</v>
      </c>
      <c r="B92" s="87" t="s">
        <v>111</v>
      </c>
      <c r="C92" s="69"/>
      <c r="D92" s="69" t="n">
        <v>220681</v>
      </c>
      <c r="E92" s="69" t="n">
        <f aca="false">SUM(C92:D92)</f>
        <v>220681</v>
      </c>
      <c r="F92" s="69" t="n">
        <v>4971</v>
      </c>
      <c r="G92" s="69" t="n">
        <v>333570</v>
      </c>
      <c r="H92" s="69" t="n">
        <f aca="false">SUM(F92:G92)</f>
        <v>338541</v>
      </c>
      <c r="I92" s="69"/>
      <c r="J92" s="69" t="n">
        <v>452421</v>
      </c>
      <c r="K92" s="69" t="n">
        <f aca="false">SUM(I92:J92)</f>
        <v>452421</v>
      </c>
      <c r="L92" s="71" t="str">
        <f aca="false">IF(C92&lt;&gt;0,IF(I92&lt;&gt;0,I92/C92*100,""),"")</f>
        <v/>
      </c>
      <c r="M92" s="71" t="n">
        <f aca="false">IF(E92&lt;&gt;0,IF(K92&lt;&gt;0,K92/E92*100,""),"")</f>
        <v>205.011305912154</v>
      </c>
      <c r="N92" s="71" t="str">
        <f aca="false">IF(F92&lt;&gt;0,IF(I92&lt;&gt;0,I92/F92*100,""),"")</f>
        <v/>
      </c>
      <c r="O92" s="71" t="n">
        <f aca="false">IF(H92&lt;&gt;0,IF(K92&lt;&gt;0,K92/H92*100,""),"")</f>
        <v>133.638466241903</v>
      </c>
      <c r="Q92" s="65" t="n">
        <f aca="false">E92-C92-D92</f>
        <v>0</v>
      </c>
      <c r="R92" s="66" t="n">
        <f aca="false">H92-F92-G92</f>
        <v>0</v>
      </c>
      <c r="S92" s="66" t="n">
        <f aca="false">K92-I92-J92</f>
        <v>0</v>
      </c>
    </row>
    <row r="93" s="43" customFormat="true" ht="11.25" hidden="false" customHeight="false" outlineLevel="0" collapsed="false">
      <c r="A93" s="72" t="s">
        <v>112</v>
      </c>
      <c r="B93" s="87" t="s">
        <v>113</v>
      </c>
      <c r="C93" s="69" t="n">
        <v>711382473</v>
      </c>
      <c r="D93" s="69" t="n">
        <v>3365388</v>
      </c>
      <c r="E93" s="69" t="n">
        <f aca="false">SUM(C93:D93)</f>
        <v>714747861</v>
      </c>
      <c r="F93" s="69" t="n">
        <v>711211256</v>
      </c>
      <c r="G93" s="69" t="n">
        <v>2779749</v>
      </c>
      <c r="H93" s="69" t="n">
        <f aca="false">SUM(F93:G93)</f>
        <v>713991005</v>
      </c>
      <c r="I93" s="69" t="n">
        <v>319962279</v>
      </c>
      <c r="J93" s="69" t="n">
        <v>2341278</v>
      </c>
      <c r="K93" s="69" t="n">
        <f aca="false">SUM(I93:J93)</f>
        <v>322303557</v>
      </c>
      <c r="L93" s="71" t="n">
        <f aca="false">IF(C93&lt;&gt;0,IF(I93&lt;&gt;0,I93/C93*100,""),"")</f>
        <v>44.9775319387156</v>
      </c>
      <c r="M93" s="71" t="n">
        <f aca="false">IF(E93&lt;&gt;0,IF(K93&lt;&gt;0,K93/E93*100,""),"")</f>
        <v>45.0933223569311</v>
      </c>
      <c r="N93" s="71" t="n">
        <f aca="false">IF(F93&lt;&gt;0,IF(I93&lt;&gt;0,I93/F93*100,""),"")</f>
        <v>44.9883598298956</v>
      </c>
      <c r="O93" s="71" t="n">
        <f aca="false">IF(H93&lt;&gt;0,IF(K93&lt;&gt;0,K93/H93*100,""),"")</f>
        <v>45.1411228913171</v>
      </c>
      <c r="Q93" s="65" t="n">
        <f aca="false">E93-C93-D93</f>
        <v>0</v>
      </c>
      <c r="R93" s="66" t="n">
        <f aca="false">H93-F93-G93</f>
        <v>0</v>
      </c>
      <c r="S93" s="66" t="n">
        <f aca="false">K93-I93-J93</f>
        <v>0</v>
      </c>
    </row>
    <row r="94" s="43" customFormat="true" ht="11.25" hidden="false" customHeight="false" outlineLevel="0" collapsed="false">
      <c r="A94" s="72" t="s">
        <v>114</v>
      </c>
      <c r="B94" s="87" t="s">
        <v>115</v>
      </c>
      <c r="C94" s="69" t="n">
        <v>20888850</v>
      </c>
      <c r="D94" s="69" t="n">
        <v>606873</v>
      </c>
      <c r="E94" s="69" t="n">
        <f aca="false">SUM(C94:D94)</f>
        <v>21495723</v>
      </c>
      <c r="F94" s="69" t="n">
        <v>170400</v>
      </c>
      <c r="G94" s="69" t="n">
        <v>27798</v>
      </c>
      <c r="H94" s="69" t="n">
        <f aca="false">SUM(F94:G94)</f>
        <v>198198</v>
      </c>
      <c r="I94" s="69" t="n">
        <v>5000</v>
      </c>
      <c r="J94" s="69" t="n">
        <v>11310</v>
      </c>
      <c r="K94" s="69" t="n">
        <f aca="false">SUM(I94:J94)</f>
        <v>16310</v>
      </c>
      <c r="L94" s="71" t="n">
        <f aca="false">IF(C94&lt;&gt;0,IF(I94&lt;&gt;0,I94/C94*100,""),"")</f>
        <v>0.0239362147748679</v>
      </c>
      <c r="M94" s="71" t="n">
        <f aca="false">IF(E94&lt;&gt;0,IF(K94&lt;&gt;0,K94/E94*100,""),"")</f>
        <v>0.0758755590588881</v>
      </c>
      <c r="N94" s="71" t="n">
        <f aca="false">IF(F94&lt;&gt;0,IF(I94&lt;&gt;0,I94/F94*100,""),"")</f>
        <v>2.93427230046948</v>
      </c>
      <c r="O94" s="71" t="n">
        <f aca="false">IF(H94&lt;&gt;0,IF(K94&lt;&gt;0,K94/H94*100,""),"")</f>
        <v>8.22914459278096</v>
      </c>
      <c r="Q94" s="65" t="n">
        <f aca="false">E94-C94-D94</f>
        <v>0</v>
      </c>
      <c r="R94" s="66" t="n">
        <f aca="false">H94-F94-G94</f>
        <v>0</v>
      </c>
      <c r="S94" s="66" t="n">
        <f aca="false">K94-I94-J94</f>
        <v>0</v>
      </c>
    </row>
    <row r="95" s="43" customFormat="true" ht="11.25" hidden="false" customHeight="false" outlineLevel="0" collapsed="false">
      <c r="A95" s="72" t="s">
        <v>116</v>
      </c>
      <c r="B95" s="87" t="s">
        <v>117</v>
      </c>
      <c r="C95" s="69" t="n">
        <v>30000</v>
      </c>
      <c r="D95" s="69" t="n">
        <v>331022</v>
      </c>
      <c r="E95" s="69" t="n">
        <f aca="false">SUM(C95:D95)</f>
        <v>361022</v>
      </c>
      <c r="F95" s="69" t="n">
        <v>32000</v>
      </c>
      <c r="G95" s="69" t="n">
        <v>389165</v>
      </c>
      <c r="H95" s="69" t="n">
        <f aca="false">SUM(F95:G95)</f>
        <v>421165</v>
      </c>
      <c r="I95" s="69" t="n">
        <v>50000</v>
      </c>
      <c r="J95" s="69" t="n">
        <v>452421</v>
      </c>
      <c r="K95" s="69" t="n">
        <f aca="false">SUM(I95:J95)</f>
        <v>502421</v>
      </c>
      <c r="L95" s="71" t="n">
        <f aca="false">IF(C95&lt;&gt;0,IF(I95&lt;&gt;0,I95/C95*100,""),"")</f>
        <v>166.666666666667</v>
      </c>
      <c r="M95" s="71" t="n">
        <f aca="false">IF(E95&lt;&gt;0,IF(K95&lt;&gt;0,K95/E95*100,""),"")</f>
        <v>139.166311194332</v>
      </c>
      <c r="N95" s="71" t="n">
        <f aca="false">IF(F95&lt;&gt;0,IF(I95&lt;&gt;0,I95/F95*100,""),"")</f>
        <v>156.25</v>
      </c>
      <c r="O95" s="71" t="n">
        <f aca="false">IF(H95&lt;&gt;0,IF(K95&lt;&gt;0,K95/H95*100,""),"")</f>
        <v>119.293151140289</v>
      </c>
      <c r="Q95" s="65" t="n">
        <f aca="false">E95-C95-D95</f>
        <v>0</v>
      </c>
      <c r="R95" s="66" t="n">
        <f aca="false">H95-F95-G95</f>
        <v>0</v>
      </c>
      <c r="S95" s="66" t="n">
        <f aca="false">K95-I95-J95</f>
        <v>0</v>
      </c>
    </row>
    <row r="96" s="43" customFormat="true" ht="11.25" hidden="false" customHeight="false" outlineLevel="0" collapsed="false">
      <c r="A96" s="72" t="s">
        <v>118</v>
      </c>
      <c r="B96" s="87" t="s">
        <v>119</v>
      </c>
      <c r="C96" s="69" t="n">
        <v>150000</v>
      </c>
      <c r="D96" s="69" t="n">
        <v>110340</v>
      </c>
      <c r="E96" s="69" t="n">
        <f aca="false">SUM(C96:D96)</f>
        <v>260340</v>
      </c>
      <c r="F96" s="69" t="n">
        <v>205415</v>
      </c>
      <c r="G96" s="69" t="n">
        <v>111190</v>
      </c>
      <c r="H96" s="69" t="n">
        <f aca="false">SUM(F96:G96)</f>
        <v>316605</v>
      </c>
      <c r="I96" s="69" t="n">
        <v>150000</v>
      </c>
      <c r="J96" s="69" t="n">
        <v>113105</v>
      </c>
      <c r="K96" s="69" t="n">
        <f aca="false">SUM(I96:J96)</f>
        <v>263105</v>
      </c>
      <c r="L96" s="71" t="n">
        <f aca="false">IF(C96&lt;&gt;0,IF(I96&lt;&gt;0,I96/C96*100,""),"")</f>
        <v>100</v>
      </c>
      <c r="M96" s="71" t="n">
        <f aca="false">IF(E96&lt;&gt;0,IF(K96&lt;&gt;0,K96/E96*100,""),"")</f>
        <v>101.062072674195</v>
      </c>
      <c r="N96" s="71" t="n">
        <f aca="false">IF(F96&lt;&gt;0,IF(I96&lt;&gt;0,I96/F96*100,""),"")</f>
        <v>73.022904851155</v>
      </c>
      <c r="O96" s="71" t="n">
        <f aca="false">IF(H96&lt;&gt;0,IF(K96&lt;&gt;0,K96/H96*100,""),"")</f>
        <v>83.1019724893795</v>
      </c>
      <c r="Q96" s="65" t="n">
        <f aca="false">E96-C96-D96</f>
        <v>0</v>
      </c>
      <c r="R96" s="66" t="n">
        <f aca="false">H96-F96-G96</f>
        <v>0</v>
      </c>
      <c r="S96" s="66" t="n">
        <f aca="false">K96-I96-J96</f>
        <v>0</v>
      </c>
    </row>
    <row r="97" s="43" customFormat="true" ht="11.25" hidden="false" customHeight="false" outlineLevel="0" collapsed="false">
      <c r="A97" s="72" t="s">
        <v>120</v>
      </c>
      <c r="B97" s="87" t="s">
        <v>121</v>
      </c>
      <c r="C97" s="69"/>
      <c r="D97" s="69"/>
      <c r="E97" s="69"/>
      <c r="F97" s="69"/>
      <c r="G97" s="69" t="n">
        <v>55595</v>
      </c>
      <c r="H97" s="69" t="n">
        <f aca="false">SUM(F97:G97)</f>
        <v>55595</v>
      </c>
      <c r="I97" s="69"/>
      <c r="J97" s="69" t="n">
        <v>113105</v>
      </c>
      <c r="K97" s="69" t="n">
        <f aca="false">SUM(I97:J97)</f>
        <v>113105</v>
      </c>
      <c r="L97" s="71" t="str">
        <f aca="false">IF(C97&lt;&gt;0,IF(I97&lt;&gt;0,I97/C97*100,""),"")</f>
        <v/>
      </c>
      <c r="M97" s="71" t="str">
        <f aca="false">IF(E97&lt;&gt;0,IF(K97&lt;&gt;0,K97/E97*100,""),"")</f>
        <v/>
      </c>
      <c r="N97" s="71" t="str">
        <f aca="false">IF(F97&lt;&gt;0,IF(I97&lt;&gt;0,I97/F97*100,""),"")</f>
        <v/>
      </c>
      <c r="O97" s="71" t="n">
        <f aca="false">IF(H97&lt;&gt;0,IF(K97&lt;&gt;0,K97/H97*100,""),"")</f>
        <v>203.4445543664</v>
      </c>
      <c r="Q97" s="65" t="n">
        <f aca="false">E97-C97-D97</f>
        <v>0</v>
      </c>
      <c r="R97" s="66" t="n">
        <f aca="false">H97-F97-G97</f>
        <v>0</v>
      </c>
      <c r="S97" s="66" t="n">
        <f aca="false">K97-I97-J97</f>
        <v>0</v>
      </c>
    </row>
    <row r="98" s="43" customFormat="true" ht="6" hidden="false" customHeight="true" outlineLevel="0" collapsed="false">
      <c r="A98" s="72"/>
      <c r="B98" s="87"/>
      <c r="C98" s="69"/>
      <c r="D98" s="69"/>
      <c r="E98" s="69"/>
      <c r="F98" s="69"/>
      <c r="G98" s="69"/>
      <c r="H98" s="69"/>
      <c r="I98" s="69"/>
      <c r="J98" s="69"/>
      <c r="K98" s="69"/>
      <c r="L98" s="71" t="str">
        <f aca="false">IF(C98&lt;&gt;0,IF(I98&lt;&gt;0,I98/C98*100,""),"")</f>
        <v/>
      </c>
      <c r="M98" s="71" t="str">
        <f aca="false">IF(E98&lt;&gt;0,IF(K98&lt;&gt;0,K98/E98*100,""),"")</f>
        <v/>
      </c>
      <c r="N98" s="71" t="str">
        <f aca="false">IF(F98&lt;&gt;0,IF(I98&lt;&gt;0,I98/F98*100,""),"")</f>
        <v/>
      </c>
      <c r="O98" s="71" t="str">
        <f aca="false">IF(H98&lt;&gt;0,IF(K98&lt;&gt;0,K98/H98*100,""),"")</f>
        <v/>
      </c>
      <c r="Q98" s="65" t="n">
        <f aca="false">E98-C98-D98</f>
        <v>0</v>
      </c>
      <c r="R98" s="66" t="n">
        <f aca="false">H98-F98-G98</f>
        <v>0</v>
      </c>
      <c r="S98" s="66" t="n">
        <f aca="false">K98-I98-J98</f>
        <v>0</v>
      </c>
    </row>
    <row r="99" s="78" customFormat="true" ht="12.75" hidden="false" customHeight="false" outlineLevel="0" collapsed="false">
      <c r="A99" s="61" t="s">
        <v>122</v>
      </c>
      <c r="B99" s="62" t="s">
        <v>19</v>
      </c>
      <c r="C99" s="108" t="n">
        <f aca="false">SUM(C102:C102)</f>
        <v>91000</v>
      </c>
      <c r="D99" s="108" t="n">
        <f aca="false">SUM(D101:D102)</f>
        <v>8165204</v>
      </c>
      <c r="E99" s="108" t="n">
        <f aca="false">SUM(C99:D99)</f>
        <v>8256204</v>
      </c>
      <c r="F99" s="108" t="n">
        <f aca="false">SUM(F102:F102)</f>
        <v>142600</v>
      </c>
      <c r="G99" s="108" t="n">
        <f aca="false">SUM(G101:G102)</f>
        <v>8506031</v>
      </c>
      <c r="H99" s="108" t="n">
        <f aca="false">SUM(F99:G99)</f>
        <v>8648631</v>
      </c>
      <c r="I99" s="108" t="n">
        <f aca="false">SUM(I102:I102)</f>
        <v>150000</v>
      </c>
      <c r="J99" s="108" t="n">
        <f aca="false">SUM(J101:J102)</f>
        <v>8709100</v>
      </c>
      <c r="K99" s="108" t="n">
        <f aca="false">SUM(I99:J99)</f>
        <v>8859100</v>
      </c>
      <c r="L99" s="109" t="n">
        <f aca="false">IF(C99&lt;&gt;0,IF(I99&lt;&gt;0,I99/C99*100,""),"")</f>
        <v>164.835164835165</v>
      </c>
      <c r="M99" s="109" t="n">
        <f aca="false">IF(E99&lt;&gt;0,IF(K99&lt;&gt;0,K99/E99*100,""),"")</f>
        <v>107.302338944144</v>
      </c>
      <c r="N99" s="109" t="n">
        <f aca="false">IF(F99&lt;&gt;0,IF(I99&lt;&gt;0,I99/F99*100,""),"")</f>
        <v>105.189340813464</v>
      </c>
      <c r="O99" s="109" t="n">
        <f aca="false">IF(H99&lt;&gt;0,IF(K99&lt;&gt;0,K99/H99*100,""),"")</f>
        <v>102.433552778469</v>
      </c>
      <c r="Q99" s="65" t="n">
        <f aca="false">E99-C99-D99</f>
        <v>0</v>
      </c>
      <c r="R99" s="66" t="n">
        <f aca="false">H99-F99-G99</f>
        <v>0</v>
      </c>
      <c r="S99" s="66" t="n">
        <f aca="false">K99-I99-J99</f>
        <v>0</v>
      </c>
    </row>
    <row r="100" s="78" customFormat="true" ht="12.75" hidden="true" customHeight="false" outlineLevel="0" collapsed="false">
      <c r="A100" s="72" t="s">
        <v>26</v>
      </c>
      <c r="B100" s="110"/>
      <c r="C100" s="111" t="n">
        <f aca="false">SUM(C101:C102)</f>
        <v>91000</v>
      </c>
      <c r="D100" s="111" t="n">
        <f aca="false">SUM(D101:D102)</f>
        <v>8165204</v>
      </c>
      <c r="E100" s="69" t="n">
        <f aca="false">SUM(C100:D100)</f>
        <v>8256204</v>
      </c>
      <c r="F100" s="69" t="n">
        <f aca="false">SUM(F101:F102)</f>
        <v>142600</v>
      </c>
      <c r="G100" s="111" t="n">
        <f aca="false">SUM(G101:G102)</f>
        <v>8506031</v>
      </c>
      <c r="H100" s="69" t="n">
        <f aca="false">SUM(F100:G100)</f>
        <v>8648631</v>
      </c>
      <c r="I100" s="111" t="n">
        <f aca="false">SUM(I101:I102)</f>
        <v>150000</v>
      </c>
      <c r="J100" s="111" t="n">
        <f aca="false">SUM(J101:J102)</f>
        <v>8709100</v>
      </c>
      <c r="K100" s="69" t="n">
        <f aca="false">SUM(I100:J100)</f>
        <v>8859100</v>
      </c>
      <c r="L100" s="71" t="n">
        <f aca="false">IF(C100&lt;&gt;0,IF(I100&lt;&gt;0,I100/C100*100,""),"")</f>
        <v>164.835164835165</v>
      </c>
      <c r="M100" s="71" t="n">
        <f aca="false">IF(E100&lt;&gt;0,IF(K100&lt;&gt;0,K100/E100*100,""),"")</f>
        <v>107.302338944144</v>
      </c>
      <c r="N100" s="71" t="n">
        <f aca="false">IF(F100&lt;&gt;0,IF(I100&lt;&gt;0,I100/F100*100,""),"")</f>
        <v>105.189340813464</v>
      </c>
      <c r="O100" s="71" t="n">
        <f aca="false">IF(H100&lt;&gt;0,IF(K100&lt;&gt;0,K100/H100*100,""),"")</f>
        <v>102.433552778469</v>
      </c>
      <c r="Q100" s="65" t="n">
        <f aca="false">E100-C100-D100</f>
        <v>0</v>
      </c>
      <c r="R100" s="66" t="n">
        <f aca="false">H100-F100-G100</f>
        <v>0</v>
      </c>
      <c r="S100" s="66" t="n">
        <f aca="false">K100-I100-J100</f>
        <v>0</v>
      </c>
    </row>
    <row r="101" s="78" customFormat="true" ht="12.75" hidden="false" customHeight="false" outlineLevel="0" collapsed="false">
      <c r="A101" s="72" t="s">
        <v>27</v>
      </c>
      <c r="B101" s="48" t="n">
        <v>0</v>
      </c>
      <c r="C101" s="112"/>
      <c r="D101" s="111" t="n">
        <v>551703</v>
      </c>
      <c r="E101" s="69" t="n">
        <f aca="false">SUM(C101:D101)</f>
        <v>551703</v>
      </c>
      <c r="F101" s="69"/>
      <c r="G101" s="111" t="n">
        <v>555950</v>
      </c>
      <c r="H101" s="69" t="n">
        <f aca="false">SUM(F101:G101)</f>
        <v>555950</v>
      </c>
      <c r="I101" s="112"/>
      <c r="J101" s="111" t="n">
        <v>508719</v>
      </c>
      <c r="K101" s="69" t="n">
        <f aca="false">SUM(I101:J101)</f>
        <v>508719</v>
      </c>
      <c r="L101" s="71" t="str">
        <f aca="false">IF(C101&lt;&gt;0,IF(I101&lt;&gt;0,I101/C101*100,""),"")</f>
        <v/>
      </c>
      <c r="M101" s="71" t="n">
        <f aca="false">IF(E101&lt;&gt;0,IF(K101&lt;&gt;0,K101/E101*100,""),"")</f>
        <v>92.2088515016232</v>
      </c>
      <c r="N101" s="71" t="str">
        <f aca="false">IF(F101&lt;&gt;0,IF(I101&lt;&gt;0,I101/F101*100,""),"")</f>
        <v/>
      </c>
      <c r="O101" s="71" t="n">
        <f aca="false">IF(H101&lt;&gt;0,IF(K101&lt;&gt;0,K101/H101*100,""),"")</f>
        <v>91.5044518391942</v>
      </c>
      <c r="Q101" s="65" t="n">
        <f aca="false">E101-C101-D101</f>
        <v>0</v>
      </c>
      <c r="R101" s="66" t="n">
        <f aca="false">H101-F101-G101</f>
        <v>0</v>
      </c>
      <c r="S101" s="66" t="n">
        <f aca="false">K101-I101-J101</f>
        <v>0</v>
      </c>
    </row>
    <row r="102" s="43" customFormat="true" ht="22.5" hidden="false" customHeight="false" outlineLevel="0" collapsed="false">
      <c r="A102" s="72" t="s">
        <v>123</v>
      </c>
      <c r="B102" s="48" t="s">
        <v>124</v>
      </c>
      <c r="C102" s="69" t="n">
        <v>91000</v>
      </c>
      <c r="D102" s="69" t="n">
        <v>7613501</v>
      </c>
      <c r="E102" s="69" t="n">
        <f aca="false">SUM(C102:D102)</f>
        <v>7704501</v>
      </c>
      <c r="F102" s="69" t="n">
        <v>142600</v>
      </c>
      <c r="G102" s="69" t="n">
        <v>7950081</v>
      </c>
      <c r="H102" s="69" t="n">
        <f aca="false">SUM(F102:G102)</f>
        <v>8092681</v>
      </c>
      <c r="I102" s="69" t="n">
        <v>150000</v>
      </c>
      <c r="J102" s="69" t="n">
        <v>8200381</v>
      </c>
      <c r="K102" s="69" t="n">
        <f aca="false">SUM(I102:J102)</f>
        <v>8350381</v>
      </c>
      <c r="L102" s="71" t="n">
        <f aca="false">IF(C102&lt;&gt;0,IF(I102&lt;&gt;0,I102/C102*100,""),"")</f>
        <v>164.835164835165</v>
      </c>
      <c r="M102" s="71" t="n">
        <f aca="false">IF(E102&lt;&gt;0,IF(K102&lt;&gt;0,K102/E102*100,""),"")</f>
        <v>108.383151614881</v>
      </c>
      <c r="N102" s="71" t="n">
        <f aca="false">IF(F102&lt;&gt;0,IF(I102&lt;&gt;0,I102/F102*100,""),"")</f>
        <v>105.189340813464</v>
      </c>
      <c r="O102" s="71" t="n">
        <f aca="false">IF(H102&lt;&gt;0,IF(K102&lt;&gt;0,K102/H102*100,""),"")</f>
        <v>103.184358805197</v>
      </c>
      <c r="Q102" s="65" t="n">
        <f aca="false">E102-C102-D102</f>
        <v>0</v>
      </c>
      <c r="R102" s="66" t="n">
        <f aca="false">H102-F102-G102</f>
        <v>0</v>
      </c>
      <c r="S102" s="66" t="n">
        <f aca="false">K102-I102-J102</f>
        <v>0</v>
      </c>
    </row>
    <row r="103" s="43" customFormat="true" ht="6" hidden="false" customHeight="true" outlineLevel="0" collapsed="false">
      <c r="A103" s="72"/>
      <c r="B103" s="48"/>
      <c r="C103" s="69"/>
      <c r="D103" s="69"/>
      <c r="E103" s="69" t="n">
        <f aca="false">SUM(C103:D103)</f>
        <v>0</v>
      </c>
      <c r="F103" s="69"/>
      <c r="G103" s="69"/>
      <c r="H103" s="69" t="n">
        <f aca="false">SUM(F103:G103)</f>
        <v>0</v>
      </c>
      <c r="I103" s="69"/>
      <c r="J103" s="69"/>
      <c r="K103" s="69" t="n">
        <f aca="false">SUM(I103:J103)</f>
        <v>0</v>
      </c>
      <c r="L103" s="71" t="str">
        <f aca="false">IF(C103&lt;&gt;0,IF(I103&lt;&gt;0,I103/C103*100,""),"")</f>
        <v/>
      </c>
      <c r="M103" s="71" t="str">
        <f aca="false">IF(E103&lt;&gt;0,IF(K103&lt;&gt;0,K103/E103*100,""),"")</f>
        <v/>
      </c>
      <c r="N103" s="71" t="str">
        <f aca="false">IF(F103&lt;&gt;0,IF(I103&lt;&gt;0,I103/F103*100,""),"")</f>
        <v/>
      </c>
      <c r="O103" s="71" t="str">
        <f aca="false">IF(H103&lt;&gt;0,IF(K103&lt;&gt;0,K103/H103*100,""),"")</f>
        <v/>
      </c>
      <c r="Q103" s="65" t="n">
        <f aca="false">E103-C103-D103</f>
        <v>0</v>
      </c>
      <c r="R103" s="66" t="n">
        <f aca="false">H103-F103-G103</f>
        <v>0</v>
      </c>
      <c r="S103" s="66" t="n">
        <f aca="false">K103-I103-J103</f>
        <v>0</v>
      </c>
    </row>
    <row r="104" s="78" customFormat="true" ht="12.75" hidden="false" customHeight="false" outlineLevel="0" collapsed="false">
      <c r="A104" s="61" t="s">
        <v>125</v>
      </c>
      <c r="B104" s="62" t="s">
        <v>19</v>
      </c>
      <c r="C104" s="63" t="n">
        <f aca="false">SUM(C106:C109)</f>
        <v>228000</v>
      </c>
      <c r="D104" s="63" t="n">
        <f aca="false">SUM(D106:D109)</f>
        <v>21847437</v>
      </c>
      <c r="E104" s="108" t="n">
        <f aca="false">SUM(C104:D104)</f>
        <v>22075437</v>
      </c>
      <c r="F104" s="108" t="n">
        <f aca="false">SUM(F106:F109)</f>
        <v>228000</v>
      </c>
      <c r="G104" s="63" t="n">
        <f aca="false">SUM(G106:G109)</f>
        <v>22265787</v>
      </c>
      <c r="H104" s="108" t="n">
        <f aca="false">SUM(F104:G104)</f>
        <v>22493787</v>
      </c>
      <c r="I104" s="63" t="n">
        <f aca="false">SUM(I106:I109)</f>
        <v>300000</v>
      </c>
      <c r="J104" s="63" t="n">
        <f aca="false">SUM(J106:J109)</f>
        <v>22621039</v>
      </c>
      <c r="K104" s="108" t="n">
        <f aca="false">SUM(I104:J104)</f>
        <v>22921039</v>
      </c>
      <c r="L104" s="109" t="n">
        <f aca="false">IF(C104&lt;&gt;0,IF(I104&lt;&gt;0,I104/C104*100,""),"")</f>
        <v>131.578947368421</v>
      </c>
      <c r="M104" s="109" t="n">
        <f aca="false">IF(E104&lt;&gt;0,IF(K104&lt;&gt;0,K104/E104*100,""),"")</f>
        <v>103.830510807102</v>
      </c>
      <c r="N104" s="109" t="n">
        <f aca="false">IF(F104&lt;&gt;0,IF(I104&lt;&gt;0,I104/F104*100,""),"")</f>
        <v>131.578947368421</v>
      </c>
      <c r="O104" s="109" t="n">
        <f aca="false">IF(H104&lt;&gt;0,IF(K104&lt;&gt;0,K104/H104*100,""),"")</f>
        <v>101.899422271581</v>
      </c>
      <c r="Q104" s="65" t="n">
        <f aca="false">E104-C104-D104</f>
        <v>0</v>
      </c>
      <c r="R104" s="66" t="n">
        <f aca="false">H104-F104-G104</f>
        <v>0</v>
      </c>
      <c r="S104" s="66" t="n">
        <f aca="false">K104-I104-J104</f>
        <v>0</v>
      </c>
    </row>
    <row r="105" s="43" customFormat="true" ht="11.25" hidden="true" customHeight="false" outlineLevel="0" collapsed="false">
      <c r="A105" s="72" t="s">
        <v>26</v>
      </c>
      <c r="B105" s="48"/>
      <c r="C105" s="73" t="n">
        <f aca="false">SUM(C106:C109)</f>
        <v>228000</v>
      </c>
      <c r="D105" s="73" t="n">
        <f aca="false">SUM(D106:D109)</f>
        <v>21847437</v>
      </c>
      <c r="E105" s="69" t="n">
        <f aca="false">SUM(C105:D105)</f>
        <v>22075437</v>
      </c>
      <c r="F105" s="69" t="n">
        <f aca="false">SUM(F106:F109)</f>
        <v>228000</v>
      </c>
      <c r="G105" s="73" t="n">
        <f aca="false">SUM(G106:G109)</f>
        <v>22265787</v>
      </c>
      <c r="H105" s="69" t="n">
        <f aca="false">SUM(F105:G105)</f>
        <v>22493787</v>
      </c>
      <c r="I105" s="73" t="n">
        <f aca="false">SUM(I106:I109)</f>
        <v>300000</v>
      </c>
      <c r="J105" s="73" t="n">
        <f aca="false">SUM(J106:J109)</f>
        <v>22621039</v>
      </c>
      <c r="K105" s="69" t="n">
        <f aca="false">SUM(I105:J105)</f>
        <v>22921039</v>
      </c>
      <c r="L105" s="71" t="n">
        <f aca="false">IF(C105&lt;&gt;0,IF(I105&lt;&gt;0,I105/C105*100,""),"")</f>
        <v>131.578947368421</v>
      </c>
      <c r="M105" s="71" t="n">
        <f aca="false">IF(E105&lt;&gt;0,IF(K105&lt;&gt;0,K105/E105*100,""),"")</f>
        <v>103.830510807102</v>
      </c>
      <c r="N105" s="71" t="n">
        <f aca="false">IF(F105&lt;&gt;0,IF(I105&lt;&gt;0,I105/F105*100,""),"")</f>
        <v>131.578947368421</v>
      </c>
      <c r="O105" s="71" t="n">
        <f aca="false">IF(H105&lt;&gt;0,IF(K105&lt;&gt;0,K105/H105*100,""),"")</f>
        <v>101.899422271581</v>
      </c>
      <c r="Q105" s="65" t="n">
        <f aca="false">E105-C105-D105</f>
        <v>0</v>
      </c>
      <c r="R105" s="66" t="n">
        <f aca="false">H105-F105-G105</f>
        <v>0</v>
      </c>
      <c r="S105" s="66" t="n">
        <f aca="false">K105-I105-J105</f>
        <v>0</v>
      </c>
    </row>
    <row r="106" s="43" customFormat="true" ht="11.25" hidden="false" customHeight="false" outlineLevel="0" collapsed="false">
      <c r="A106" s="72" t="s">
        <v>27</v>
      </c>
      <c r="B106" s="48" t="n">
        <v>0</v>
      </c>
      <c r="C106" s="73"/>
      <c r="D106" s="73" t="n">
        <v>2372323</v>
      </c>
      <c r="E106" s="69" t="n">
        <f aca="false">SUM(C106:D106)</f>
        <v>2372323</v>
      </c>
      <c r="F106" s="69"/>
      <c r="G106" s="73" t="n">
        <v>2446179</v>
      </c>
      <c r="H106" s="69" t="n">
        <f aca="false">SUM(F106:G106)</f>
        <v>2446179</v>
      </c>
      <c r="I106" s="73"/>
      <c r="J106" s="73" t="n">
        <v>2488314</v>
      </c>
      <c r="K106" s="69" t="n">
        <f aca="false">SUM(I106:J106)</f>
        <v>2488314</v>
      </c>
      <c r="L106" s="71" t="str">
        <f aca="false">IF(C106&lt;&gt;0,IF(I106&lt;&gt;0,I106/C106*100,""),"")</f>
        <v/>
      </c>
      <c r="M106" s="71" t="n">
        <f aca="false">IF(E106&lt;&gt;0,IF(K106&lt;&gt;0,K106/E106*100,""),"")</f>
        <v>104.889342640104</v>
      </c>
      <c r="N106" s="71" t="str">
        <f aca="false">IF(F106&lt;&gt;0,IF(I106&lt;&gt;0,I106/F106*100,""),"")</f>
        <v/>
      </c>
      <c r="O106" s="71" t="n">
        <f aca="false">IF(H106&lt;&gt;0,IF(K106&lt;&gt;0,K106/H106*100,""),"")</f>
        <v>101.722482287682</v>
      </c>
      <c r="Q106" s="65" t="n">
        <f aca="false">E106-C106-D106</f>
        <v>0</v>
      </c>
      <c r="R106" s="66" t="n">
        <f aca="false">H106-F106-G106</f>
        <v>0</v>
      </c>
      <c r="S106" s="66" t="n">
        <f aca="false">K106-I106-J106</f>
        <v>0</v>
      </c>
    </row>
    <row r="107" s="43" customFormat="true" ht="12.75" hidden="false" customHeight="true" outlineLevel="0" collapsed="false">
      <c r="A107" s="72" t="s">
        <v>126</v>
      </c>
      <c r="B107" s="48" t="s">
        <v>127</v>
      </c>
      <c r="C107" s="69" t="n">
        <v>42000</v>
      </c>
      <c r="D107" s="69" t="n">
        <v>7392819</v>
      </c>
      <c r="E107" s="69" t="n">
        <f aca="false">SUM(C107:D107)</f>
        <v>7434819</v>
      </c>
      <c r="F107" s="69" t="n">
        <v>42000</v>
      </c>
      <c r="G107" s="69" t="n">
        <v>8311449</v>
      </c>
      <c r="H107" s="69" t="n">
        <f aca="false">SUM(F107:G107)</f>
        <v>8353449</v>
      </c>
      <c r="I107" s="69" t="n">
        <v>154000</v>
      </c>
      <c r="J107" s="69" t="n">
        <v>8426337</v>
      </c>
      <c r="K107" s="69" t="n">
        <f aca="false">SUM(I107:J107)</f>
        <v>8580337</v>
      </c>
      <c r="L107" s="71" t="n">
        <f aca="false">IF(C107&lt;&gt;0,IF(I107&lt;&gt;0,I107/C107*100,""),"")</f>
        <v>366.666666666667</v>
      </c>
      <c r="M107" s="71" t="n">
        <f aca="false">IF(E107&lt;&gt;0,IF(K107&lt;&gt;0,K107/E107*100,""),"")</f>
        <v>115.40747663124</v>
      </c>
      <c r="N107" s="71" t="n">
        <f aca="false">IF(F107&lt;&gt;0,IF(I107&lt;&gt;0,I107/F107*100,""),"")</f>
        <v>366.666666666667</v>
      </c>
      <c r="O107" s="71" t="n">
        <f aca="false">IF(H107&lt;&gt;0,IF(K107&lt;&gt;0,K107/H107*100,""),"")</f>
        <v>102.716099661349</v>
      </c>
      <c r="Q107" s="65" t="n">
        <f aca="false">E107-C107-D107</f>
        <v>0</v>
      </c>
      <c r="R107" s="66" t="n">
        <f aca="false">H107-F107-G107</f>
        <v>0</v>
      </c>
      <c r="S107" s="66" t="n">
        <f aca="false">K107-I107-J107</f>
        <v>0</v>
      </c>
    </row>
    <row r="108" s="43" customFormat="true" ht="11.25" hidden="false" customHeight="false" outlineLevel="0" collapsed="false">
      <c r="A108" s="72" t="s">
        <v>128</v>
      </c>
      <c r="B108" s="48" t="s">
        <v>129</v>
      </c>
      <c r="C108" s="69" t="n">
        <v>185000</v>
      </c>
      <c r="D108" s="69" t="n">
        <v>11916784</v>
      </c>
      <c r="E108" s="69" t="n">
        <f aca="false">SUM(C108:D108)</f>
        <v>12101784</v>
      </c>
      <c r="F108" s="69" t="n">
        <v>185000</v>
      </c>
      <c r="G108" s="69" t="n">
        <v>11452564</v>
      </c>
      <c r="H108" s="69" t="n">
        <f aca="false">SUM(F108:G108)</f>
        <v>11637564</v>
      </c>
      <c r="I108" s="69" t="n">
        <v>145000</v>
      </c>
      <c r="J108" s="69" t="n">
        <v>11649835</v>
      </c>
      <c r="K108" s="69" t="n">
        <f aca="false">SUM(I108:J108)</f>
        <v>11794835</v>
      </c>
      <c r="L108" s="71" t="n">
        <f aca="false">IF(C108&lt;&gt;0,IF(I108&lt;&gt;0,I108/C108*100,""),"")</f>
        <v>78.3783783783784</v>
      </c>
      <c r="M108" s="71" t="n">
        <f aca="false">IF(E108&lt;&gt;0,IF(K108&lt;&gt;0,K108/E108*100,""),"")</f>
        <v>97.4636053659527</v>
      </c>
      <c r="N108" s="71" t="n">
        <f aca="false">IF(F108&lt;&gt;0,IF(I108&lt;&gt;0,I108/F108*100,""),"")</f>
        <v>78.3783783783784</v>
      </c>
      <c r="O108" s="71" t="n">
        <f aca="false">IF(H108&lt;&gt;0,IF(K108&lt;&gt;0,K108/H108*100,""),"")</f>
        <v>101.351408250043</v>
      </c>
      <c r="Q108" s="65" t="n">
        <f aca="false">E108-C108-D108</f>
        <v>0</v>
      </c>
      <c r="R108" s="66" t="n">
        <f aca="false">H108-F108-G108</f>
        <v>0</v>
      </c>
      <c r="S108" s="66" t="n">
        <f aca="false">K108-I108-J108</f>
        <v>0</v>
      </c>
    </row>
    <row r="109" s="43" customFormat="true" ht="22.5" hidden="false" customHeight="false" outlineLevel="0" collapsed="false">
      <c r="A109" s="72" t="s">
        <v>130</v>
      </c>
      <c r="B109" s="48" t="s">
        <v>131</v>
      </c>
      <c r="C109" s="69" t="n">
        <v>1000</v>
      </c>
      <c r="D109" s="69" t="n">
        <v>165511</v>
      </c>
      <c r="E109" s="69" t="n">
        <f aca="false">SUM(C109:D109)</f>
        <v>166511</v>
      </c>
      <c r="F109" s="69" t="n">
        <v>1000</v>
      </c>
      <c r="G109" s="69" t="n">
        <v>55595</v>
      </c>
      <c r="H109" s="69" t="n">
        <f aca="false">SUM(F109:G109)</f>
        <v>56595</v>
      </c>
      <c r="I109" s="69" t="n">
        <v>1000</v>
      </c>
      <c r="J109" s="69" t="n">
        <v>56553</v>
      </c>
      <c r="K109" s="69" t="n">
        <f aca="false">SUM(I109:J109)</f>
        <v>57553</v>
      </c>
      <c r="L109" s="71" t="n">
        <f aca="false">IF(C109&lt;&gt;0,IF(I109&lt;&gt;0,I109/C109*100,""),"")</f>
        <v>100</v>
      </c>
      <c r="M109" s="71" t="n">
        <f aca="false">IF(E109&lt;&gt;0,IF(K109&lt;&gt;0,K109/E109*100,""),"")</f>
        <v>34.5640828533851</v>
      </c>
      <c r="N109" s="71" t="n">
        <f aca="false">IF(F109&lt;&gt;0,IF(I109&lt;&gt;0,I109/F109*100,""),"")</f>
        <v>100</v>
      </c>
      <c r="O109" s="71" t="n">
        <f aca="false">IF(H109&lt;&gt;0,IF(K109&lt;&gt;0,K109/H109*100,""),"")</f>
        <v>101.692729039668</v>
      </c>
      <c r="Q109" s="65" t="n">
        <f aca="false">E109-C109-D109</f>
        <v>0</v>
      </c>
      <c r="R109" s="66" t="n">
        <f aca="false">H109-F109-G109</f>
        <v>0</v>
      </c>
      <c r="S109" s="66" t="n">
        <f aca="false">K109-I109-J109</f>
        <v>0</v>
      </c>
    </row>
    <row r="110" s="43" customFormat="true" ht="6" hidden="false" customHeight="true" outlineLevel="0" collapsed="false">
      <c r="A110" s="72"/>
      <c r="B110" s="48"/>
      <c r="C110" s="69"/>
      <c r="D110" s="69"/>
      <c r="E110" s="69"/>
      <c r="F110" s="69"/>
      <c r="G110" s="69"/>
      <c r="H110" s="69"/>
      <c r="I110" s="69"/>
      <c r="J110" s="69"/>
      <c r="K110" s="69"/>
      <c r="L110" s="71" t="str">
        <f aca="false">IF(C110&lt;&gt;0,IF(I110&lt;&gt;0,I110/C110*100,""),"")</f>
        <v/>
      </c>
      <c r="M110" s="71" t="str">
        <f aca="false">IF(E110&lt;&gt;0,IF(K110&lt;&gt;0,K110/E110*100,""),"")</f>
        <v/>
      </c>
      <c r="N110" s="71" t="str">
        <f aca="false">IF(F110&lt;&gt;0,IF(I110&lt;&gt;0,I110/F110*100,""),"")</f>
        <v/>
      </c>
      <c r="O110" s="71" t="str">
        <f aca="false">IF(H110&lt;&gt;0,IF(K110&lt;&gt;0,K110/H110*100,""),"")</f>
        <v/>
      </c>
      <c r="Q110" s="65" t="n">
        <f aca="false">E110-C110-D110</f>
        <v>0</v>
      </c>
      <c r="R110" s="66" t="n">
        <f aca="false">H110-F110-G110</f>
        <v>0</v>
      </c>
      <c r="S110" s="66" t="n">
        <f aca="false">K110-I110-J110</f>
        <v>0</v>
      </c>
    </row>
    <row r="111" s="43" customFormat="true" ht="12.75" hidden="false" customHeight="false" outlineLevel="0" collapsed="false">
      <c r="A111" s="61" t="s">
        <v>132</v>
      </c>
      <c r="B111" s="102" t="s">
        <v>19</v>
      </c>
      <c r="C111" s="108" t="n">
        <f aca="false">SUM(C113:C126)</f>
        <v>3133764</v>
      </c>
      <c r="D111" s="108" t="n">
        <f aca="false">SUM(D113:D126)</f>
        <v>4192942</v>
      </c>
      <c r="E111" s="108" t="n">
        <f aca="false">SUM(C111:D111)</f>
        <v>7326706</v>
      </c>
      <c r="F111" s="108" t="n">
        <f aca="false">SUM(F113:F126)</f>
        <v>7554214</v>
      </c>
      <c r="G111" s="108" t="n">
        <f aca="false">SUM(G113:G126)</f>
        <v>4225218</v>
      </c>
      <c r="H111" s="108" t="n">
        <f aca="false">SUM(F111:G111)</f>
        <v>11779432</v>
      </c>
      <c r="I111" s="108" t="n">
        <f aca="false">SUM(I113:I126)</f>
        <v>3687700</v>
      </c>
      <c r="J111" s="108" t="n">
        <f aca="false">SUM(J113:J126)</f>
        <v>4637313</v>
      </c>
      <c r="K111" s="108" t="n">
        <f aca="false">SUM(I111:J111)</f>
        <v>8325013</v>
      </c>
      <c r="L111" s="109" t="n">
        <f aca="false">IF(C111&lt;&gt;0,IF(I111&lt;&gt;0,I111/C111*100,""),"")</f>
        <v>117.676378948766</v>
      </c>
      <c r="M111" s="109" t="n">
        <f aca="false">IF(E111&lt;&gt;0,IF(K111&lt;&gt;0,K111/E111*100,""),"")</f>
        <v>113.625591091003</v>
      </c>
      <c r="N111" s="109" t="n">
        <f aca="false">IF(F111&lt;&gt;0,IF(I111&lt;&gt;0,I111/F111*100,""),"")</f>
        <v>48.8164619111929</v>
      </c>
      <c r="O111" s="109" t="n">
        <f aca="false">IF(H111&lt;&gt;0,IF(K111&lt;&gt;0,K111/H111*100,""),"")</f>
        <v>70.6741462576464</v>
      </c>
      <c r="Q111" s="65" t="n">
        <f aca="false">E111-C111-D111</f>
        <v>0</v>
      </c>
      <c r="R111" s="66" t="n">
        <f aca="false">H111-F111-G111</f>
        <v>0</v>
      </c>
      <c r="S111" s="66" t="n">
        <f aca="false">K111-I111-J111</f>
        <v>0</v>
      </c>
    </row>
    <row r="112" s="43" customFormat="true" ht="11.25" hidden="false" customHeight="false" outlineLevel="0" collapsed="false">
      <c r="A112" s="84" t="s">
        <v>26</v>
      </c>
      <c r="B112" s="85"/>
      <c r="C112" s="113" t="n">
        <f aca="false">SUM(C113:C124)</f>
        <v>3133764</v>
      </c>
      <c r="D112" s="113" t="n">
        <f aca="false">SUM(D113:D124)</f>
        <v>4192942</v>
      </c>
      <c r="E112" s="113" t="n">
        <f aca="false">SUM(C112:D112)</f>
        <v>7326706</v>
      </c>
      <c r="F112" s="113" t="n">
        <f aca="false">SUM(F113:F124)</f>
        <v>3417214</v>
      </c>
      <c r="G112" s="113" t="n">
        <f aca="false">SUM(G113:G124)</f>
        <v>4225218</v>
      </c>
      <c r="H112" s="113" t="n">
        <f aca="false">SUM(F112:G112)</f>
        <v>7642432</v>
      </c>
      <c r="I112" s="113" t="n">
        <f aca="false">SUM(I113:I124)</f>
        <v>3687700</v>
      </c>
      <c r="J112" s="113" t="n">
        <f aca="false">SUM(J113:J124)</f>
        <v>4637313</v>
      </c>
      <c r="K112" s="113" t="n">
        <f aca="false">SUM(I112:J112)</f>
        <v>8325013</v>
      </c>
      <c r="L112" s="114" t="n">
        <f aca="false">IF(C112&lt;&gt;0,IF(I112&lt;&gt;0,I112/C112*100,""),"")</f>
        <v>117.676378948766</v>
      </c>
      <c r="M112" s="114" t="n">
        <f aca="false">IF(E112&lt;&gt;0,IF(K112&lt;&gt;0,K112/E112*100,""),"")</f>
        <v>113.625591091003</v>
      </c>
      <c r="N112" s="114" t="n">
        <f aca="false">IF(F112&lt;&gt;0,IF(I112&lt;&gt;0,I112/F112*100,""),"")</f>
        <v>107.915395406902</v>
      </c>
      <c r="O112" s="114" t="n">
        <f aca="false">IF(H112&lt;&gt;0,IF(K112&lt;&gt;0,K112/H112*100,""),"")</f>
        <v>108.931463178213</v>
      </c>
      <c r="Q112" s="65" t="n">
        <f aca="false">E112-C112-D112</f>
        <v>0</v>
      </c>
      <c r="R112" s="66" t="n">
        <f aca="false">H112-F112-G112</f>
        <v>0</v>
      </c>
      <c r="S112" s="66" t="n">
        <f aca="false">K112-I112-J112</f>
        <v>0</v>
      </c>
    </row>
    <row r="113" s="43" customFormat="true" ht="11.25" hidden="false" customHeight="false" outlineLevel="0" collapsed="false">
      <c r="A113" s="75" t="s">
        <v>27</v>
      </c>
      <c r="B113" s="87" t="n">
        <v>0</v>
      </c>
      <c r="C113" s="69"/>
      <c r="D113" s="69" t="n">
        <v>441362</v>
      </c>
      <c r="E113" s="69" t="n">
        <f aca="false">SUM(C113:D113)</f>
        <v>441362</v>
      </c>
      <c r="F113" s="69"/>
      <c r="G113" s="69" t="n">
        <v>444759</v>
      </c>
      <c r="H113" s="69" t="n">
        <f aca="false">SUM(F113:G113)</f>
        <v>444759</v>
      </c>
      <c r="I113" s="69"/>
      <c r="J113" s="69" t="n">
        <v>599458</v>
      </c>
      <c r="K113" s="69" t="n">
        <f aca="false">SUM(I113:J113)</f>
        <v>599458</v>
      </c>
      <c r="L113" s="71" t="str">
        <f aca="false">IF(C113&lt;&gt;0,IF(I113&lt;&gt;0,I113/C113*100,""),"")</f>
        <v/>
      </c>
      <c r="M113" s="71" t="n">
        <f aca="false">IF(E113&lt;&gt;0,IF(K113&lt;&gt;0,K113/E113*100,""),"")</f>
        <v>135.820029816794</v>
      </c>
      <c r="N113" s="71" t="str">
        <f aca="false">IF(F113&lt;&gt;0,IF(I113&lt;&gt;0,I113/F113*100,""),"")</f>
        <v/>
      </c>
      <c r="O113" s="71" t="n">
        <f aca="false">IF(H113&lt;&gt;0,IF(K113&lt;&gt;0,K113/H113*100,""),"")</f>
        <v>134.782657574102</v>
      </c>
      <c r="Q113" s="65" t="n">
        <f aca="false">E113-C113-D113</f>
        <v>0</v>
      </c>
      <c r="R113" s="66" t="n">
        <f aca="false">H113-F113-G113</f>
        <v>0</v>
      </c>
      <c r="S113" s="66" t="n">
        <f aca="false">K113-I113-J113</f>
        <v>0</v>
      </c>
    </row>
    <row r="114" s="43" customFormat="true" ht="12.75" hidden="false" customHeight="true" outlineLevel="0" collapsed="false">
      <c r="A114" s="72" t="s">
        <v>133</v>
      </c>
      <c r="B114" s="87" t="s">
        <v>134</v>
      </c>
      <c r="C114" s="69" t="n">
        <v>19000</v>
      </c>
      <c r="D114" s="69" t="n">
        <v>551703</v>
      </c>
      <c r="E114" s="69" t="n">
        <f aca="false">SUM(C114:D114)</f>
        <v>570703</v>
      </c>
      <c r="F114" s="69" t="n">
        <v>10000</v>
      </c>
      <c r="G114" s="69" t="n">
        <v>555950</v>
      </c>
      <c r="H114" s="69" t="n">
        <f aca="false">SUM(F114:G114)</f>
        <v>565950</v>
      </c>
      <c r="I114" s="69" t="n">
        <v>18000</v>
      </c>
      <c r="J114" s="69" t="n">
        <v>791736</v>
      </c>
      <c r="K114" s="69" t="n">
        <f aca="false">SUM(I114:J114)</f>
        <v>809736</v>
      </c>
      <c r="L114" s="71" t="n">
        <f aca="false">IF(C114&lt;&gt;0,IF(I114&lt;&gt;0,I114/C114*100,""),"")</f>
        <v>94.7368421052632</v>
      </c>
      <c r="M114" s="71" t="n">
        <f aca="false">IF(E114&lt;&gt;0,IF(K114&lt;&gt;0,K114/E114*100,""),"")</f>
        <v>141.883957154597</v>
      </c>
      <c r="N114" s="71" t="n">
        <f aca="false">IF(F114&lt;&gt;0,IF(I114&lt;&gt;0,I114/F114*100,""),"")</f>
        <v>180</v>
      </c>
      <c r="O114" s="71" t="n">
        <f aca="false">IF(H114&lt;&gt;0,IF(K114&lt;&gt;0,K114/H114*100,""),"")</f>
        <v>143.07553670819</v>
      </c>
      <c r="Q114" s="65" t="n">
        <f aca="false">E114-C114-D114</f>
        <v>0</v>
      </c>
      <c r="R114" s="66" t="n">
        <f aca="false">H114-F114-G114</f>
        <v>0</v>
      </c>
      <c r="S114" s="66" t="n">
        <f aca="false">K114-I114-J114</f>
        <v>0</v>
      </c>
    </row>
    <row r="115" s="94" customFormat="true" ht="11.25" hidden="false" customHeight="false" outlineLevel="0" collapsed="false">
      <c r="A115" s="75" t="s">
        <v>135</v>
      </c>
      <c r="B115" s="87" t="s">
        <v>136</v>
      </c>
      <c r="C115" s="69" t="n">
        <v>5850</v>
      </c>
      <c r="D115" s="69" t="n">
        <v>331023</v>
      </c>
      <c r="E115" s="69" t="n">
        <f aca="false">SUM(C115:D115)</f>
        <v>336873</v>
      </c>
      <c r="F115" s="69" t="n">
        <v>5850</v>
      </c>
      <c r="G115" s="69" t="n">
        <v>333570</v>
      </c>
      <c r="H115" s="69" t="n">
        <f aca="false">SUM(F115:G115)</f>
        <v>339420</v>
      </c>
      <c r="I115" s="69" t="n">
        <v>5550</v>
      </c>
      <c r="J115" s="69" t="n">
        <v>339316</v>
      </c>
      <c r="K115" s="69" t="n">
        <f aca="false">SUM(I115:J115)</f>
        <v>344866</v>
      </c>
      <c r="L115" s="71" t="n">
        <f aca="false">IF(C115&lt;&gt;0,IF(I115&lt;&gt;0,I115/C115*100,""),"")</f>
        <v>94.8717948717949</v>
      </c>
      <c r="M115" s="71" t="n">
        <f aca="false">IF(E115&lt;&gt;0,IF(K115&lt;&gt;0,K115/E115*100,""),"")</f>
        <v>102.372704253532</v>
      </c>
      <c r="N115" s="71" t="n">
        <f aca="false">IF(F115&lt;&gt;0,IF(I115&lt;&gt;0,I115/F115*100,""),"")</f>
        <v>94.8717948717949</v>
      </c>
      <c r="O115" s="71" t="n">
        <f aca="false">IF(H115&lt;&gt;0,IF(K115&lt;&gt;0,K115/H115*100,""),"")</f>
        <v>101.604501797183</v>
      </c>
      <c r="Q115" s="65" t="n">
        <f aca="false">E115-C115-D115</f>
        <v>0</v>
      </c>
      <c r="R115" s="66" t="n">
        <f aca="false">H115-F115-G115</f>
        <v>0</v>
      </c>
      <c r="S115" s="66" t="n">
        <f aca="false">K115-I115-J115</f>
        <v>0</v>
      </c>
    </row>
    <row r="116" s="43" customFormat="true" ht="22.5" hidden="false" customHeight="false" outlineLevel="0" collapsed="false">
      <c r="A116" s="72" t="s">
        <v>137</v>
      </c>
      <c r="B116" s="87" t="s">
        <v>138</v>
      </c>
      <c r="C116" s="69" t="n">
        <v>111730</v>
      </c>
      <c r="D116" s="69" t="n">
        <v>882725</v>
      </c>
      <c r="E116" s="69" t="n">
        <f aca="false">SUM(C116:D116)</f>
        <v>994455</v>
      </c>
      <c r="F116" s="69" t="n">
        <v>170730</v>
      </c>
      <c r="G116" s="69" t="n">
        <v>889520</v>
      </c>
      <c r="H116" s="69" t="n">
        <f aca="false">SUM(F116:G116)</f>
        <v>1060250</v>
      </c>
      <c r="I116" s="69" t="n">
        <v>131730</v>
      </c>
      <c r="J116" s="69" t="n">
        <v>904842</v>
      </c>
      <c r="K116" s="69" t="n">
        <f aca="false">SUM(I116:J116)</f>
        <v>1036572</v>
      </c>
      <c r="L116" s="71" t="n">
        <f aca="false">IF(C116&lt;&gt;0,IF(I116&lt;&gt;0,I116/C116*100,""),"")</f>
        <v>117.900295354873</v>
      </c>
      <c r="M116" s="71" t="n">
        <f aca="false">IF(E116&lt;&gt;0,IF(K116&lt;&gt;0,K116/E116*100,""),"")</f>
        <v>104.235184095811</v>
      </c>
      <c r="N116" s="71" t="n">
        <f aca="false">IF(F116&lt;&gt;0,IF(I116&lt;&gt;0,I116/F116*100,""),"")</f>
        <v>77.1569144262871</v>
      </c>
      <c r="O116" s="71" t="n">
        <f aca="false">IF(H116&lt;&gt;0,IF(K116&lt;&gt;0,K116/H116*100,""),"")</f>
        <v>97.7667531242632</v>
      </c>
      <c r="P116" s="115"/>
      <c r="Q116" s="65" t="n">
        <f aca="false">E116-C116-D116</f>
        <v>0</v>
      </c>
      <c r="R116" s="66" t="n">
        <f aca="false">H116-F116-G116</f>
        <v>0</v>
      </c>
      <c r="S116" s="66" t="n">
        <f aca="false">K116-I116-J116</f>
        <v>0</v>
      </c>
    </row>
    <row r="117" s="43" customFormat="true" ht="22.5" hidden="false" customHeight="false" outlineLevel="0" collapsed="false">
      <c r="A117" s="72" t="s">
        <v>139</v>
      </c>
      <c r="B117" s="87" t="s">
        <v>140</v>
      </c>
      <c r="C117" s="69" t="n">
        <v>579900</v>
      </c>
      <c r="D117" s="69" t="n">
        <v>231716</v>
      </c>
      <c r="E117" s="69" t="n">
        <f aca="false">SUM(C117:D117)</f>
        <v>811616</v>
      </c>
      <c r="F117" s="69" t="n">
        <v>594900</v>
      </c>
      <c r="G117" s="69" t="n">
        <v>233499</v>
      </c>
      <c r="H117" s="69" t="n">
        <f aca="false">SUM(F117:G117)</f>
        <v>828399</v>
      </c>
      <c r="I117" s="69" t="n">
        <v>655100</v>
      </c>
      <c r="J117" s="69" t="n">
        <v>237522</v>
      </c>
      <c r="K117" s="69" t="n">
        <f aca="false">SUM(I117:J117)</f>
        <v>892622</v>
      </c>
      <c r="L117" s="71" t="n">
        <f aca="false">IF(C117&lt;&gt;0,IF(I117&lt;&gt;0,I117/C117*100,""),"")</f>
        <v>112.967753060873</v>
      </c>
      <c r="M117" s="71" t="n">
        <f aca="false">IF(E117&lt;&gt;0,IF(K117&lt;&gt;0,K117/E117*100,""),"")</f>
        <v>109.980828372038</v>
      </c>
      <c r="N117" s="71" t="n">
        <f aca="false">IF(F117&lt;&gt;0,IF(I117&lt;&gt;0,I117/F117*100,""),"")</f>
        <v>110.119347789544</v>
      </c>
      <c r="O117" s="71" t="n">
        <f aca="false">IF(H117&lt;&gt;0,IF(K117&lt;&gt;0,K117/H117*100,""),"")</f>
        <v>107.752665080475</v>
      </c>
      <c r="Q117" s="65" t="n">
        <f aca="false">E117-C117-D117</f>
        <v>0</v>
      </c>
      <c r="R117" s="66" t="n">
        <f aca="false">H117-F117-G117</f>
        <v>0</v>
      </c>
      <c r="S117" s="66" t="n">
        <f aca="false">K117-I117-J117</f>
        <v>0</v>
      </c>
    </row>
    <row r="118" s="43" customFormat="true" ht="11.25" hidden="false" customHeight="false" outlineLevel="0" collapsed="false">
      <c r="A118" s="75" t="s">
        <v>141</v>
      </c>
      <c r="B118" s="48" t="s">
        <v>142</v>
      </c>
      <c r="C118" s="69" t="n">
        <v>130000</v>
      </c>
      <c r="D118" s="69" t="n">
        <v>275851</v>
      </c>
      <c r="E118" s="69" t="n">
        <f aca="false">SUM(C118:D118)</f>
        <v>405851</v>
      </c>
      <c r="F118" s="69" t="n">
        <v>130000</v>
      </c>
      <c r="G118" s="69" t="n">
        <v>277975</v>
      </c>
      <c r="H118" s="69" t="n">
        <f aca="false">SUM(F118:G118)</f>
        <v>407975</v>
      </c>
      <c r="I118" s="69" t="n">
        <v>310000</v>
      </c>
      <c r="J118" s="69" t="n">
        <v>565526</v>
      </c>
      <c r="K118" s="69" t="n">
        <f aca="false">SUM(I118:J118)</f>
        <v>875526</v>
      </c>
      <c r="L118" s="71" t="n">
        <f aca="false">IF(C118&lt;&gt;0,IF(I118&lt;&gt;0,I118/C118*100,""),"")</f>
        <v>238.461538461538</v>
      </c>
      <c r="M118" s="71" t="n">
        <f aca="false">IF(E118&lt;&gt;0,IF(K118&lt;&gt;0,K118/E118*100,""),"")</f>
        <v>215.725968397269</v>
      </c>
      <c r="N118" s="71" t="n">
        <f aca="false">IF(F118&lt;&gt;0,IF(I118&lt;&gt;0,I118/F118*100,""),"")</f>
        <v>238.461538461538</v>
      </c>
      <c r="O118" s="71" t="n">
        <f aca="false">IF(H118&lt;&gt;0,IF(K118&lt;&gt;0,K118/H118*100,""),"")</f>
        <v>214.60285556713</v>
      </c>
      <c r="Q118" s="65" t="n">
        <f aca="false">E118-C118-D118</f>
        <v>0</v>
      </c>
      <c r="R118" s="66" t="n">
        <f aca="false">H118-F118-G118</f>
        <v>0</v>
      </c>
      <c r="S118" s="66" t="n">
        <f aca="false">K118-I118-J118</f>
        <v>0</v>
      </c>
    </row>
    <row r="119" s="43" customFormat="true" ht="11.25" hidden="false" customHeight="false" outlineLevel="0" collapsed="false">
      <c r="A119" s="72" t="s">
        <v>143</v>
      </c>
      <c r="B119" s="87" t="s">
        <v>144</v>
      </c>
      <c r="C119" s="69" t="n">
        <v>1669820</v>
      </c>
      <c r="D119" s="69" t="n">
        <v>507567</v>
      </c>
      <c r="E119" s="69" t="n">
        <f aca="false">SUM(C119:D119)</f>
        <v>2177387</v>
      </c>
      <c r="F119" s="69" t="n">
        <v>1785070</v>
      </c>
      <c r="G119" s="69" t="n">
        <v>511474</v>
      </c>
      <c r="H119" s="69" t="n">
        <f aca="false">SUM(F119:G119)</f>
        <v>2296544</v>
      </c>
      <c r="I119" s="69" t="n">
        <v>1661036</v>
      </c>
      <c r="J119" s="69" t="n">
        <v>486352</v>
      </c>
      <c r="K119" s="69" t="n">
        <f aca="false">SUM(I119:J119)</f>
        <v>2147388</v>
      </c>
      <c r="L119" s="71" t="n">
        <f aca="false">IF(C119&lt;&gt;0,IF(I119&lt;&gt;0,I119/C119*100,""),"")</f>
        <v>99.4739552766167</v>
      </c>
      <c r="M119" s="71" t="n">
        <f aca="false">IF(E119&lt;&gt;0,IF(K119&lt;&gt;0,K119/E119*100,""),"")</f>
        <v>98.6222476757692</v>
      </c>
      <c r="N119" s="71" t="n">
        <f aca="false">IF(F119&lt;&gt;0,IF(I119&lt;&gt;0,I119/F119*100,""),"")</f>
        <v>93.051589013316</v>
      </c>
      <c r="O119" s="71" t="n">
        <f aca="false">IF(H119&lt;&gt;0,IF(K119&lt;&gt;0,K119/H119*100,""),"")</f>
        <v>93.505197374838</v>
      </c>
      <c r="Q119" s="65" t="n">
        <f aca="false">E119-C119-D119</f>
        <v>0</v>
      </c>
      <c r="R119" s="66" t="n">
        <f aca="false">H119-F119-G119</f>
        <v>0</v>
      </c>
      <c r="S119" s="66" t="n">
        <f aca="false">K119-I119-J119</f>
        <v>0</v>
      </c>
    </row>
    <row r="120" s="43" customFormat="true" ht="11.25" hidden="false" customHeight="false" outlineLevel="0" collapsed="false">
      <c r="A120" s="75" t="s">
        <v>145</v>
      </c>
      <c r="B120" s="48" t="s">
        <v>146</v>
      </c>
      <c r="C120" s="69" t="n">
        <v>376664</v>
      </c>
      <c r="D120" s="69"/>
      <c r="E120" s="69" t="n">
        <f aca="false">SUM(C120:D120)</f>
        <v>376664</v>
      </c>
      <c r="F120" s="69" t="n">
        <v>412864</v>
      </c>
      <c r="G120" s="69"/>
      <c r="H120" s="69" t="n">
        <f aca="false">SUM(F120:G120)</f>
        <v>412864</v>
      </c>
      <c r="I120" s="69" t="n">
        <v>806900</v>
      </c>
      <c r="J120" s="69"/>
      <c r="K120" s="69" t="n">
        <f aca="false">SUM(I120:J120)</f>
        <v>806900</v>
      </c>
      <c r="L120" s="71" t="n">
        <f aca="false">IF(C120&lt;&gt;0,IF(I120&lt;&gt;0,I120/C120*100,""),"")</f>
        <v>214.222755559331</v>
      </c>
      <c r="M120" s="71" t="n">
        <f aca="false">IF(E120&lt;&gt;0,IF(K120&lt;&gt;0,K120/E120*100,""),"")</f>
        <v>214.222755559331</v>
      </c>
      <c r="N120" s="71" t="n">
        <f aca="false">IF(F120&lt;&gt;0,IF(I120&lt;&gt;0,I120/F120*100,""),"")</f>
        <v>195.439660517749</v>
      </c>
      <c r="O120" s="71" t="n">
        <f aca="false">IF(H120&lt;&gt;0,IF(K120&lt;&gt;0,K120/H120*100,""),"")</f>
        <v>195.439660517749</v>
      </c>
      <c r="Q120" s="65" t="n">
        <f aca="false">E120-C120-D120</f>
        <v>0</v>
      </c>
      <c r="R120" s="66" t="n">
        <f aca="false">H120-F120-G120</f>
        <v>0</v>
      </c>
      <c r="S120" s="66" t="n">
        <f aca="false">K120-I120-J120</f>
        <v>0</v>
      </c>
    </row>
    <row r="121" s="43" customFormat="true" ht="11.25" hidden="false" customHeight="false" outlineLevel="0" collapsed="false">
      <c r="A121" s="72" t="s">
        <v>147</v>
      </c>
      <c r="B121" s="87" t="s">
        <v>148</v>
      </c>
      <c r="C121" s="69" t="n">
        <v>25000</v>
      </c>
      <c r="D121" s="69" t="n">
        <v>441362</v>
      </c>
      <c r="E121" s="69" t="n">
        <f aca="false">SUM(C121:D121)</f>
        <v>466362</v>
      </c>
      <c r="F121" s="69" t="n">
        <v>25000</v>
      </c>
      <c r="G121" s="69" t="n">
        <v>444759</v>
      </c>
      <c r="H121" s="69" t="n">
        <f aca="false">SUM(F121:G121)</f>
        <v>469759</v>
      </c>
      <c r="I121" s="69" t="n">
        <v>21284</v>
      </c>
      <c r="J121" s="69" t="n">
        <v>452419</v>
      </c>
      <c r="K121" s="69" t="n">
        <f aca="false">SUM(I121:J121)</f>
        <v>473703</v>
      </c>
      <c r="L121" s="71" t="n">
        <f aca="false">IF(C121&lt;&gt;0,IF(I121&lt;&gt;0,I121/C121*100,""),"")</f>
        <v>85.136</v>
      </c>
      <c r="M121" s="71" t="n">
        <f aca="false">IF(E121&lt;&gt;0,IF(K121&lt;&gt;0,K121/E121*100,""),"")</f>
        <v>101.574099090406</v>
      </c>
      <c r="N121" s="71" t="n">
        <f aca="false">IF(F121&lt;&gt;0,IF(I121&lt;&gt;0,I121/F121*100,""),"")</f>
        <v>85.136</v>
      </c>
      <c r="O121" s="71" t="n">
        <f aca="false">IF(H121&lt;&gt;0,IF(K121&lt;&gt;0,K121/H121*100,""),"")</f>
        <v>100.839579443928</v>
      </c>
      <c r="P121" s="115"/>
      <c r="Q121" s="65" t="n">
        <f aca="false">E121-C121-D121</f>
        <v>0</v>
      </c>
      <c r="R121" s="66" t="n">
        <f aca="false">H121-F121-G121</f>
        <v>0</v>
      </c>
      <c r="S121" s="66" t="n">
        <f aca="false">K121-I121-J121</f>
        <v>0</v>
      </c>
    </row>
    <row r="122" s="43" customFormat="true" ht="11.25" hidden="false" customHeight="false" outlineLevel="0" collapsed="false">
      <c r="A122" s="75" t="s">
        <v>149</v>
      </c>
      <c r="B122" s="87" t="s">
        <v>150</v>
      </c>
      <c r="C122" s="69"/>
      <c r="D122" s="69" t="n">
        <v>253783</v>
      </c>
      <c r="E122" s="69" t="n">
        <f aca="false">SUM(C122:D122)</f>
        <v>253783</v>
      </c>
      <c r="F122" s="69"/>
      <c r="G122" s="69" t="n">
        <v>255737</v>
      </c>
      <c r="H122" s="69" t="n">
        <f aca="false">SUM(F122:G122)</f>
        <v>255737</v>
      </c>
      <c r="I122" s="69"/>
      <c r="J122" s="69" t="n">
        <v>260142</v>
      </c>
      <c r="K122" s="69" t="n">
        <f aca="false">SUM(I122:J122)</f>
        <v>260142</v>
      </c>
      <c r="L122" s="71" t="str">
        <f aca="false">IF(C122&lt;&gt;0,IF(I122&lt;&gt;0,I122/C122*100,""),"")</f>
        <v/>
      </c>
      <c r="M122" s="71" t="n">
        <f aca="false">IF(E122&lt;&gt;0,IF(K122&lt;&gt;0,K122/E122*100,""),"")</f>
        <v>102.505683989865</v>
      </c>
      <c r="N122" s="71" t="str">
        <f aca="false">IF(F122&lt;&gt;0,IF(I122&lt;&gt;0,I122/F122*100,""),"")</f>
        <v/>
      </c>
      <c r="O122" s="71" t="n">
        <f aca="false">IF(H122&lt;&gt;0,IF(K122&lt;&gt;0,K122/H122*100,""),"")</f>
        <v>101.722472696559</v>
      </c>
      <c r="Q122" s="65" t="n">
        <f aca="false">E122-C122-D122</f>
        <v>0</v>
      </c>
      <c r="R122" s="66" t="n">
        <f aca="false">H122-F122-G122</f>
        <v>0</v>
      </c>
      <c r="S122" s="66" t="n">
        <f aca="false">K122-I122-J122</f>
        <v>0</v>
      </c>
    </row>
    <row r="123" s="43" customFormat="true" ht="11.25" hidden="false" customHeight="false" outlineLevel="0" collapsed="false">
      <c r="A123" s="75" t="s">
        <v>30</v>
      </c>
      <c r="B123" s="48" t="s">
        <v>31</v>
      </c>
      <c r="C123" s="69" t="n">
        <v>115800</v>
      </c>
      <c r="D123" s="69"/>
      <c r="E123" s="69" t="n">
        <f aca="false">SUM(C123:D123)</f>
        <v>115800</v>
      </c>
      <c r="F123" s="69" t="n">
        <v>182800</v>
      </c>
      <c r="G123" s="69"/>
      <c r="H123" s="69" t="n">
        <f aca="false">SUM(F123:G123)</f>
        <v>182800</v>
      </c>
      <c r="I123" s="69" t="n">
        <v>78100</v>
      </c>
      <c r="J123" s="69"/>
      <c r="K123" s="69" t="n">
        <f aca="false">SUM(I123:J123)</f>
        <v>78100</v>
      </c>
      <c r="L123" s="71" t="n">
        <f aca="false">IF(C123&lt;&gt;0,IF(I123&lt;&gt;0,I123/C123*100,""),"")</f>
        <v>67.4438687392055</v>
      </c>
      <c r="M123" s="71" t="n">
        <f aca="false">IF(E123&lt;&gt;0,IF(K123&lt;&gt;0,K123/E123*100,""),"")</f>
        <v>67.4438687392055</v>
      </c>
      <c r="N123" s="71" t="n">
        <f aca="false">IF(F123&lt;&gt;0,IF(I123&lt;&gt;0,I123/F123*100,""),"")</f>
        <v>42.7242888402626</v>
      </c>
      <c r="O123" s="71" t="n">
        <f aca="false">IF(H123&lt;&gt;0,IF(K123&lt;&gt;0,K123/H123*100,""),"")</f>
        <v>42.7242888402626</v>
      </c>
      <c r="Q123" s="65" t="n">
        <f aca="false">E123-C123-D123</f>
        <v>0</v>
      </c>
      <c r="R123" s="66" t="n">
        <f aca="false">H123-F123-G123</f>
        <v>0</v>
      </c>
      <c r="S123" s="66" t="n">
        <f aca="false">K123-I123-J123</f>
        <v>0</v>
      </c>
    </row>
    <row r="124" s="43" customFormat="true" ht="11.25" hidden="false" customHeight="false" outlineLevel="0" collapsed="false">
      <c r="A124" s="75" t="s">
        <v>151</v>
      </c>
      <c r="B124" s="79" t="s">
        <v>152</v>
      </c>
      <c r="C124" s="69" t="n">
        <v>100000</v>
      </c>
      <c r="D124" s="69" t="n">
        <v>275850</v>
      </c>
      <c r="E124" s="69" t="n">
        <f aca="false">SUM(C124:D124)</f>
        <v>375850</v>
      </c>
      <c r="F124" s="69" t="n">
        <v>100000</v>
      </c>
      <c r="G124" s="69" t="n">
        <v>277975</v>
      </c>
      <c r="H124" s="69" t="n">
        <f aca="false">SUM(F124:G124)</f>
        <v>377975</v>
      </c>
      <c r="I124" s="69"/>
      <c r="J124" s="69"/>
      <c r="K124" s="69" t="n">
        <f aca="false">SUM(I124:J124)</f>
        <v>0</v>
      </c>
      <c r="L124" s="71" t="str">
        <f aca="false">IF(C124&lt;&gt;0,IF(I124&lt;&gt;0,I124/C124*100,""),"")</f>
        <v/>
      </c>
      <c r="M124" s="71" t="str">
        <f aca="false">IF(E124&lt;&gt;0,IF(K124&lt;&gt;0,K124/E124*100,""),"")</f>
        <v/>
      </c>
      <c r="N124" s="71" t="str">
        <f aca="false">IF(F124&lt;&gt;0,IF(I124&lt;&gt;0,I124/F124*100,""),"")</f>
        <v/>
      </c>
      <c r="O124" s="71" t="str">
        <f aca="false">IF(H124&lt;&gt;0,IF(K124&lt;&gt;0,K124/H124*100,""),"")</f>
        <v/>
      </c>
      <c r="Q124" s="65" t="n">
        <f aca="false">E124-C124-D124</f>
        <v>0</v>
      </c>
      <c r="R124" s="66" t="n">
        <f aca="false">H124-F124-G124</f>
        <v>0</v>
      </c>
      <c r="S124" s="66" t="n">
        <f aca="false">K124-I124-J124</f>
        <v>0</v>
      </c>
    </row>
    <row r="125" s="43" customFormat="true" ht="11.25" hidden="false" customHeight="false" outlineLevel="0" collapsed="false">
      <c r="A125" s="75" t="s">
        <v>55</v>
      </c>
      <c r="B125" s="79" t="s">
        <v>56</v>
      </c>
      <c r="C125" s="69"/>
      <c r="D125" s="69"/>
      <c r="E125" s="69" t="n">
        <f aca="false">SUM(C125:D125)</f>
        <v>0</v>
      </c>
      <c r="F125" s="69" t="n">
        <v>447500</v>
      </c>
      <c r="G125" s="69"/>
      <c r="H125" s="69" t="n">
        <f aca="false">SUM(F125:G125)</f>
        <v>447500</v>
      </c>
      <c r="I125" s="69"/>
      <c r="J125" s="69"/>
      <c r="K125" s="69" t="n">
        <f aca="false">SUM(I125:J125)</f>
        <v>0</v>
      </c>
      <c r="L125" s="71" t="str">
        <f aca="false">IF(C125&lt;&gt;0,IF(I125&lt;&gt;0,I125/C125*100,""),"")</f>
        <v/>
      </c>
      <c r="M125" s="71" t="str">
        <f aca="false">IF(E125&lt;&gt;0,IF(K125&lt;&gt;0,K125/E125*100,""),"")</f>
        <v/>
      </c>
      <c r="N125" s="71" t="str">
        <f aca="false">IF(F125&lt;&gt;0,IF(I125&lt;&gt;0,I125/F125*100,""),"")</f>
        <v/>
      </c>
      <c r="O125" s="71" t="str">
        <f aca="false">IF(H125&lt;&gt;0,IF(K125&lt;&gt;0,K125/H125*100,""),"")</f>
        <v/>
      </c>
      <c r="Q125" s="65" t="n">
        <f aca="false">E125-C125-D125</f>
        <v>0</v>
      </c>
      <c r="R125" s="66" t="n">
        <f aca="false">H125-F125-G125</f>
        <v>0</v>
      </c>
      <c r="S125" s="66" t="n">
        <f aca="false">K125-I125-J125</f>
        <v>0</v>
      </c>
    </row>
    <row r="126" s="43" customFormat="true" ht="11.25" hidden="false" customHeight="false" outlineLevel="0" collapsed="false">
      <c r="A126" s="75" t="s">
        <v>57</v>
      </c>
      <c r="B126" s="79" t="s">
        <v>58</v>
      </c>
      <c r="C126" s="69"/>
      <c r="D126" s="69"/>
      <c r="E126" s="69" t="n">
        <f aca="false">SUM(C126:D126)</f>
        <v>0</v>
      </c>
      <c r="F126" s="69" t="n">
        <v>3689500</v>
      </c>
      <c r="G126" s="69"/>
      <c r="H126" s="69" t="n">
        <f aca="false">SUM(F126:G126)</f>
        <v>3689500</v>
      </c>
      <c r="I126" s="69"/>
      <c r="J126" s="69"/>
      <c r="K126" s="69" t="n">
        <f aca="false">SUM(I126:J126)</f>
        <v>0</v>
      </c>
      <c r="L126" s="71" t="str">
        <f aca="false">IF(C126&lt;&gt;0,IF(I126&lt;&gt;0,I126/C126*100,""),"")</f>
        <v/>
      </c>
      <c r="M126" s="71" t="str">
        <f aca="false">IF(E126&lt;&gt;0,IF(K126&lt;&gt;0,K126/E126*100,""),"")</f>
        <v/>
      </c>
      <c r="N126" s="71" t="str">
        <f aca="false">IF(F126&lt;&gt;0,IF(I126&lt;&gt;0,I126/F126*100,""),"")</f>
        <v/>
      </c>
      <c r="O126" s="71" t="str">
        <f aca="false">IF(H126&lt;&gt;0,IF(K126&lt;&gt;0,K126/H126*100,""),"")</f>
        <v/>
      </c>
      <c r="Q126" s="65" t="n">
        <f aca="false">E126-C126-D126</f>
        <v>0</v>
      </c>
      <c r="R126" s="66" t="n">
        <f aca="false">H126-F126-G126</f>
        <v>0</v>
      </c>
      <c r="S126" s="66" t="n">
        <f aca="false">K126-I126-J126</f>
        <v>0</v>
      </c>
    </row>
    <row r="127" s="43" customFormat="true" ht="6" hidden="false" customHeight="true" outlineLevel="0" collapsed="false">
      <c r="A127" s="75"/>
      <c r="B127" s="87"/>
      <c r="C127" s="69"/>
      <c r="D127" s="69"/>
      <c r="E127" s="69"/>
      <c r="F127" s="69"/>
      <c r="G127" s="69"/>
      <c r="H127" s="69"/>
      <c r="I127" s="69"/>
      <c r="J127" s="69"/>
      <c r="K127" s="69"/>
      <c r="L127" s="71" t="str">
        <f aca="false">IF(C127&lt;&gt;0,IF(I127&lt;&gt;0,I127/C127*100,""),"")</f>
        <v/>
      </c>
      <c r="M127" s="71" t="str">
        <f aca="false">IF(E127&lt;&gt;0,IF(K127&lt;&gt;0,K127/E127*100,""),"")</f>
        <v/>
      </c>
      <c r="N127" s="71" t="str">
        <f aca="false">IF(F127&lt;&gt;0,IF(I127&lt;&gt;0,I127/F127*100,""),"")</f>
        <v/>
      </c>
      <c r="O127" s="71" t="str">
        <f aca="false">IF(H127&lt;&gt;0,IF(K127&lt;&gt;0,K127/H127*100,""),"")</f>
        <v/>
      </c>
      <c r="Q127" s="65" t="n">
        <f aca="false">E127-C127-D127</f>
        <v>0</v>
      </c>
      <c r="R127" s="66" t="n">
        <f aca="false">H127-F127-G127</f>
        <v>0</v>
      </c>
      <c r="S127" s="66" t="n">
        <f aca="false">K127-I127-J127</f>
        <v>0</v>
      </c>
    </row>
    <row r="128" s="78" customFormat="true" ht="12.75" hidden="false" customHeight="false" outlineLevel="0" collapsed="false">
      <c r="A128" s="61" t="s">
        <v>153</v>
      </c>
      <c r="B128" s="62" t="s">
        <v>19</v>
      </c>
      <c r="C128" s="63" t="n">
        <f aca="false">SUM(C130:C134)</f>
        <v>135000000</v>
      </c>
      <c r="D128" s="108" t="n">
        <f aca="false">SUM(D130:D134)</f>
        <v>8496226</v>
      </c>
      <c r="E128" s="108" t="n">
        <f aca="false">SUM(C128:D128)</f>
        <v>143496226</v>
      </c>
      <c r="F128" s="108" t="n">
        <f aca="false">SUM(F130:F134)</f>
        <v>122626485</v>
      </c>
      <c r="G128" s="108" t="n">
        <f aca="false">SUM(G130:G134)</f>
        <v>8325347</v>
      </c>
      <c r="H128" s="108" t="n">
        <f aca="false">SUM(F128:G128)</f>
        <v>130951832</v>
      </c>
      <c r="I128" s="63" t="n">
        <f aca="false">SUM(I130:I134)</f>
        <v>165227689</v>
      </c>
      <c r="J128" s="108" t="n">
        <f aca="false">SUM(J130:J134)</f>
        <v>8822205</v>
      </c>
      <c r="K128" s="108" t="n">
        <f aca="false">SUM(I128:J128)</f>
        <v>174049894</v>
      </c>
      <c r="L128" s="109" t="n">
        <f aca="false">IF(C128&lt;&gt;0,IF(I128&lt;&gt;0,I128/C128*100,""),"")</f>
        <v>122.390880740741</v>
      </c>
      <c r="M128" s="109" t="n">
        <f aca="false">IF(E128&lt;&gt;0,IF(K128&lt;&gt;0,K128/E128*100,""),"")</f>
        <v>121.29231468429</v>
      </c>
      <c r="N128" s="109" t="n">
        <f aca="false">IF(F128&lt;&gt;0,IF(I128&lt;&gt;0,I128/F128*100,""),"")</f>
        <v>134.740622305206</v>
      </c>
      <c r="O128" s="109" t="n">
        <f aca="false">IF(H128&lt;&gt;0,IF(K128&lt;&gt;0,K128/H128*100,""),"")</f>
        <v>132.911385309982</v>
      </c>
      <c r="Q128" s="65" t="n">
        <f aca="false">E128-C128-D128</f>
        <v>0</v>
      </c>
      <c r="R128" s="66" t="n">
        <f aca="false">H128-F128-G128</f>
        <v>0</v>
      </c>
      <c r="S128" s="66" t="n">
        <f aca="false">K128-I128-J128</f>
        <v>0</v>
      </c>
    </row>
    <row r="129" s="43" customFormat="true" ht="11.25" hidden="true" customHeight="false" outlineLevel="0" collapsed="false">
      <c r="A129" s="84" t="s">
        <v>26</v>
      </c>
      <c r="B129" s="85"/>
      <c r="C129" s="70" t="n">
        <f aca="false">SUM(C130:C134)</f>
        <v>135000000</v>
      </c>
      <c r="D129" s="70" t="n">
        <f aca="false">SUM(D130:D134)</f>
        <v>8496226</v>
      </c>
      <c r="E129" s="70" t="n">
        <f aca="false">SUM(C129:D129)</f>
        <v>143496226</v>
      </c>
      <c r="F129" s="70" t="n">
        <f aca="false">SUM(F130:F134)</f>
        <v>122626485</v>
      </c>
      <c r="G129" s="70" t="n">
        <f aca="false">SUM(G130:G134)</f>
        <v>8325347</v>
      </c>
      <c r="H129" s="70" t="n">
        <f aca="false">SUM(F129:G129)</f>
        <v>130951832</v>
      </c>
      <c r="I129" s="70" t="n">
        <f aca="false">SUM(I130:I134)</f>
        <v>165227689</v>
      </c>
      <c r="J129" s="70" t="n">
        <f aca="false">SUM(J130:J134)</f>
        <v>8822205</v>
      </c>
      <c r="K129" s="70" t="n">
        <f aca="false">SUM(I129:J129)</f>
        <v>174049894</v>
      </c>
      <c r="L129" s="86" t="n">
        <f aca="false">IF(C129&lt;&gt;0,IF(I129&lt;&gt;0,I129/C129*100,""),"")</f>
        <v>122.390880740741</v>
      </c>
      <c r="M129" s="86" t="n">
        <f aca="false">IF(E129&lt;&gt;0,IF(K129&lt;&gt;0,K129/E129*100,""),"")</f>
        <v>121.29231468429</v>
      </c>
      <c r="N129" s="86" t="n">
        <f aca="false">IF(F129&lt;&gt;0,IF(I129&lt;&gt;0,I129/F129*100,""),"")</f>
        <v>134.740622305206</v>
      </c>
      <c r="O129" s="86" t="n">
        <f aca="false">IF(H129&lt;&gt;0,IF(K129&lt;&gt;0,K129/H129*100,""),"")</f>
        <v>132.911385309982</v>
      </c>
      <c r="Q129" s="65" t="n">
        <f aca="false">E129-C129-D129</f>
        <v>0</v>
      </c>
      <c r="R129" s="66" t="n">
        <f aca="false">H129-F129-G129</f>
        <v>0</v>
      </c>
      <c r="S129" s="66" t="n">
        <f aca="false">K129-I129-J129</f>
        <v>0</v>
      </c>
    </row>
    <row r="130" s="43" customFormat="true" ht="11.25" hidden="false" customHeight="false" outlineLevel="0" collapsed="false">
      <c r="A130" s="75" t="s">
        <v>27</v>
      </c>
      <c r="B130" s="87" t="n">
        <v>0</v>
      </c>
      <c r="C130" s="73"/>
      <c r="D130" s="73" t="n">
        <v>882725</v>
      </c>
      <c r="E130" s="69" t="n">
        <f aca="false">SUM(C130:D130)</f>
        <v>882725</v>
      </c>
      <c r="F130" s="69"/>
      <c r="G130" s="73" t="n">
        <v>889519</v>
      </c>
      <c r="H130" s="69" t="n">
        <f aca="false">SUM(F130:G130)</f>
        <v>889519</v>
      </c>
      <c r="I130" s="73"/>
      <c r="J130" s="73" t="n">
        <v>904842</v>
      </c>
      <c r="K130" s="69" t="n">
        <f aca="false">SUM(I130:J130)</f>
        <v>904842</v>
      </c>
      <c r="L130" s="71" t="str">
        <f aca="false">IF(C130&lt;&gt;0,IF(I130&lt;&gt;0,I130/C130*100,""),"")</f>
        <v/>
      </c>
      <c r="M130" s="71" t="n">
        <f aca="false">IF(E130&lt;&gt;0,IF(K130&lt;&gt;0,K130/E130*100,""),"")</f>
        <v>102.505536831969</v>
      </c>
      <c r="N130" s="71" t="str">
        <f aca="false">IF(F130&lt;&gt;0,IF(I130&lt;&gt;0,I130/F130*100,""),"")</f>
        <v/>
      </c>
      <c r="O130" s="71" t="n">
        <f aca="false">IF(H130&lt;&gt;0,IF(K130&lt;&gt;0,K130/H130*100,""),"")</f>
        <v>101.722616380313</v>
      </c>
      <c r="Q130" s="65" t="n">
        <f aca="false">E130-C130-D130</f>
        <v>0</v>
      </c>
      <c r="R130" s="66" t="n">
        <f aca="false">H130-F130-G130</f>
        <v>0</v>
      </c>
      <c r="S130" s="66" t="n">
        <f aca="false">K130-I130-J130</f>
        <v>0</v>
      </c>
    </row>
    <row r="131" s="43" customFormat="true" ht="22.5" hidden="false" customHeight="false" outlineLevel="0" collapsed="false">
      <c r="A131" s="75" t="s">
        <v>154</v>
      </c>
      <c r="B131" s="87" t="s">
        <v>155</v>
      </c>
      <c r="C131" s="69"/>
      <c r="D131" s="69" t="n">
        <v>3641239</v>
      </c>
      <c r="E131" s="69" t="n">
        <f aca="false">SUM(C131:D131)</f>
        <v>3641239</v>
      </c>
      <c r="F131" s="69"/>
      <c r="G131" s="69" t="n">
        <v>3655369</v>
      </c>
      <c r="H131" s="69" t="n">
        <f aca="false">SUM(F131:G131)</f>
        <v>3655369</v>
      </c>
      <c r="I131" s="69"/>
      <c r="J131" s="69" t="n">
        <v>3958682</v>
      </c>
      <c r="K131" s="69" t="n">
        <f aca="false">SUM(I131:J131)</f>
        <v>3958682</v>
      </c>
      <c r="L131" s="71" t="str">
        <f aca="false">IF(C131&lt;&gt;0,IF(I131&lt;&gt;0,I131/C131*100,""),"")</f>
        <v/>
      </c>
      <c r="M131" s="71" t="n">
        <f aca="false">IF(E131&lt;&gt;0,IF(K131&lt;&gt;0,K131/E131*100,""),"")</f>
        <v>108.717994067404</v>
      </c>
      <c r="N131" s="71" t="str">
        <f aca="false">IF(F131&lt;&gt;0,IF(I131&lt;&gt;0,I131/F131*100,""),"")</f>
        <v/>
      </c>
      <c r="O131" s="71" t="n">
        <f aca="false">IF(H131&lt;&gt;0,IF(K131&lt;&gt;0,K131/H131*100,""),"")</f>
        <v>108.297739571573</v>
      </c>
      <c r="Q131" s="65" t="n">
        <f aca="false">E131-C131-D131</f>
        <v>0</v>
      </c>
      <c r="R131" s="66" t="n">
        <f aca="false">H131-F131-G131</f>
        <v>0</v>
      </c>
      <c r="S131" s="66" t="n">
        <f aca="false">K131-I131-J131</f>
        <v>0</v>
      </c>
    </row>
    <row r="132" s="43" customFormat="true" ht="22.5" hidden="false" customHeight="false" outlineLevel="0" collapsed="false">
      <c r="A132" s="75" t="s">
        <v>156</v>
      </c>
      <c r="B132" s="87" t="s">
        <v>157</v>
      </c>
      <c r="C132" s="69" t="n">
        <v>500000</v>
      </c>
      <c r="D132" s="69" t="n">
        <v>2648174</v>
      </c>
      <c r="E132" s="69" t="n">
        <f aca="false">SUM(C132:D132)</f>
        <v>3148174</v>
      </c>
      <c r="F132" s="69" t="n">
        <v>500000</v>
      </c>
      <c r="G132" s="69" t="n">
        <v>2557369</v>
      </c>
      <c r="H132" s="69" t="n">
        <f aca="false">SUM(F132:G132)</f>
        <v>3057369</v>
      </c>
      <c r="I132" s="69" t="n">
        <v>500000</v>
      </c>
      <c r="J132" s="69" t="n">
        <v>2714524</v>
      </c>
      <c r="K132" s="69" t="n">
        <f aca="false">SUM(I132:J132)</f>
        <v>3214524</v>
      </c>
      <c r="L132" s="71" t="n">
        <f aca="false">IF(C132&lt;&gt;0,IF(I132&lt;&gt;0,I132/C132*100,""),"")</f>
        <v>100</v>
      </c>
      <c r="M132" s="71" t="n">
        <f aca="false">IF(E132&lt;&gt;0,IF(K132&lt;&gt;0,K132/E132*100,""),"")</f>
        <v>102.107570928418</v>
      </c>
      <c r="N132" s="71" t="n">
        <f aca="false">IF(F132&lt;&gt;0,IF(I132&lt;&gt;0,I132/F132*100,""),"")</f>
        <v>100</v>
      </c>
      <c r="O132" s="71" t="n">
        <f aca="false">IF(H132&lt;&gt;0,IF(K132&lt;&gt;0,K132/H132*100,""),"")</f>
        <v>105.14020388118</v>
      </c>
      <c r="Q132" s="65" t="n">
        <f aca="false">E132-C132-D132</f>
        <v>0</v>
      </c>
      <c r="R132" s="66" t="n">
        <f aca="false">H132-F132-G132</f>
        <v>0</v>
      </c>
      <c r="S132" s="66" t="n">
        <f aca="false">K132-I132-J132</f>
        <v>0</v>
      </c>
    </row>
    <row r="133" s="43" customFormat="true" ht="22.5" hidden="false" customHeight="false" outlineLevel="0" collapsed="false">
      <c r="A133" s="75" t="s">
        <v>158</v>
      </c>
      <c r="B133" s="87" t="s">
        <v>159</v>
      </c>
      <c r="C133" s="69" t="n">
        <v>134500000</v>
      </c>
      <c r="D133" s="69" t="n">
        <v>662044</v>
      </c>
      <c r="E133" s="69" t="n">
        <f aca="false">SUM(C133:D133)</f>
        <v>135162044</v>
      </c>
      <c r="F133" s="69" t="n">
        <v>122126485</v>
      </c>
      <c r="G133" s="69" t="n">
        <v>555950</v>
      </c>
      <c r="H133" s="69" t="n">
        <f aca="false">SUM(F133:G133)</f>
        <v>122682435</v>
      </c>
      <c r="I133" s="69" t="n">
        <f aca="false">159500000+5057589+40000+130100</f>
        <v>164727689</v>
      </c>
      <c r="J133" s="69" t="n">
        <v>565526</v>
      </c>
      <c r="K133" s="69" t="n">
        <f aca="false">SUM(I133:J133)</f>
        <v>165293215</v>
      </c>
      <c r="L133" s="71" t="n">
        <f aca="false">IF(C133&lt;&gt;0,IF(I133&lt;&gt;0,I133/C133*100,""),"")</f>
        <v>122.474118215613</v>
      </c>
      <c r="M133" s="71" t="n">
        <f aca="false">IF(E133&lt;&gt;0,IF(K133&lt;&gt;0,K133/E133*100,""),"")</f>
        <v>122.292627507172</v>
      </c>
      <c r="N133" s="71" t="n">
        <f aca="false">IF(F133&lt;&gt;0,IF(I133&lt;&gt;0,I133/F133*100,""),"")</f>
        <v>134.882854443899</v>
      </c>
      <c r="O133" s="71" t="n">
        <f aca="false">IF(H133&lt;&gt;0,IF(K133&lt;&gt;0,K133/H133*100,""),"")</f>
        <v>134.732584171483</v>
      </c>
      <c r="Q133" s="65" t="n">
        <f aca="false">E133-C133-D133</f>
        <v>0</v>
      </c>
      <c r="R133" s="66" t="n">
        <f aca="false">H133-F133-G133</f>
        <v>0</v>
      </c>
      <c r="S133" s="66" t="n">
        <f aca="false">K133-I133-J133</f>
        <v>0</v>
      </c>
    </row>
    <row r="134" s="43" customFormat="true" ht="22.5" hidden="false" customHeight="false" outlineLevel="0" collapsed="false">
      <c r="A134" s="116" t="s">
        <v>160</v>
      </c>
      <c r="B134" s="102" t="s">
        <v>161</v>
      </c>
      <c r="C134" s="103"/>
      <c r="D134" s="103" t="n">
        <v>662044</v>
      </c>
      <c r="E134" s="103" t="n">
        <f aca="false">SUM(C134:D134)</f>
        <v>662044</v>
      </c>
      <c r="F134" s="103"/>
      <c r="G134" s="103" t="n">
        <v>667140</v>
      </c>
      <c r="H134" s="103" t="n">
        <f aca="false">SUM(F134:G134)</f>
        <v>667140</v>
      </c>
      <c r="I134" s="103"/>
      <c r="J134" s="103" t="n">
        <v>678631</v>
      </c>
      <c r="K134" s="103" t="n">
        <f aca="false">SUM(I134:J134)</f>
        <v>678631</v>
      </c>
      <c r="L134" s="117" t="str">
        <f aca="false">IF(C134&lt;&gt;0,IF(I134&lt;&gt;0,I134/C134*100,""),"")</f>
        <v/>
      </c>
      <c r="M134" s="117" t="n">
        <f aca="false">IF(E134&lt;&gt;0,IF(K134&lt;&gt;0,K134/E134*100,""),"")</f>
        <v>102.505422600311</v>
      </c>
      <c r="N134" s="117" t="str">
        <f aca="false">IF(F134&lt;&gt;0,IF(I134&lt;&gt;0,I134/F134*100,""),"")</f>
        <v/>
      </c>
      <c r="O134" s="117" t="n">
        <f aca="false">IF(H134&lt;&gt;0,IF(K134&lt;&gt;0,K134/H134*100,""),"")</f>
        <v>101.722427076775</v>
      </c>
      <c r="Q134" s="65" t="n">
        <f aca="false">E134-C134-D134</f>
        <v>0</v>
      </c>
      <c r="R134" s="66" t="n">
        <f aca="false">H134-F134-G134</f>
        <v>0</v>
      </c>
      <c r="S134" s="66" t="n">
        <f aca="false">K134-I134-J134</f>
        <v>0</v>
      </c>
    </row>
    <row r="135" s="43" customFormat="true" ht="6" hidden="false" customHeight="true" outlineLevel="0" collapsed="false">
      <c r="A135" s="75"/>
      <c r="B135" s="87"/>
      <c r="C135" s="69"/>
      <c r="D135" s="69"/>
      <c r="E135" s="69"/>
      <c r="F135" s="69"/>
      <c r="G135" s="69"/>
      <c r="H135" s="69"/>
      <c r="I135" s="69"/>
      <c r="J135" s="69"/>
      <c r="K135" s="69"/>
      <c r="L135" s="71" t="str">
        <f aca="false">IF(C135&lt;&gt;0,IF(I135&lt;&gt;0,I135/C135*100,""),"")</f>
        <v/>
      </c>
      <c r="M135" s="71" t="str">
        <f aca="false">IF(E135&lt;&gt;0,IF(K135&lt;&gt;0,K135/E135*100,""),"")</f>
        <v/>
      </c>
      <c r="N135" s="71" t="str">
        <f aca="false">IF(F135&lt;&gt;0,IF(I135&lt;&gt;0,I135/F135*100,""),"")</f>
        <v/>
      </c>
      <c r="O135" s="71" t="str">
        <f aca="false">IF(H135&lt;&gt;0,IF(K135&lt;&gt;0,K135/H135*100,""),"")</f>
        <v/>
      </c>
      <c r="Q135" s="65" t="n">
        <f aca="false">E135-C135-D135</f>
        <v>0</v>
      </c>
      <c r="R135" s="66" t="n">
        <f aca="false">H135-F135-G135</f>
        <v>0</v>
      </c>
      <c r="S135" s="66" t="n">
        <f aca="false">K135-I135-J135</f>
        <v>0</v>
      </c>
    </row>
    <row r="136" s="120" customFormat="true" ht="12.75" hidden="false" customHeight="false" outlineLevel="0" collapsed="false">
      <c r="A136" s="61" t="s">
        <v>162</v>
      </c>
      <c r="B136" s="76" t="s">
        <v>19</v>
      </c>
      <c r="C136" s="108" t="n">
        <f aca="false">SUM(C138:C144)</f>
        <v>300812</v>
      </c>
      <c r="D136" s="108" t="n">
        <f aca="false">SUM(D138:D144)</f>
        <v>6289414</v>
      </c>
      <c r="E136" s="118" t="n">
        <f aca="false">SUM(C136:D136)</f>
        <v>6590226</v>
      </c>
      <c r="F136" s="118" t="n">
        <f aca="false">SUM(F138:F144)</f>
        <v>12184543</v>
      </c>
      <c r="G136" s="108" t="n">
        <f aca="false">SUM(G138:G144)</f>
        <v>6782587</v>
      </c>
      <c r="H136" s="118" t="n">
        <f aca="false">SUM(F136:G136)</f>
        <v>18967130</v>
      </c>
      <c r="I136" s="108" t="n">
        <f aca="false">SUM(I138:I144)</f>
        <v>568700</v>
      </c>
      <c r="J136" s="108" t="n">
        <f aca="false">SUM(J138:J144)</f>
        <v>6899417</v>
      </c>
      <c r="K136" s="118" t="n">
        <f aca="false">SUM(I136:J136)</f>
        <v>7468117</v>
      </c>
      <c r="L136" s="119" t="n">
        <f aca="false">IF(C136&lt;&gt;0,IF(I136&lt;&gt;0,I136/C136*100,""),"")</f>
        <v>189.054957913913</v>
      </c>
      <c r="M136" s="119" t="n">
        <f aca="false">IF(E136&lt;&gt;0,IF(K136&lt;&gt;0,K136/E136*100,""),"")</f>
        <v>113.321106135055</v>
      </c>
      <c r="N136" s="119" t="n">
        <f aca="false">IF(F136&lt;&gt;0,IF(I136&lt;&gt;0,I136/F136*100,""),"")</f>
        <v>4.66738883846526</v>
      </c>
      <c r="O136" s="119" t="n">
        <f aca="false">IF(H136&lt;&gt;0,IF(K136&lt;&gt;0,K136/H136*100,""),"")</f>
        <v>39.3739959603799</v>
      </c>
      <c r="Q136" s="65" t="n">
        <f aca="false">E136-C136-D136</f>
        <v>0</v>
      </c>
      <c r="R136" s="66" t="n">
        <f aca="false">H136-F136-G136</f>
        <v>0</v>
      </c>
      <c r="S136" s="66" t="n">
        <f aca="false">K136-I136-J136</f>
        <v>0</v>
      </c>
    </row>
    <row r="137" s="43" customFormat="true" ht="11.25" hidden="false" customHeight="false" outlineLevel="0" collapsed="false">
      <c r="A137" s="67" t="s">
        <v>26</v>
      </c>
      <c r="B137" s="68"/>
      <c r="C137" s="70" t="n">
        <f aca="false">SUM(C138:C143)</f>
        <v>300812</v>
      </c>
      <c r="D137" s="70" t="n">
        <f aca="false">SUM(D138:D143)</f>
        <v>6289414</v>
      </c>
      <c r="E137" s="97" t="n">
        <f aca="false">SUM(C137:D137)</f>
        <v>6590226</v>
      </c>
      <c r="F137" s="97" t="n">
        <f aca="false">SUM(F138:F143)</f>
        <v>404037</v>
      </c>
      <c r="G137" s="70" t="n">
        <f aca="false">SUM(G138:G143)</f>
        <v>6782587</v>
      </c>
      <c r="H137" s="97" t="n">
        <f aca="false">SUM(F137:G137)</f>
        <v>7186624</v>
      </c>
      <c r="I137" s="70" t="n">
        <f aca="false">SUM(I138:I143)</f>
        <v>568700</v>
      </c>
      <c r="J137" s="70" t="n">
        <f aca="false">SUM(J138:J143)</f>
        <v>6899417</v>
      </c>
      <c r="K137" s="97" t="n">
        <f aca="false">SUM(I137:J137)</f>
        <v>7468117</v>
      </c>
      <c r="L137" s="98" t="n">
        <f aca="false">IF(C137&lt;&gt;0,IF(I137&lt;&gt;0,I137/C137*100,""),"")</f>
        <v>189.054957913913</v>
      </c>
      <c r="M137" s="98" t="n">
        <f aca="false">IF(E137&lt;&gt;0,IF(K137&lt;&gt;0,K137/E137*100,""),"")</f>
        <v>113.321106135055</v>
      </c>
      <c r="N137" s="98" t="n">
        <f aca="false">IF(F137&lt;&gt;0,IF(I137&lt;&gt;0,I137/F137*100,""),"")</f>
        <v>140.754435856122</v>
      </c>
      <c r="O137" s="98" t="n">
        <f aca="false">IF(H137&lt;&gt;0,IF(K137&lt;&gt;0,K137/H137*100,""),"")</f>
        <v>103.916901732997</v>
      </c>
      <c r="Q137" s="65" t="n">
        <f aca="false">E137-C137-D137</f>
        <v>0</v>
      </c>
      <c r="R137" s="66" t="n">
        <f aca="false">H137-F137-G137</f>
        <v>0</v>
      </c>
      <c r="S137" s="66" t="n">
        <f aca="false">K137-I137-J137</f>
        <v>0</v>
      </c>
    </row>
    <row r="138" s="43" customFormat="true" ht="11.25" hidden="false" customHeight="false" outlineLevel="0" collapsed="false">
      <c r="A138" s="72" t="s">
        <v>27</v>
      </c>
      <c r="B138" s="48" t="n">
        <v>0</v>
      </c>
      <c r="C138" s="73"/>
      <c r="D138" s="73" t="n">
        <v>937895</v>
      </c>
      <c r="E138" s="99" t="n">
        <f aca="false">SUM(C138:D138)</f>
        <v>937895</v>
      </c>
      <c r="F138" s="99"/>
      <c r="G138" s="73" t="n">
        <v>945115</v>
      </c>
      <c r="H138" s="99" t="n">
        <f aca="false">SUM(F138:G138)</f>
        <v>945115</v>
      </c>
      <c r="I138" s="73"/>
      <c r="J138" s="73" t="n">
        <v>961394</v>
      </c>
      <c r="K138" s="99" t="n">
        <f aca="false">SUM(I138:J138)</f>
        <v>961394</v>
      </c>
      <c r="L138" s="100" t="str">
        <f aca="false">IF(C138&lt;&gt;0,IF(I138&lt;&gt;0,I138/C138*100,""),"")</f>
        <v/>
      </c>
      <c r="M138" s="100" t="n">
        <f aca="false">IF(E138&lt;&gt;0,IF(K138&lt;&gt;0,K138/E138*100,""),"")</f>
        <v>102.505504347502</v>
      </c>
      <c r="N138" s="100" t="str">
        <f aca="false">IF(F138&lt;&gt;0,IF(I138&lt;&gt;0,I138/F138*100,""),"")</f>
        <v/>
      </c>
      <c r="O138" s="100" t="n">
        <f aca="false">IF(H138&lt;&gt;0,IF(K138&lt;&gt;0,K138/H138*100,""),"")</f>
        <v>101.722435894045</v>
      </c>
      <c r="Q138" s="65" t="n">
        <f aca="false">E138-C138-D138</f>
        <v>0</v>
      </c>
      <c r="R138" s="66" t="n">
        <f aca="false">H138-F138-G138</f>
        <v>0</v>
      </c>
      <c r="S138" s="66" t="n">
        <f aca="false">K138-I138-J138</f>
        <v>0</v>
      </c>
    </row>
    <row r="139" s="43" customFormat="true" ht="22.5" hidden="false" customHeight="false" outlineLevel="0" collapsed="false">
      <c r="A139" s="72" t="s">
        <v>163</v>
      </c>
      <c r="B139" s="87" t="s">
        <v>164</v>
      </c>
      <c r="C139" s="69" t="n">
        <v>14500</v>
      </c>
      <c r="D139" s="69" t="n">
        <v>2427493</v>
      </c>
      <c r="E139" s="99" t="n">
        <f aca="false">SUM(C139:D139)</f>
        <v>2441993</v>
      </c>
      <c r="F139" s="99" t="n">
        <v>14500</v>
      </c>
      <c r="G139" s="69" t="n">
        <v>2446179</v>
      </c>
      <c r="H139" s="99" t="n">
        <f aca="false">SUM(F139:G139)</f>
        <v>2460679</v>
      </c>
      <c r="I139" s="69" t="n">
        <v>14500</v>
      </c>
      <c r="J139" s="69" t="n">
        <v>1017947</v>
      </c>
      <c r="K139" s="99" t="n">
        <f aca="false">SUM(I139:J139)</f>
        <v>1032447</v>
      </c>
      <c r="L139" s="100" t="n">
        <f aca="false">IF(C139&lt;&gt;0,IF(I139&lt;&gt;0,I139/C139*100,""),"")</f>
        <v>100</v>
      </c>
      <c r="M139" s="100" t="n">
        <f aca="false">IF(E139&lt;&gt;0,IF(K139&lt;&gt;0,K139/E139*100,""),"")</f>
        <v>42.2788681212436</v>
      </c>
      <c r="N139" s="100" t="n">
        <f aca="false">IF(F139&lt;&gt;0,IF(I139&lt;&gt;0,I139/F139*100,""),"")</f>
        <v>100</v>
      </c>
      <c r="O139" s="100" t="n">
        <f aca="false">IF(H139&lt;&gt;0,IF(K139&lt;&gt;0,K139/H139*100,""),"")</f>
        <v>41.9578092063207</v>
      </c>
      <c r="Q139" s="65" t="n">
        <f aca="false">E139-C139-D139</f>
        <v>0</v>
      </c>
      <c r="R139" s="66" t="n">
        <f aca="false">H139-F139-G139</f>
        <v>0</v>
      </c>
      <c r="S139" s="66" t="n">
        <f aca="false">K139-I139-J139</f>
        <v>0</v>
      </c>
    </row>
    <row r="140" s="43" customFormat="true" ht="11.25" hidden="false" customHeight="false" outlineLevel="0" collapsed="false">
      <c r="A140" s="72" t="s">
        <v>165</v>
      </c>
      <c r="B140" s="87" t="s">
        <v>166</v>
      </c>
      <c r="C140" s="69" t="n">
        <v>141012</v>
      </c>
      <c r="D140" s="69" t="n">
        <v>1103406</v>
      </c>
      <c r="E140" s="99" t="n">
        <f aca="false">SUM(C140:D140)</f>
        <v>1244418</v>
      </c>
      <c r="F140" s="99" t="n">
        <v>249237</v>
      </c>
      <c r="G140" s="69" t="n">
        <v>1095221</v>
      </c>
      <c r="H140" s="99" t="n">
        <f aca="false">SUM(F140:G140)</f>
        <v>1344458</v>
      </c>
      <c r="I140" s="69" t="n">
        <v>282800</v>
      </c>
      <c r="J140" s="69" t="n">
        <v>1185342</v>
      </c>
      <c r="K140" s="99" t="n">
        <f aca="false">SUM(I140:J140)</f>
        <v>1468142</v>
      </c>
      <c r="L140" s="100" t="n">
        <f aca="false">IF(C140&lt;&gt;0,IF(I140&lt;&gt;0,I140/C140*100,""),"")</f>
        <v>200.550307775225</v>
      </c>
      <c r="M140" s="100" t="n">
        <f aca="false">IF(E140&lt;&gt;0,IF(K140&lt;&gt;0,K140/E140*100,""),"")</f>
        <v>117.978203465395</v>
      </c>
      <c r="N140" s="100" t="n">
        <f aca="false">IF(F140&lt;&gt;0,IF(I140&lt;&gt;0,I140/F140*100,""),"")</f>
        <v>113.466299144991</v>
      </c>
      <c r="O140" s="100" t="n">
        <f aca="false">IF(H140&lt;&gt;0,IF(K140&lt;&gt;0,K140/H140*100,""),"")</f>
        <v>109.199543607907</v>
      </c>
      <c r="Q140" s="65" t="n">
        <f aca="false">E140-C140-D140</f>
        <v>0</v>
      </c>
      <c r="R140" s="66" t="n">
        <f aca="false">H140-F140-G140</f>
        <v>0</v>
      </c>
      <c r="S140" s="66" t="n">
        <f aca="false">K140-I140-J140</f>
        <v>0</v>
      </c>
    </row>
    <row r="141" s="121" customFormat="true" ht="11.25" hidden="false" customHeight="false" outlineLevel="0" collapsed="false">
      <c r="A141" s="72" t="s">
        <v>167</v>
      </c>
      <c r="B141" s="87" t="s">
        <v>168</v>
      </c>
      <c r="C141" s="69" t="n">
        <v>145300</v>
      </c>
      <c r="D141" s="69" t="n">
        <v>1599939</v>
      </c>
      <c r="E141" s="99" t="n">
        <f aca="false">SUM(C141:D141)</f>
        <v>1745239</v>
      </c>
      <c r="F141" s="99" t="n">
        <v>90300</v>
      </c>
      <c r="G141" s="69" t="n">
        <v>2168204</v>
      </c>
      <c r="H141" s="99" t="n">
        <f aca="false">SUM(F141:G141)</f>
        <v>2258504</v>
      </c>
      <c r="I141" s="69" t="n">
        <v>171400</v>
      </c>
      <c r="J141" s="69" t="n">
        <v>3604663</v>
      </c>
      <c r="K141" s="99" t="n">
        <f aca="false">SUM(I141:J141)</f>
        <v>3776063</v>
      </c>
      <c r="L141" s="100" t="n">
        <f aca="false">IF(C141&lt;&gt;0,IF(I141&lt;&gt;0,I141/C141*100,""),"")</f>
        <v>117.962835512732</v>
      </c>
      <c r="M141" s="100" t="n">
        <f aca="false">IF(E141&lt;&gt;0,IF(K141&lt;&gt;0,K141/E141*100,""),"")</f>
        <v>216.363661366724</v>
      </c>
      <c r="N141" s="100" t="n">
        <f aca="false">IF(F141&lt;&gt;0,IF(I141&lt;&gt;0,I141/F141*100,""),"")</f>
        <v>189.811738648948</v>
      </c>
      <c r="O141" s="100" t="n">
        <f aca="false">IF(H141&lt;&gt;0,IF(K141&lt;&gt;0,K141/H141*100,""),"")</f>
        <v>167.193106587369</v>
      </c>
      <c r="Q141" s="65" t="n">
        <f aca="false">E141-C141-D141</f>
        <v>0</v>
      </c>
      <c r="R141" s="66" t="n">
        <f aca="false">H141-F141-G141</f>
        <v>0</v>
      </c>
      <c r="S141" s="66" t="n">
        <f aca="false">K141-I141-J141</f>
        <v>0</v>
      </c>
    </row>
    <row r="142" s="121" customFormat="true" ht="11.25" hidden="false" customHeight="false" outlineLevel="0" collapsed="false">
      <c r="A142" s="72" t="s">
        <v>169</v>
      </c>
      <c r="B142" s="87" t="s">
        <v>170</v>
      </c>
      <c r="C142" s="69"/>
      <c r="D142" s="69"/>
      <c r="E142" s="99"/>
      <c r="F142" s="99" t="n">
        <v>50000</v>
      </c>
      <c r="G142" s="69" t="n">
        <v>16678</v>
      </c>
      <c r="H142" s="99" t="n">
        <f aca="false">SUM(F142:G142)</f>
        <v>66678</v>
      </c>
      <c r="I142" s="69" t="n">
        <v>100000</v>
      </c>
      <c r="J142" s="69" t="n">
        <v>16966</v>
      </c>
      <c r="K142" s="99" t="n">
        <f aca="false">SUM(I142:J142)</f>
        <v>116966</v>
      </c>
      <c r="L142" s="100" t="str">
        <f aca="false">IF(C142&lt;&gt;0,IF(I142&lt;&gt;0,I142/C142*100,""),"")</f>
        <v/>
      </c>
      <c r="M142" s="100" t="str">
        <f aca="false">IF(E142&lt;&gt;0,IF(K142&lt;&gt;0,K142/E142*100,""),"")</f>
        <v/>
      </c>
      <c r="N142" s="100" t="n">
        <f aca="false">IF(F142&lt;&gt;0,IF(I142&lt;&gt;0,I142/F142*100,""),"")</f>
        <v>200</v>
      </c>
      <c r="O142" s="100" t="n">
        <f aca="false">IF(H142&lt;&gt;0,IF(K142&lt;&gt;0,K142/H142*100,""),"")</f>
        <v>175.419178739614</v>
      </c>
      <c r="Q142" s="65" t="n">
        <f aca="false">E142-C142-D142</f>
        <v>0</v>
      </c>
      <c r="R142" s="66" t="n">
        <f aca="false">H142-F142-G142</f>
        <v>0</v>
      </c>
      <c r="S142" s="66" t="n">
        <f aca="false">K142-I142-J142</f>
        <v>0</v>
      </c>
    </row>
    <row r="143" s="121" customFormat="true" ht="33.75" hidden="false" customHeight="false" outlineLevel="0" collapsed="false">
      <c r="A143" s="72" t="s">
        <v>171</v>
      </c>
      <c r="B143" s="87" t="s">
        <v>172</v>
      </c>
      <c r="C143" s="69"/>
      <c r="D143" s="69" t="n">
        <v>220681</v>
      </c>
      <c r="E143" s="99" t="n">
        <f aca="false">SUM(C143:D143)</f>
        <v>220681</v>
      </c>
      <c r="F143" s="99"/>
      <c r="G143" s="69" t="n">
        <v>111190</v>
      </c>
      <c r="H143" s="99" t="n">
        <f aca="false">SUM(F143:G143)</f>
        <v>111190</v>
      </c>
      <c r="I143" s="69"/>
      <c r="J143" s="69" t="n">
        <v>113105</v>
      </c>
      <c r="K143" s="99" t="n">
        <f aca="false">SUM(I143:J143)</f>
        <v>113105</v>
      </c>
      <c r="L143" s="100" t="str">
        <f aca="false">IF(C143&lt;&gt;0,IF(I143&lt;&gt;0,I143/C143*100,""),"")</f>
        <v/>
      </c>
      <c r="M143" s="100" t="n">
        <f aca="false">IF(E143&lt;&gt;0,IF(K143&lt;&gt;0,K143/E143*100,""),"")</f>
        <v>51.2527131923455</v>
      </c>
      <c r="N143" s="100" t="str">
        <f aca="false">IF(F143&lt;&gt;0,IF(I143&lt;&gt;0,I143/F143*100,""),"")</f>
        <v/>
      </c>
      <c r="O143" s="100" t="n">
        <f aca="false">IF(H143&lt;&gt;0,IF(K143&lt;&gt;0,K143/H143*100,""),"")</f>
        <v>101.7222771832</v>
      </c>
      <c r="Q143" s="65" t="n">
        <f aca="false">E143-C143-D143</f>
        <v>0</v>
      </c>
      <c r="R143" s="66" t="n">
        <f aca="false">H143-F143-G143</f>
        <v>0</v>
      </c>
      <c r="S143" s="66" t="n">
        <f aca="false">K143-I143-J143</f>
        <v>0</v>
      </c>
    </row>
    <row r="144" s="94" customFormat="true" ht="11.25" hidden="false" customHeight="false" outlineLevel="0" collapsed="false">
      <c r="A144" s="72" t="s">
        <v>57</v>
      </c>
      <c r="B144" s="122" t="s">
        <v>58</v>
      </c>
      <c r="C144" s="69"/>
      <c r="D144" s="69"/>
      <c r="E144" s="99" t="n">
        <f aca="false">SUM(C144:D144)</f>
        <v>0</v>
      </c>
      <c r="F144" s="99" t="n">
        <v>11780506</v>
      </c>
      <c r="G144" s="69"/>
      <c r="H144" s="99" t="n">
        <f aca="false">SUM(F144:G144)</f>
        <v>11780506</v>
      </c>
      <c r="I144" s="69"/>
      <c r="J144" s="69"/>
      <c r="K144" s="99" t="n">
        <f aca="false">SUM(I144:J144)</f>
        <v>0</v>
      </c>
      <c r="L144" s="100" t="str">
        <f aca="false">IF(C144&lt;&gt;0,IF(I144&lt;&gt;0,I144/C144*100,""),"")</f>
        <v/>
      </c>
      <c r="M144" s="100" t="str">
        <f aca="false">IF(E144&lt;&gt;0,IF(K144&lt;&gt;0,K144/E144*100,""),"")</f>
        <v/>
      </c>
      <c r="N144" s="100" t="str">
        <f aca="false">IF(F144&lt;&gt;0,IF(I144&lt;&gt;0,I144/F144*100,""),"")</f>
        <v/>
      </c>
      <c r="O144" s="100" t="str">
        <f aca="false">IF(H144&lt;&gt;0,IF(K144&lt;&gt;0,K144/H144*100,""),"")</f>
        <v/>
      </c>
      <c r="Q144" s="65" t="n">
        <f aca="false">E144-C144-D144</f>
        <v>0</v>
      </c>
      <c r="R144" s="66" t="n">
        <f aca="false">H144-F144-G144</f>
        <v>0</v>
      </c>
      <c r="S144" s="66" t="n">
        <f aca="false">K144-I144-J144</f>
        <v>0</v>
      </c>
    </row>
    <row r="145" s="94" customFormat="true" ht="6" hidden="false" customHeight="true" outlineLevel="0" collapsed="false">
      <c r="A145" s="72"/>
      <c r="B145" s="87"/>
      <c r="C145" s="69"/>
      <c r="D145" s="69"/>
      <c r="E145" s="73"/>
      <c r="F145" s="73"/>
      <c r="G145" s="69"/>
      <c r="H145" s="73"/>
      <c r="I145" s="69"/>
      <c r="J145" s="69"/>
      <c r="K145" s="73"/>
      <c r="L145" s="106" t="str">
        <f aca="false">IF(C145&lt;&gt;0,IF(I145&lt;&gt;0,I145/C145*100,""),"")</f>
        <v/>
      </c>
      <c r="M145" s="106" t="str">
        <f aca="false">IF(E145&lt;&gt;0,IF(K145&lt;&gt;0,K145/E145*100,""),"")</f>
        <v/>
      </c>
      <c r="N145" s="106" t="str">
        <f aca="false">IF(F145&lt;&gt;0,IF(I145&lt;&gt;0,I145/F145*100,""),"")</f>
        <v/>
      </c>
      <c r="O145" s="106" t="str">
        <f aca="false">IF(H145&lt;&gt;0,IF(K145&lt;&gt;0,K145/H145*100,""),"")</f>
        <v/>
      </c>
      <c r="Q145" s="65" t="n">
        <f aca="false">E145-C145-D145</f>
        <v>0</v>
      </c>
      <c r="R145" s="66" t="n">
        <f aca="false">H145-F145-G145</f>
        <v>0</v>
      </c>
      <c r="S145" s="66" t="n">
        <f aca="false">K145-I145-J145</f>
        <v>0</v>
      </c>
    </row>
    <row r="146" s="78" customFormat="true" ht="12.75" hidden="false" customHeight="false" outlineLevel="0" collapsed="false">
      <c r="A146" s="61" t="s">
        <v>173</v>
      </c>
      <c r="B146" s="76" t="s">
        <v>19</v>
      </c>
      <c r="C146" s="123" t="n">
        <f aca="false">SUM(C149:C155)</f>
        <v>3335851</v>
      </c>
      <c r="D146" s="123" t="n">
        <f aca="false">SUM(D148:D155)</f>
        <v>3641240</v>
      </c>
      <c r="E146" s="63" t="n">
        <f aca="false">SUM(C146:D146)</f>
        <v>6977091</v>
      </c>
      <c r="F146" s="63" t="n">
        <f aca="false">SUM(F149:F155)</f>
        <v>4565251</v>
      </c>
      <c r="G146" s="123" t="n">
        <f aca="false">SUM(G148:G155)</f>
        <v>4322509</v>
      </c>
      <c r="H146" s="63" t="n">
        <f aca="false">SUM(F146:G146)</f>
        <v>8887760</v>
      </c>
      <c r="I146" s="123" t="n">
        <f aca="false">SUM(I149:I155)</f>
        <v>4442411</v>
      </c>
      <c r="J146" s="123" t="n">
        <f aca="false">SUM(J148:J155)</f>
        <v>4863523</v>
      </c>
      <c r="K146" s="63" t="n">
        <f aca="false">SUM(I146:J146)</f>
        <v>9305934</v>
      </c>
      <c r="L146" s="64" t="n">
        <f aca="false">IF(C146&lt;&gt;0,IF(I146&lt;&gt;0,I146/C146*100,""),"")</f>
        <v>133.171745380714</v>
      </c>
      <c r="M146" s="64" t="n">
        <f aca="false">IF(E146&lt;&gt;0,IF(K146&lt;&gt;0,K146/E146*100,""),"")</f>
        <v>133.378423758555</v>
      </c>
      <c r="N146" s="64" t="n">
        <f aca="false">IF(F146&lt;&gt;0,IF(I146&lt;&gt;0,I146/F146*100,""),"")</f>
        <v>97.3092388567463</v>
      </c>
      <c r="O146" s="64" t="n">
        <f aca="false">IF(H146&lt;&gt;0,IF(K146&lt;&gt;0,K146/H146*100,""),"")</f>
        <v>104.70505504199</v>
      </c>
      <c r="Q146" s="65" t="n">
        <f aca="false">E146-C146-D146</f>
        <v>0</v>
      </c>
      <c r="R146" s="66" t="n">
        <f aca="false">H146-F146-G146</f>
        <v>0</v>
      </c>
      <c r="S146" s="66" t="n">
        <f aca="false">K146-I146-J146</f>
        <v>0</v>
      </c>
    </row>
    <row r="147" s="43" customFormat="true" ht="11.25" hidden="true" customHeight="false" outlineLevel="0" collapsed="false">
      <c r="A147" s="72" t="s">
        <v>26</v>
      </c>
      <c r="B147" s="48"/>
      <c r="C147" s="69" t="n">
        <f aca="false">SUM(C148:C154)</f>
        <v>3335851</v>
      </c>
      <c r="D147" s="69" t="n">
        <f aca="false">SUM(D148:D154)</f>
        <v>3641240</v>
      </c>
      <c r="E147" s="69" t="n">
        <f aca="false">SUM(C147:D147)</f>
        <v>6977091</v>
      </c>
      <c r="F147" s="69" t="n">
        <f aca="false">SUM(F148:F154)</f>
        <v>4565251</v>
      </c>
      <c r="G147" s="69" t="n">
        <f aca="false">SUM(G148:G154)</f>
        <v>4322509</v>
      </c>
      <c r="H147" s="69" t="n">
        <f aca="false">SUM(F147:G147)</f>
        <v>8887760</v>
      </c>
      <c r="I147" s="69" t="n">
        <f aca="false">SUM(I148:I154)</f>
        <v>4442411</v>
      </c>
      <c r="J147" s="69" t="n">
        <f aca="false">SUM(J148:J154)</f>
        <v>4863523</v>
      </c>
      <c r="K147" s="69" t="n">
        <f aca="false">SUM(I147:J147)</f>
        <v>9305934</v>
      </c>
      <c r="L147" s="71" t="n">
        <f aca="false">IF(C147&lt;&gt;0,IF(I147&lt;&gt;0,I147/C147*100,""),"")</f>
        <v>133.171745380714</v>
      </c>
      <c r="M147" s="71" t="n">
        <f aca="false">IF(E147&lt;&gt;0,IF(K147&lt;&gt;0,K147/E147*100,""),"")</f>
        <v>133.378423758555</v>
      </c>
      <c r="N147" s="71" t="n">
        <f aca="false">IF(F147&lt;&gt;0,IF(I147&lt;&gt;0,I147/F147*100,""),"")</f>
        <v>97.3092388567463</v>
      </c>
      <c r="O147" s="71" t="n">
        <f aca="false">IF(H147&lt;&gt;0,IF(K147&lt;&gt;0,K147/H147*100,""),"")</f>
        <v>104.70505504199</v>
      </c>
      <c r="Q147" s="65" t="n">
        <f aca="false">E147-C147-D147</f>
        <v>0</v>
      </c>
      <c r="R147" s="66" t="n">
        <f aca="false">H147-F147-G147</f>
        <v>0</v>
      </c>
      <c r="S147" s="66" t="n">
        <f aca="false">K147-I147-J147</f>
        <v>0</v>
      </c>
    </row>
    <row r="148" s="43" customFormat="true" ht="11.25" hidden="false" customHeight="false" outlineLevel="0" collapsed="false">
      <c r="A148" s="72" t="s">
        <v>27</v>
      </c>
      <c r="B148" s="48" t="n">
        <v>0</v>
      </c>
      <c r="C148" s="69"/>
      <c r="D148" s="69" t="n">
        <v>662044</v>
      </c>
      <c r="E148" s="82" t="n">
        <f aca="false">SUM(C148:D148)</f>
        <v>662044</v>
      </c>
      <c r="F148" s="82"/>
      <c r="G148" s="69" t="n">
        <v>778330</v>
      </c>
      <c r="H148" s="82" t="n">
        <f aca="false">SUM(F148:G148)</f>
        <v>778330</v>
      </c>
      <c r="I148" s="69"/>
      <c r="J148" s="69" t="n">
        <v>904842</v>
      </c>
      <c r="K148" s="82" t="n">
        <f aca="false">SUM(I148:J148)</f>
        <v>904842</v>
      </c>
      <c r="L148" s="83" t="str">
        <f aca="false">IF(C148&lt;&gt;0,IF(I148&lt;&gt;0,I148/C148*100,""),"")</f>
        <v/>
      </c>
      <c r="M148" s="83" t="n">
        <f aca="false">IF(E148&lt;&gt;0,IF(K148&lt;&gt;0,K148/E148*100,""),"")</f>
        <v>136.673997498656</v>
      </c>
      <c r="N148" s="83" t="str">
        <f aca="false">IF(F148&lt;&gt;0,IF(I148&lt;&gt;0,I148/F148*100,""),"")</f>
        <v/>
      </c>
      <c r="O148" s="83" t="n">
        <f aca="false">IF(H148&lt;&gt;0,IF(K148&lt;&gt;0,K148/H148*100,""),"")</f>
        <v>116.254288026929</v>
      </c>
      <c r="Q148" s="65" t="n">
        <f aca="false">E148-C148-D148</f>
        <v>0</v>
      </c>
      <c r="R148" s="66" t="n">
        <f aca="false">H148-F148-G148</f>
        <v>0</v>
      </c>
      <c r="S148" s="66" t="n">
        <f aca="false">K148-I148-J148</f>
        <v>0</v>
      </c>
    </row>
    <row r="149" s="43" customFormat="true" ht="11.25" hidden="false" customHeight="false" outlineLevel="0" collapsed="false">
      <c r="A149" s="72" t="s">
        <v>174</v>
      </c>
      <c r="B149" s="48" t="s">
        <v>175</v>
      </c>
      <c r="C149" s="82" t="n">
        <v>950000</v>
      </c>
      <c r="D149" s="82" t="n">
        <v>772384</v>
      </c>
      <c r="E149" s="82" t="n">
        <f aca="false">SUM(C149:D149)</f>
        <v>1722384</v>
      </c>
      <c r="F149" s="82" t="n">
        <v>1090000</v>
      </c>
      <c r="G149" s="82" t="n">
        <v>1000709</v>
      </c>
      <c r="H149" s="82" t="n">
        <f aca="false">SUM(F149:G149)</f>
        <v>2090709</v>
      </c>
      <c r="I149" s="82" t="n">
        <v>1200000</v>
      </c>
      <c r="J149" s="82" t="n">
        <v>1017947</v>
      </c>
      <c r="K149" s="82" t="n">
        <f aca="false">SUM(I149:J149)</f>
        <v>2217947</v>
      </c>
      <c r="L149" s="83" t="n">
        <f aca="false">IF(C149&lt;&gt;0,IF(I149&lt;&gt;0,I149/C149*100,""),"")</f>
        <v>126.315789473684</v>
      </c>
      <c r="M149" s="83" t="n">
        <f aca="false">IF(E149&lt;&gt;0,IF(K149&lt;&gt;0,K149/E149*100,""),"")</f>
        <v>128.771923101933</v>
      </c>
      <c r="N149" s="83" t="n">
        <f aca="false">IF(F149&lt;&gt;0,IF(I149&lt;&gt;0,I149/F149*100,""),"")</f>
        <v>110.091743119266</v>
      </c>
      <c r="O149" s="83" t="n">
        <f aca="false">IF(H149&lt;&gt;0,IF(K149&lt;&gt;0,K149/H149*100,""),"")</f>
        <v>106.085878044242</v>
      </c>
      <c r="Q149" s="65" t="n">
        <f aca="false">E149-C149-D149</f>
        <v>0</v>
      </c>
      <c r="R149" s="66" t="n">
        <f aca="false">H149-F149-G149</f>
        <v>0</v>
      </c>
      <c r="S149" s="66" t="n">
        <f aca="false">K149-I149-J149</f>
        <v>0</v>
      </c>
    </row>
    <row r="150" s="43" customFormat="true" ht="11.25" hidden="false" customHeight="false" outlineLevel="0" collapsed="false">
      <c r="A150" s="72" t="s">
        <v>176</v>
      </c>
      <c r="B150" s="48" t="s">
        <v>177</v>
      </c>
      <c r="C150" s="69" t="n">
        <v>1100000</v>
      </c>
      <c r="D150" s="69" t="n">
        <v>1103406</v>
      </c>
      <c r="E150" s="82" t="n">
        <f aca="false">SUM(C150:D150)</f>
        <v>2203406</v>
      </c>
      <c r="F150" s="82" t="n">
        <v>1445000</v>
      </c>
      <c r="G150" s="69" t="n">
        <v>1098000</v>
      </c>
      <c r="H150" s="82" t="n">
        <f aca="false">SUM(F150:G150)</f>
        <v>2543000</v>
      </c>
      <c r="I150" s="69" t="n">
        <v>1200000</v>
      </c>
      <c r="J150" s="69" t="n">
        <v>1017947</v>
      </c>
      <c r="K150" s="82" t="n">
        <f aca="false">SUM(I150:J150)</f>
        <v>2217947</v>
      </c>
      <c r="L150" s="83" t="n">
        <f aca="false">IF(C150&lt;&gt;0,IF(I150&lt;&gt;0,I150/C150*100,""),"")</f>
        <v>109.090909090909</v>
      </c>
      <c r="M150" s="83" t="n">
        <f aca="false">IF(E150&lt;&gt;0,IF(K150&lt;&gt;0,K150/E150*100,""),"")</f>
        <v>100.659932849416</v>
      </c>
      <c r="N150" s="83" t="n">
        <f aca="false">IF(F150&lt;&gt;0,IF(I150&lt;&gt;0,I150/F150*100,""),"")</f>
        <v>83.0449826989619</v>
      </c>
      <c r="O150" s="83" t="n">
        <f aca="false">IF(H150&lt;&gt;0,IF(K150&lt;&gt;0,K150/H150*100,""),"")</f>
        <v>87.2177349587102</v>
      </c>
      <c r="Q150" s="65" t="n">
        <f aca="false">E150-C150-D150</f>
        <v>0</v>
      </c>
      <c r="R150" s="66" t="n">
        <f aca="false">H150-F150-G150</f>
        <v>0</v>
      </c>
      <c r="S150" s="66" t="n">
        <f aca="false">K150-I150-J150</f>
        <v>0</v>
      </c>
    </row>
    <row r="151" s="43" customFormat="true" ht="11.25" hidden="false" customHeight="false" outlineLevel="0" collapsed="false">
      <c r="A151" s="72" t="s">
        <v>178</v>
      </c>
      <c r="B151" s="48" t="s">
        <v>179</v>
      </c>
      <c r="C151" s="69" t="n">
        <v>450000</v>
      </c>
      <c r="D151" s="69" t="n">
        <v>662044</v>
      </c>
      <c r="E151" s="82" t="n">
        <f aca="false">SUM(C151:D151)</f>
        <v>1112044</v>
      </c>
      <c r="F151" s="82" t="n">
        <v>1194400</v>
      </c>
      <c r="G151" s="69" t="n">
        <v>555950</v>
      </c>
      <c r="H151" s="82" t="n">
        <f aca="false">SUM(F151:G151)</f>
        <v>1750350</v>
      </c>
      <c r="I151" s="69" t="n">
        <v>1050000</v>
      </c>
      <c r="J151" s="69" t="n">
        <v>565526</v>
      </c>
      <c r="K151" s="82" t="n">
        <f aca="false">SUM(I151:J151)</f>
        <v>1615526</v>
      </c>
      <c r="L151" s="83" t="n">
        <f aca="false">IF(C151&lt;&gt;0,IF(I151&lt;&gt;0,I151/C151*100,""),"")</f>
        <v>233.333333333333</v>
      </c>
      <c r="M151" s="83" t="n">
        <f aca="false">IF(E151&lt;&gt;0,IF(K151&lt;&gt;0,K151/E151*100,""),"")</f>
        <v>145.275366802033</v>
      </c>
      <c r="N151" s="83" t="n">
        <f aca="false">IF(F151&lt;&gt;0,IF(I151&lt;&gt;0,I151/F151*100,""),"")</f>
        <v>87.9102478231748</v>
      </c>
      <c r="O151" s="83" t="n">
        <f aca="false">IF(H151&lt;&gt;0,IF(K151&lt;&gt;0,K151/H151*100,""),"")</f>
        <v>92.2973119661782</v>
      </c>
      <c r="Q151" s="65" t="n">
        <f aca="false">E151-C151-D151</f>
        <v>0</v>
      </c>
      <c r="R151" s="66" t="n">
        <f aca="false">H151-F151-G151</f>
        <v>0</v>
      </c>
      <c r="S151" s="66" t="n">
        <f aca="false">K151-I151-J151</f>
        <v>0</v>
      </c>
    </row>
    <row r="152" s="43" customFormat="true" ht="11.25" hidden="false" customHeight="false" outlineLevel="0" collapsed="false">
      <c r="A152" s="72" t="s">
        <v>180</v>
      </c>
      <c r="B152" s="48" t="s">
        <v>181</v>
      </c>
      <c r="C152" s="69" t="n">
        <v>302588</v>
      </c>
      <c r="D152" s="69" t="n">
        <v>110340</v>
      </c>
      <c r="E152" s="82" t="n">
        <f aca="false">SUM(C152:D152)</f>
        <v>412928</v>
      </c>
      <c r="F152" s="82" t="n">
        <v>302588</v>
      </c>
      <c r="G152" s="69"/>
      <c r="H152" s="82" t="n">
        <f aca="false">SUM(F152:G152)</f>
        <v>302588</v>
      </c>
      <c r="I152" s="69" t="n">
        <v>421425</v>
      </c>
      <c r="J152" s="69" t="n">
        <v>113105</v>
      </c>
      <c r="K152" s="82" t="n">
        <f aca="false">SUM(I152:J152)</f>
        <v>534530</v>
      </c>
      <c r="L152" s="83" t="n">
        <f aca="false">IF(C152&lt;&gt;0,IF(I152&lt;&gt;0,I152/C152*100,""),"")</f>
        <v>139.273533649715</v>
      </c>
      <c r="M152" s="83" t="n">
        <f aca="false">IF(E152&lt;&gt;0,IF(K152&lt;&gt;0,K152/E152*100,""),"")</f>
        <v>129.448717451953</v>
      </c>
      <c r="N152" s="83" t="n">
        <f aca="false">IF(F152&lt;&gt;0,IF(I152&lt;&gt;0,I152/F152*100,""),"")</f>
        <v>139.273533649715</v>
      </c>
      <c r="O152" s="83" t="n">
        <f aca="false">IF(H152&lt;&gt;0,IF(K152&lt;&gt;0,K152/H152*100,""),"")</f>
        <v>176.652742342723</v>
      </c>
      <c r="Q152" s="65" t="n">
        <f aca="false">E152-C152-D152</f>
        <v>0</v>
      </c>
      <c r="R152" s="66" t="n">
        <f aca="false">H152-F152-G152</f>
        <v>0</v>
      </c>
      <c r="S152" s="66" t="n">
        <f aca="false">K152-I152-J152</f>
        <v>0</v>
      </c>
    </row>
    <row r="153" s="43" customFormat="true" ht="11.25" hidden="false" customHeight="false" outlineLevel="0" collapsed="false">
      <c r="A153" s="72" t="s">
        <v>182</v>
      </c>
      <c r="B153" s="48" t="s">
        <v>183</v>
      </c>
      <c r="C153" s="69" t="n">
        <v>523263</v>
      </c>
      <c r="D153" s="69" t="n">
        <v>331022</v>
      </c>
      <c r="E153" s="82" t="n">
        <f aca="false">SUM(C153:D153)</f>
        <v>854285</v>
      </c>
      <c r="F153" s="82" t="n">
        <v>523263</v>
      </c>
      <c r="G153" s="69" t="n">
        <v>333570</v>
      </c>
      <c r="H153" s="82" t="n">
        <f aca="false">SUM(F153:G153)</f>
        <v>856833</v>
      </c>
      <c r="I153" s="69" t="n">
        <v>558486</v>
      </c>
      <c r="J153" s="69" t="n">
        <v>565526</v>
      </c>
      <c r="K153" s="82" t="n">
        <f aca="false">SUM(I153:J153)</f>
        <v>1124012</v>
      </c>
      <c r="L153" s="83" t="n">
        <f aca="false">IF(C153&lt;&gt;0,IF(I153&lt;&gt;0,I153/C153*100,""),"")</f>
        <v>106.731414221911</v>
      </c>
      <c r="M153" s="83" t="n">
        <f aca="false">IF(E153&lt;&gt;0,IF(K153&lt;&gt;0,K153/E153*100,""),"")</f>
        <v>131.573421048011</v>
      </c>
      <c r="N153" s="83" t="n">
        <f aca="false">IF(F153&lt;&gt;0,IF(I153&lt;&gt;0,I153/F153*100,""),"")</f>
        <v>106.731414221911</v>
      </c>
      <c r="O153" s="83" t="n">
        <f aca="false">IF(H153&lt;&gt;0,IF(K153&lt;&gt;0,K153/H153*100,""),"")</f>
        <v>131.182155682613</v>
      </c>
      <c r="Q153" s="65" t="n">
        <f aca="false">E153-C153-D153</f>
        <v>0</v>
      </c>
      <c r="R153" s="66" t="n">
        <f aca="false">H153-F153-G153</f>
        <v>0</v>
      </c>
      <c r="S153" s="66" t="n">
        <f aca="false">K153-I153-J153</f>
        <v>0</v>
      </c>
    </row>
    <row r="154" s="43" customFormat="true" ht="11.25" hidden="false" customHeight="false" outlineLevel="0" collapsed="false">
      <c r="A154" s="72" t="s">
        <v>184</v>
      </c>
      <c r="B154" s="48" t="s">
        <v>185</v>
      </c>
      <c r="C154" s="69" t="n">
        <v>10000</v>
      </c>
      <c r="D154" s="69"/>
      <c r="E154" s="82" t="n">
        <f aca="false">SUM(C154:D154)</f>
        <v>10000</v>
      </c>
      <c r="F154" s="82" t="n">
        <v>10000</v>
      </c>
      <c r="G154" s="69" t="n">
        <v>555950</v>
      </c>
      <c r="H154" s="82" t="n">
        <f aca="false">SUM(F154:G154)</f>
        <v>565950</v>
      </c>
      <c r="I154" s="69" t="n">
        <v>12500</v>
      </c>
      <c r="J154" s="69" t="n">
        <v>678630</v>
      </c>
      <c r="K154" s="82" t="n">
        <f aca="false">SUM(I154:J154)</f>
        <v>691130</v>
      </c>
      <c r="L154" s="83" t="n">
        <f aca="false">IF(C154&lt;&gt;0,IF(I154&lt;&gt;0,I154/C154*100,""),"")</f>
        <v>125</v>
      </c>
      <c r="M154" s="83" t="n">
        <f aca="false">IF(E154&lt;&gt;0,IF(K154&lt;&gt;0,K154/E154*100,""),"")</f>
        <v>6911.3</v>
      </c>
      <c r="N154" s="83" t="n">
        <f aca="false">IF(F154&lt;&gt;0,IF(I154&lt;&gt;0,I154/F154*100,""),"")</f>
        <v>125</v>
      </c>
      <c r="O154" s="83" t="n">
        <f aca="false">IF(H154&lt;&gt;0,IF(K154&lt;&gt;0,K154/H154*100,""),"")</f>
        <v>122.118561710398</v>
      </c>
      <c r="Q154" s="65" t="n">
        <f aca="false">E154-C154-D154</f>
        <v>0</v>
      </c>
      <c r="R154" s="66" t="n">
        <f aca="false">H154-F154-G154</f>
        <v>0</v>
      </c>
      <c r="S154" s="66" t="n">
        <f aca="false">K154-I154-J154</f>
        <v>0</v>
      </c>
    </row>
    <row r="155" s="43" customFormat="true" ht="6" hidden="false" customHeight="true" outlineLevel="0" collapsed="false">
      <c r="A155" s="72"/>
      <c r="B155" s="48"/>
      <c r="C155" s="69"/>
      <c r="D155" s="69"/>
      <c r="E155" s="82"/>
      <c r="F155" s="82"/>
      <c r="G155" s="69"/>
      <c r="H155" s="82"/>
      <c r="I155" s="69"/>
      <c r="J155" s="69"/>
      <c r="K155" s="82"/>
      <c r="L155" s="83" t="str">
        <f aca="false">IF(C155&lt;&gt;0,IF(I155&lt;&gt;0,I155/C155*100,""),"")</f>
        <v/>
      </c>
      <c r="M155" s="83" t="str">
        <f aca="false">IF(E155&lt;&gt;0,IF(K155&lt;&gt;0,K155/E155*100,""),"")</f>
        <v/>
      </c>
      <c r="N155" s="83" t="str">
        <f aca="false">IF(F155&lt;&gt;0,IF(I155&lt;&gt;0,I155/F155*100,""),"")</f>
        <v/>
      </c>
      <c r="O155" s="83" t="str">
        <f aca="false">IF(H155&lt;&gt;0,IF(K155&lt;&gt;0,K155/H155*100,""),"")</f>
        <v/>
      </c>
      <c r="Q155" s="65" t="n">
        <f aca="false">E155-C155-D155</f>
        <v>0</v>
      </c>
      <c r="R155" s="66" t="n">
        <f aca="false">H155-F155-G155</f>
        <v>0</v>
      </c>
      <c r="S155" s="66" t="n">
        <f aca="false">K155-I155-J155</f>
        <v>0</v>
      </c>
    </row>
    <row r="156" s="125" customFormat="true" ht="12.75" hidden="false" customHeight="false" outlineLevel="0" collapsed="false">
      <c r="A156" s="88" t="s">
        <v>186</v>
      </c>
      <c r="B156" s="124" t="s">
        <v>19</v>
      </c>
      <c r="C156" s="63" t="n">
        <f aca="false">SUM(C158:C165)</f>
        <v>3177000</v>
      </c>
      <c r="D156" s="63" t="n">
        <f aca="false">SUM(D158:D165)</f>
        <v>3199877</v>
      </c>
      <c r="E156" s="63" t="n">
        <f aca="false">SUM(C156:D156)</f>
        <v>6376877</v>
      </c>
      <c r="F156" s="63" t="n">
        <f aca="false">SUM(F158:F166)</f>
        <v>4021000</v>
      </c>
      <c r="G156" s="63" t="n">
        <f aca="false">SUM(G158:G165)</f>
        <v>3085521</v>
      </c>
      <c r="H156" s="63" t="n">
        <f aca="false">SUM(F156:G156)</f>
        <v>7106521</v>
      </c>
      <c r="I156" s="63" t="n">
        <f aca="false">SUM(I158:I166)</f>
        <v>6762452</v>
      </c>
      <c r="J156" s="63" t="n">
        <f aca="false">SUM(J158:J165)</f>
        <v>3619366</v>
      </c>
      <c r="K156" s="63" t="n">
        <f aca="false">SUM(I156:J156)</f>
        <v>10381818</v>
      </c>
      <c r="L156" s="64" t="n">
        <f aca="false">IF(C156&lt;&gt;0,IF(I156&lt;&gt;0,I156/C156*100,""),"")</f>
        <v>212.856531318854</v>
      </c>
      <c r="M156" s="64" t="n">
        <f aca="false">IF(E156&lt;&gt;0,IF(K156&lt;&gt;0,K156/E156*100,""),"")</f>
        <v>162.804112420547</v>
      </c>
      <c r="N156" s="64" t="n">
        <f aca="false">IF(F156&lt;&gt;0,IF(I156&lt;&gt;0,I156/F156*100,""),"")</f>
        <v>168.178363591146</v>
      </c>
      <c r="O156" s="64" t="n">
        <f aca="false">IF(H156&lt;&gt;0,IF(K156&lt;&gt;0,K156/H156*100,""),"")</f>
        <v>146.088613542407</v>
      </c>
      <c r="Q156" s="65" t="n">
        <f aca="false">E156-C156-D156</f>
        <v>0</v>
      </c>
      <c r="R156" s="66" t="n">
        <f aca="false">H156-F156-G156</f>
        <v>0</v>
      </c>
      <c r="S156" s="66" t="n">
        <f aca="false">K156-I156-J156</f>
        <v>0</v>
      </c>
    </row>
    <row r="157" s="125" customFormat="true" ht="11.25" hidden="false" customHeight="false" outlineLevel="0" collapsed="false">
      <c r="A157" s="75" t="s">
        <v>26</v>
      </c>
      <c r="B157" s="85"/>
      <c r="C157" s="97" t="n">
        <f aca="false">SUM(C158:C165)</f>
        <v>3177000</v>
      </c>
      <c r="D157" s="97" t="n">
        <f aca="false">SUM(D158:D165)</f>
        <v>3199877</v>
      </c>
      <c r="E157" s="97" t="n">
        <f aca="false">SUM(C157:D157)</f>
        <v>6376877</v>
      </c>
      <c r="F157" s="97" t="n">
        <f aca="false">SUM(F158:F165)</f>
        <v>3970139</v>
      </c>
      <c r="G157" s="97" t="n">
        <f aca="false">SUM(G158:G165)</f>
        <v>3085521</v>
      </c>
      <c r="H157" s="97" t="n">
        <f aca="false">SUM(F157:G157)</f>
        <v>7055660</v>
      </c>
      <c r="I157" s="97" t="n">
        <f aca="false">SUM(I158:I165)</f>
        <v>6762452</v>
      </c>
      <c r="J157" s="97" t="n">
        <f aca="false">SUM(J158:J165)</f>
        <v>3619366</v>
      </c>
      <c r="K157" s="97" t="n">
        <f aca="false">SUM(I157:J157)</f>
        <v>10381818</v>
      </c>
      <c r="L157" s="98" t="n">
        <f aca="false">IF(C157&lt;&gt;0,IF(I157&lt;&gt;0,I157/C157*100,""),"")</f>
        <v>212.856531318854</v>
      </c>
      <c r="M157" s="98" t="n">
        <f aca="false">IF(E157&lt;&gt;0,IF(K157&lt;&gt;0,K157/E157*100,""),"")</f>
        <v>162.804112420547</v>
      </c>
      <c r="N157" s="98" t="n">
        <f aca="false">IF(F157&lt;&gt;0,IF(I157&lt;&gt;0,I157/F157*100,""),"")</f>
        <v>170.33287751386</v>
      </c>
      <c r="O157" s="98" t="n">
        <f aca="false">IF(H157&lt;&gt;0,IF(K157&lt;&gt;0,K157/H157*100,""),"")</f>
        <v>147.141699004771</v>
      </c>
      <c r="Q157" s="65" t="n">
        <f aca="false">E157-C157-D157</f>
        <v>0</v>
      </c>
      <c r="R157" s="66" t="n">
        <f aca="false">H157-F157-G157</f>
        <v>0</v>
      </c>
      <c r="S157" s="66" t="n">
        <f aca="false">K157-I157-J157</f>
        <v>0</v>
      </c>
    </row>
    <row r="158" s="125" customFormat="true" ht="11.25" hidden="false" customHeight="false" outlineLevel="0" collapsed="false">
      <c r="A158" s="72" t="s">
        <v>27</v>
      </c>
      <c r="B158" s="48" t="n">
        <v>0</v>
      </c>
      <c r="C158" s="73"/>
      <c r="D158" s="73" t="n">
        <v>579288</v>
      </c>
      <c r="E158" s="99" t="n">
        <f aca="false">SUM(C158:D158)</f>
        <v>579288</v>
      </c>
      <c r="F158" s="99"/>
      <c r="G158" s="73" t="n">
        <v>500355</v>
      </c>
      <c r="H158" s="99" t="n">
        <f aca="false">SUM(F158:G158)</f>
        <v>500355</v>
      </c>
      <c r="I158" s="73"/>
      <c r="J158" s="73" t="n">
        <v>678631</v>
      </c>
      <c r="K158" s="99" t="n">
        <f aca="false">SUM(I158:J158)</f>
        <v>678631</v>
      </c>
      <c r="L158" s="100" t="str">
        <f aca="false">IF(C158&lt;&gt;0,IF(I158&lt;&gt;0,I158/C158*100,""),"")</f>
        <v/>
      </c>
      <c r="M158" s="100" t="n">
        <f aca="false">IF(E158&lt;&gt;0,IF(K158&lt;&gt;0,K158/E158*100,""),"")</f>
        <v>117.149155515046</v>
      </c>
      <c r="N158" s="100" t="str">
        <f aca="false">IF(F158&lt;&gt;0,IF(I158&lt;&gt;0,I158/F158*100,""),"")</f>
        <v/>
      </c>
      <c r="O158" s="100" t="n">
        <f aca="false">IF(H158&lt;&gt;0,IF(K158&lt;&gt;0,K158/H158*100,""),"")</f>
        <v>135.629902769034</v>
      </c>
      <c r="Q158" s="65" t="n">
        <f aca="false">E158-C158-D158</f>
        <v>0</v>
      </c>
      <c r="R158" s="66" t="n">
        <f aca="false">H158-F158-G158</f>
        <v>0</v>
      </c>
      <c r="S158" s="66" t="n">
        <f aca="false">K158-I158-J158</f>
        <v>0</v>
      </c>
    </row>
    <row r="159" s="125" customFormat="true" ht="11.25" hidden="false" customHeight="false" outlineLevel="0" collapsed="false">
      <c r="A159" s="72" t="s">
        <v>187</v>
      </c>
      <c r="B159" s="48" t="s">
        <v>188</v>
      </c>
      <c r="C159" s="69"/>
      <c r="D159" s="69" t="n">
        <v>496533</v>
      </c>
      <c r="E159" s="99" t="n">
        <f aca="false">SUM(C159:D159)</f>
        <v>496533</v>
      </c>
      <c r="F159" s="99"/>
      <c r="G159" s="69" t="n">
        <v>444760</v>
      </c>
      <c r="H159" s="99" t="n">
        <f aca="false">SUM(F159:G159)</f>
        <v>444760</v>
      </c>
      <c r="I159" s="69"/>
      <c r="J159" s="69" t="n">
        <v>565526</v>
      </c>
      <c r="K159" s="99" t="n">
        <f aca="false">SUM(I159:J159)</f>
        <v>565526</v>
      </c>
      <c r="L159" s="100" t="str">
        <f aca="false">IF(C159&lt;&gt;0,IF(I159&lt;&gt;0,I159/C159*100,""),"")</f>
        <v/>
      </c>
      <c r="M159" s="100" t="n">
        <f aca="false">IF(E159&lt;&gt;0,IF(K159&lt;&gt;0,K159/E159*100,""),"")</f>
        <v>113.894947566426</v>
      </c>
      <c r="N159" s="100" t="str">
        <f aca="false">IF(F159&lt;&gt;0,IF(I159&lt;&gt;0,I159/F159*100,""),"")</f>
        <v/>
      </c>
      <c r="O159" s="100" t="n">
        <f aca="false">IF(H159&lt;&gt;0,IF(K159&lt;&gt;0,K159/H159*100,""),"")</f>
        <v>127.153071319363</v>
      </c>
      <c r="Q159" s="65" t="n">
        <f aca="false">E159-C159-D159</f>
        <v>0</v>
      </c>
      <c r="R159" s="66" t="n">
        <f aca="false">H159-F159-G159</f>
        <v>0</v>
      </c>
      <c r="S159" s="66" t="n">
        <f aca="false">K159-I159-J159</f>
        <v>0</v>
      </c>
    </row>
    <row r="160" s="125" customFormat="true" ht="11.25" hidden="false" customHeight="false" outlineLevel="0" collapsed="false">
      <c r="A160" s="72" t="s">
        <v>189</v>
      </c>
      <c r="B160" s="48" t="s">
        <v>190</v>
      </c>
      <c r="C160" s="69" t="n">
        <v>100000</v>
      </c>
      <c r="D160" s="69" t="n">
        <v>55170</v>
      </c>
      <c r="E160" s="73" t="n">
        <f aca="false">SUM(C160:D160)</f>
        <v>155170</v>
      </c>
      <c r="F160" s="73" t="n">
        <v>100000</v>
      </c>
      <c r="G160" s="69" t="n">
        <v>55595</v>
      </c>
      <c r="H160" s="73" t="n">
        <f aca="false">SUM(F160:G160)</f>
        <v>155595</v>
      </c>
      <c r="I160" s="69" t="n">
        <v>76600</v>
      </c>
      <c r="J160" s="69" t="n">
        <v>56553</v>
      </c>
      <c r="K160" s="73" t="n">
        <f aca="false">SUM(I160:J160)</f>
        <v>133153</v>
      </c>
      <c r="L160" s="106" t="n">
        <f aca="false">IF(C160&lt;&gt;0,IF(I160&lt;&gt;0,I160/C160*100,""),"")</f>
        <v>76.6</v>
      </c>
      <c r="M160" s="106" t="n">
        <f aca="false">IF(E160&lt;&gt;0,IF(K160&lt;&gt;0,K160/E160*100,""),"")</f>
        <v>85.8110459496037</v>
      </c>
      <c r="N160" s="106" t="n">
        <f aca="false">IF(F160&lt;&gt;0,IF(I160&lt;&gt;0,I160/F160*100,""),"")</f>
        <v>76.6</v>
      </c>
      <c r="O160" s="106" t="n">
        <f aca="false">IF(H160&lt;&gt;0,IF(K160&lt;&gt;0,K160/H160*100,""),"")</f>
        <v>85.5766573476011</v>
      </c>
      <c r="Q160" s="65" t="n">
        <f aca="false">E160-C160-D160</f>
        <v>0</v>
      </c>
      <c r="R160" s="66" t="n">
        <f aca="false">H160-F160-G160</f>
        <v>0</v>
      </c>
      <c r="S160" s="66" t="n">
        <f aca="false">K160-I160-J160</f>
        <v>0</v>
      </c>
    </row>
    <row r="161" s="125" customFormat="true" ht="11.25" hidden="false" customHeight="false" outlineLevel="0" collapsed="false">
      <c r="A161" s="72" t="s">
        <v>191</v>
      </c>
      <c r="B161" s="48" t="s">
        <v>192</v>
      </c>
      <c r="C161" s="69" t="n">
        <v>2133000</v>
      </c>
      <c r="D161" s="69" t="n">
        <v>1158576</v>
      </c>
      <c r="E161" s="73" t="n">
        <f aca="false">SUM(C161:D161)</f>
        <v>3291576</v>
      </c>
      <c r="F161" s="73" t="n">
        <v>2512809</v>
      </c>
      <c r="G161" s="69" t="n">
        <v>1167494</v>
      </c>
      <c r="H161" s="73" t="n">
        <f aca="false">SUM(F161:G161)</f>
        <v>3680303</v>
      </c>
      <c r="I161" s="69" t="n">
        <v>4130852</v>
      </c>
      <c r="J161" s="69" t="n">
        <v>1215880</v>
      </c>
      <c r="K161" s="73" t="n">
        <f aca="false">SUM(I161:J161)</f>
        <v>5346732</v>
      </c>
      <c r="L161" s="106" t="n">
        <f aca="false">IF(C161&lt;&gt;0,IF(I161&lt;&gt;0,I161/C161*100,""),"")</f>
        <v>193.663947491796</v>
      </c>
      <c r="M161" s="106" t="n">
        <f aca="false">IF(E161&lt;&gt;0,IF(K161&lt;&gt;0,K161/E161*100,""),"")</f>
        <v>162.436838766597</v>
      </c>
      <c r="N161" s="106" t="n">
        <f aca="false">IF(F161&lt;&gt;0,IF(I161&lt;&gt;0,I161/F161*100,""),"")</f>
        <v>164.391802162441</v>
      </c>
      <c r="O161" s="106" t="n">
        <f aca="false">IF(H161&lt;&gt;0,IF(K161&lt;&gt;0,K161/H161*100,""),"")</f>
        <v>145.27966854903</v>
      </c>
      <c r="Q161" s="65" t="n">
        <f aca="false">E161-C161-D161</f>
        <v>0</v>
      </c>
      <c r="R161" s="66" t="n">
        <f aca="false">H161-F161-G161</f>
        <v>0</v>
      </c>
      <c r="S161" s="66" t="n">
        <f aca="false">K161-I161-J161</f>
        <v>0</v>
      </c>
    </row>
    <row r="162" s="125" customFormat="true" ht="11.25" hidden="false" customHeight="false" outlineLevel="0" collapsed="false">
      <c r="A162" s="72" t="s">
        <v>193</v>
      </c>
      <c r="B162" s="48" t="s">
        <v>194</v>
      </c>
      <c r="C162" s="69" t="n">
        <v>690000</v>
      </c>
      <c r="D162" s="69" t="n">
        <v>910310</v>
      </c>
      <c r="E162" s="73" t="n">
        <f aca="false">SUM(C162:D162)</f>
        <v>1600310</v>
      </c>
      <c r="F162" s="73" t="n">
        <v>647330</v>
      </c>
      <c r="G162" s="69" t="n">
        <v>917317</v>
      </c>
      <c r="H162" s="73" t="n">
        <f aca="false">SUM(F162:G162)</f>
        <v>1564647</v>
      </c>
      <c r="I162" s="69" t="n">
        <v>855000</v>
      </c>
      <c r="J162" s="69" t="n">
        <v>1046223</v>
      </c>
      <c r="K162" s="73" t="n">
        <f aca="false">SUM(I162:J162)</f>
        <v>1901223</v>
      </c>
      <c r="L162" s="106" t="n">
        <f aca="false">IF(C162&lt;&gt;0,IF(I162&lt;&gt;0,I162/C162*100,""),"")</f>
        <v>123.913043478261</v>
      </c>
      <c r="M162" s="106" t="n">
        <f aca="false">IF(E162&lt;&gt;0,IF(K162&lt;&gt;0,K162/E162*100,""),"")</f>
        <v>118.803419337503</v>
      </c>
      <c r="N162" s="106" t="n">
        <f aca="false">IF(F162&lt;&gt;0,IF(I162&lt;&gt;0,I162/F162*100,""),"")</f>
        <v>132.081009685941</v>
      </c>
      <c r="O162" s="106" t="n">
        <f aca="false">IF(H162&lt;&gt;0,IF(K162&lt;&gt;0,K162/H162*100,""),"")</f>
        <v>121.511305745002</v>
      </c>
      <c r="Q162" s="65" t="n">
        <f aca="false">E162-C162-D162</f>
        <v>0</v>
      </c>
      <c r="R162" s="66" t="n">
        <f aca="false">H162-F162-G162</f>
        <v>0</v>
      </c>
      <c r="S162" s="66" t="n">
        <f aca="false">K162-I162-J162</f>
        <v>0</v>
      </c>
    </row>
    <row r="163" s="125" customFormat="true" ht="11.25" hidden="false" customHeight="false" outlineLevel="0" collapsed="false">
      <c r="A163" s="72" t="s">
        <v>195</v>
      </c>
      <c r="B163" s="48" t="s">
        <v>196</v>
      </c>
      <c r="C163" s="69"/>
      <c r="D163" s="69"/>
      <c r="E163" s="73"/>
      <c r="F163" s="73" t="n">
        <v>700000</v>
      </c>
      <c r="G163" s="69"/>
      <c r="H163" s="73" t="n">
        <f aca="false">SUM(F163:G163)</f>
        <v>700000</v>
      </c>
      <c r="I163" s="69" t="n">
        <v>1700000</v>
      </c>
      <c r="J163" s="69" t="n">
        <v>56553</v>
      </c>
      <c r="K163" s="73" t="n">
        <f aca="false">SUM(I163:J163)</f>
        <v>1756553</v>
      </c>
      <c r="L163" s="106" t="str">
        <f aca="false">IF(C163&lt;&gt;0,IF(I163&lt;&gt;0,I163/C163*100,""),"")</f>
        <v/>
      </c>
      <c r="M163" s="106" t="str">
        <f aca="false">IF(E163&lt;&gt;0,IF(K163&lt;&gt;0,K163/E163*100,""),"")</f>
        <v/>
      </c>
      <c r="N163" s="106" t="n">
        <f aca="false">IF(F163&lt;&gt;0,IF(I163&lt;&gt;0,I163/F163*100,""),"")</f>
        <v>242.857142857143</v>
      </c>
      <c r="O163" s="106" t="n">
        <f aca="false">IF(H163&lt;&gt;0,IF(K163&lt;&gt;0,K163/H163*100,""),"")</f>
        <v>250.936142857143</v>
      </c>
      <c r="Q163" s="65" t="n">
        <f aca="false">E163-C163-D163</f>
        <v>0</v>
      </c>
      <c r="R163" s="66" t="n">
        <f aca="false">H163-F163-G163</f>
        <v>0</v>
      </c>
      <c r="S163" s="66" t="n">
        <f aca="false">K163-I163-J163</f>
        <v>0</v>
      </c>
    </row>
    <row r="164" s="125" customFormat="true" ht="11.25" hidden="false" customHeight="false" outlineLevel="0" collapsed="false">
      <c r="A164" s="72" t="s">
        <v>145</v>
      </c>
      <c r="B164" s="79" t="s">
        <v>146</v>
      </c>
      <c r="C164" s="69" t="n">
        <v>244000</v>
      </c>
      <c r="D164" s="69"/>
      <c r="E164" s="73" t="n">
        <f aca="false">SUM(C164:D164)</f>
        <v>244000</v>
      </c>
      <c r="F164" s="73"/>
      <c r="G164" s="69"/>
      <c r="H164" s="73" t="n">
        <f aca="false">SUM(F164:G164)</f>
        <v>0</v>
      </c>
      <c r="I164" s="69"/>
      <c r="J164" s="69"/>
      <c r="K164" s="73" t="n">
        <f aca="false">SUM(I164:J164)</f>
        <v>0</v>
      </c>
      <c r="L164" s="106" t="str">
        <f aca="false">IF(C164&lt;&gt;0,IF(I164&lt;&gt;0,I164/C164*100,""),"")</f>
        <v/>
      </c>
      <c r="M164" s="106" t="str">
        <f aca="false">IF(E164&lt;&gt;0,IF(K164&lt;&gt;0,K164/E164*100,""),"")</f>
        <v/>
      </c>
      <c r="N164" s="106" t="str">
        <f aca="false">IF(F164&lt;&gt;0,IF(I164&lt;&gt;0,I164/F164*100,""),"")</f>
        <v/>
      </c>
      <c r="O164" s="106" t="str">
        <f aca="false">IF(H164&lt;&gt;0,IF(K164&lt;&gt;0,K164/H164*100,""),"")</f>
        <v/>
      </c>
      <c r="Q164" s="65" t="n">
        <f aca="false">E164-C164-D164</f>
        <v>0</v>
      </c>
      <c r="R164" s="66" t="n">
        <f aca="false">H164-F164-G164</f>
        <v>0</v>
      </c>
      <c r="S164" s="66" t="n">
        <f aca="false">K164-I164-J164</f>
        <v>0</v>
      </c>
    </row>
    <row r="165" s="125" customFormat="true" ht="11.25" hidden="false" customHeight="false" outlineLevel="0" collapsed="false">
      <c r="A165" s="72" t="s">
        <v>30</v>
      </c>
      <c r="B165" s="79" t="s">
        <v>31</v>
      </c>
      <c r="C165" s="69" t="n">
        <v>10000</v>
      </c>
      <c r="D165" s="69"/>
      <c r="E165" s="73" t="n">
        <f aca="false">SUM(C165:D165)</f>
        <v>10000</v>
      </c>
      <c r="F165" s="73" t="n">
        <v>10000</v>
      </c>
      <c r="G165" s="69"/>
      <c r="H165" s="73" t="n">
        <f aca="false">SUM(F165:G165)</f>
        <v>10000</v>
      </c>
      <c r="I165" s="69"/>
      <c r="J165" s="69"/>
      <c r="K165" s="73" t="n">
        <f aca="false">SUM(I165:J165)</f>
        <v>0</v>
      </c>
      <c r="L165" s="106" t="str">
        <f aca="false">IF(C165&lt;&gt;0,IF(I165&lt;&gt;0,I165/C165*100,""),"")</f>
        <v/>
      </c>
      <c r="M165" s="106" t="str">
        <f aca="false">IF(E165&lt;&gt;0,IF(K165&lt;&gt;0,K165/E165*100,""),"")</f>
        <v/>
      </c>
      <c r="N165" s="106" t="str">
        <f aca="false">IF(F165&lt;&gt;0,IF(I165&lt;&gt;0,I165/F165*100,""),"")</f>
        <v/>
      </c>
      <c r="O165" s="106" t="str">
        <f aca="false">IF(H165&lt;&gt;0,IF(K165&lt;&gt;0,K165/H165*100,""),"")</f>
        <v/>
      </c>
      <c r="Q165" s="65" t="n">
        <f aca="false">E165-C165-D165</f>
        <v>0</v>
      </c>
      <c r="R165" s="66" t="n">
        <f aca="false">H165-F165-G165</f>
        <v>0</v>
      </c>
      <c r="S165" s="66" t="n">
        <f aca="false">K165-I165-J165</f>
        <v>0</v>
      </c>
    </row>
    <row r="166" s="125" customFormat="true" ht="11.25" hidden="false" customHeight="false" outlineLevel="0" collapsed="false">
      <c r="A166" s="72" t="s">
        <v>57</v>
      </c>
      <c r="B166" s="79" t="s">
        <v>58</v>
      </c>
      <c r="C166" s="69"/>
      <c r="D166" s="69"/>
      <c r="E166" s="73"/>
      <c r="F166" s="99" t="n">
        <v>50861</v>
      </c>
      <c r="G166" s="69"/>
      <c r="H166" s="99" t="n">
        <f aca="false">SUM(F166:G166)</f>
        <v>50861</v>
      </c>
      <c r="I166" s="69"/>
      <c r="J166" s="69"/>
      <c r="K166" s="73"/>
      <c r="L166" s="100" t="str">
        <f aca="false">IF(C166&lt;&gt;0,IF(I166&lt;&gt;0,I166/C166*100,""),"")</f>
        <v/>
      </c>
      <c r="M166" s="100" t="str">
        <f aca="false">IF(E166&lt;&gt;0,IF(K166&lt;&gt;0,K166/E166*100,""),"")</f>
        <v/>
      </c>
      <c r="N166" s="100" t="str">
        <f aca="false">IF(F166&lt;&gt;0,IF(I166&lt;&gt;0,I166/F166*100,""),"")</f>
        <v/>
      </c>
      <c r="O166" s="100" t="str">
        <f aca="false">IF(H166&lt;&gt;0,IF(K166&lt;&gt;0,K166/H166*100,""),"")</f>
        <v/>
      </c>
      <c r="Q166" s="65" t="n">
        <f aca="false">E166-C166-D166</f>
        <v>0</v>
      </c>
      <c r="R166" s="66" t="n">
        <f aca="false">H166-F166-G166</f>
        <v>0</v>
      </c>
      <c r="S166" s="66" t="n">
        <f aca="false">K166-I166-J166</f>
        <v>0</v>
      </c>
    </row>
    <row r="167" s="125" customFormat="true" ht="6" hidden="false" customHeight="true" outlineLevel="0" collapsed="false">
      <c r="A167" s="72"/>
      <c r="B167" s="48"/>
      <c r="C167" s="111"/>
      <c r="D167" s="111"/>
      <c r="E167" s="111"/>
      <c r="F167" s="111"/>
      <c r="G167" s="111"/>
      <c r="H167" s="111"/>
      <c r="I167" s="111"/>
      <c r="J167" s="111"/>
      <c r="K167" s="111"/>
      <c r="L167" s="100" t="str">
        <f aca="false">IF(C167&lt;&gt;0,IF(I167&lt;&gt;0,I167/C167*100,""),"")</f>
        <v/>
      </c>
      <c r="M167" s="100" t="str">
        <f aca="false">IF(E167&lt;&gt;0,IF(K167&lt;&gt;0,K167/E167*100,""),"")</f>
        <v/>
      </c>
      <c r="N167" s="100" t="str">
        <f aca="false">IF(F167&lt;&gt;0,IF(I167&lt;&gt;0,I167/F167*100,""),"")</f>
        <v/>
      </c>
      <c r="O167" s="100" t="str">
        <f aca="false">IF(H167&lt;&gt;0,IF(K167&lt;&gt;0,K167/H167*100,""),"")</f>
        <v/>
      </c>
      <c r="Q167" s="65" t="n">
        <f aca="false">E167-C167-D167</f>
        <v>0</v>
      </c>
      <c r="R167" s="66" t="n">
        <f aca="false">H167-F167-G167</f>
        <v>0</v>
      </c>
      <c r="S167" s="66" t="n">
        <f aca="false">K167-I167-J167</f>
        <v>0</v>
      </c>
    </row>
    <row r="168" s="78" customFormat="true" ht="12.75" hidden="false" customHeight="false" outlineLevel="0" collapsed="false">
      <c r="A168" s="61" t="s">
        <v>197</v>
      </c>
      <c r="B168" s="62" t="s">
        <v>19</v>
      </c>
      <c r="C168" s="63" t="n">
        <f aca="false">SUM(C170:C179)</f>
        <v>466114225</v>
      </c>
      <c r="D168" s="63" t="n">
        <f aca="false">SUM(D170:D179)</f>
        <v>7392820</v>
      </c>
      <c r="E168" s="63" t="n">
        <f aca="false">SUM(C168:D168)</f>
        <v>473507045</v>
      </c>
      <c r="F168" s="63" t="n">
        <f aca="false">SUM(F170:F179)</f>
        <v>466852281</v>
      </c>
      <c r="G168" s="63" t="n">
        <f aca="false">SUM(G170:G179)</f>
        <v>7366334</v>
      </c>
      <c r="H168" s="63" t="n">
        <f aca="false">SUM(F168:G168)</f>
        <v>474218615</v>
      </c>
      <c r="I168" s="63" t="n">
        <f aca="false">SUM(I170:I179)</f>
        <v>458546620</v>
      </c>
      <c r="J168" s="63" t="n">
        <f aca="false">SUM(J170:J179)</f>
        <v>7804258</v>
      </c>
      <c r="K168" s="63" t="n">
        <f aca="false">SUM(I168:J168)</f>
        <v>466350878</v>
      </c>
      <c r="L168" s="64" t="n">
        <f aca="false">IF(C168&lt;&gt;0,IF(I168&lt;&gt;0,I168/C168*100,""),"")</f>
        <v>98.3764483909497</v>
      </c>
      <c r="M168" s="64" t="n">
        <f aca="false">IF(E168&lt;&gt;0,IF(K168&lt;&gt;0,K168/E168*100,""),"")</f>
        <v>98.488688378438</v>
      </c>
      <c r="N168" s="64" t="n">
        <f aca="false">IF(F168&lt;&gt;0,IF(I168&lt;&gt;0,I168/F168*100,""),"")</f>
        <v>98.2209231189341</v>
      </c>
      <c r="O168" s="64" t="n">
        <f aca="false">IF(H168&lt;&gt;0,IF(K168&lt;&gt;0,K168/H168*100,""),"")</f>
        <v>98.3409050697008</v>
      </c>
      <c r="Q168" s="65" t="n">
        <f aca="false">E168-C168-D168</f>
        <v>0</v>
      </c>
      <c r="R168" s="66" t="n">
        <f aca="false">H168-F168-G168</f>
        <v>0</v>
      </c>
      <c r="S168" s="66" t="n">
        <f aca="false">K168-I168-J168</f>
        <v>0</v>
      </c>
    </row>
    <row r="169" s="120" customFormat="true" ht="12" hidden="false" customHeight="false" outlineLevel="0" collapsed="false">
      <c r="A169" s="75" t="s">
        <v>26</v>
      </c>
      <c r="B169" s="87"/>
      <c r="C169" s="73" t="n">
        <f aca="false">SUM(C170:C177)</f>
        <v>466114225</v>
      </c>
      <c r="D169" s="73" t="n">
        <f aca="false">SUM(D170:D177)</f>
        <v>7392820</v>
      </c>
      <c r="E169" s="73" t="n">
        <f aca="false">SUM(C169:D169)</f>
        <v>473507045</v>
      </c>
      <c r="F169" s="73" t="n">
        <f aca="false">SUM(F170:F177)</f>
        <v>463577281</v>
      </c>
      <c r="G169" s="73" t="n">
        <f aca="false">SUM(G170:G177)</f>
        <v>7366334</v>
      </c>
      <c r="H169" s="73" t="n">
        <f aca="false">SUM(F169:G169)</f>
        <v>470943615</v>
      </c>
      <c r="I169" s="73" t="n">
        <f aca="false">SUM(I170:I177)</f>
        <v>458546620</v>
      </c>
      <c r="J169" s="73" t="n">
        <f aca="false">SUM(J170:J177)</f>
        <v>7804258</v>
      </c>
      <c r="K169" s="73" t="n">
        <f aca="false">SUM(I169:J169)</f>
        <v>466350878</v>
      </c>
      <c r="L169" s="106" t="n">
        <f aca="false">IF(C169&lt;&gt;0,IF(I169&lt;&gt;0,I169/C169*100,""),"")</f>
        <v>98.3764483909497</v>
      </c>
      <c r="M169" s="106" t="n">
        <f aca="false">IF(E169&lt;&gt;0,IF(K169&lt;&gt;0,K169/E169*100,""),"")</f>
        <v>98.488688378438</v>
      </c>
      <c r="N169" s="106" t="n">
        <f aca="false">IF(F169&lt;&gt;0,IF(I169&lt;&gt;0,I169/F169*100,""),"")</f>
        <v>98.9148171823373</v>
      </c>
      <c r="O169" s="106" t="n">
        <f aca="false">IF(H169&lt;&gt;0,IF(K169&lt;&gt;0,K169/H169*100,""),"")</f>
        <v>99.0247798560768</v>
      </c>
      <c r="Q169" s="65" t="n">
        <f aca="false">E169-C169-D169</f>
        <v>0</v>
      </c>
      <c r="R169" s="66" t="n">
        <f aca="false">H169-F169-G169</f>
        <v>0</v>
      </c>
      <c r="S169" s="66" t="n">
        <f aca="false">K169-I169-J169</f>
        <v>0</v>
      </c>
    </row>
    <row r="170" s="120" customFormat="true" ht="12" hidden="false" customHeight="false" outlineLevel="0" collapsed="false">
      <c r="A170" s="75" t="s">
        <v>27</v>
      </c>
      <c r="B170" s="87" t="n">
        <v>0</v>
      </c>
      <c r="C170" s="73"/>
      <c r="D170" s="73" t="n">
        <v>827554</v>
      </c>
      <c r="E170" s="73" t="n">
        <f aca="false">SUM(C170:D170)</f>
        <v>827554</v>
      </c>
      <c r="F170" s="73"/>
      <c r="G170" s="73" t="n">
        <v>889520</v>
      </c>
      <c r="H170" s="73" t="n">
        <f aca="false">SUM(F170:G170)</f>
        <v>889520</v>
      </c>
      <c r="I170" s="73"/>
      <c r="J170" s="73" t="n">
        <v>848289</v>
      </c>
      <c r="K170" s="73" t="n">
        <f aca="false">SUM(I170:J170)</f>
        <v>848289</v>
      </c>
      <c r="L170" s="106" t="str">
        <f aca="false">IF(C170&lt;&gt;0,IF(I170&lt;&gt;0,I170/C170*100,""),"")</f>
        <v/>
      </c>
      <c r="M170" s="106" t="n">
        <f aca="false">IF(E170&lt;&gt;0,IF(K170&lt;&gt;0,K170/E170*100,""),"")</f>
        <v>102.505576675359</v>
      </c>
      <c r="N170" s="106" t="str">
        <f aca="false">IF(F170&lt;&gt;0,IF(I170&lt;&gt;0,I170/F170*100,""),"")</f>
        <v/>
      </c>
      <c r="O170" s="106" t="n">
        <f aca="false">IF(H170&lt;&gt;0,IF(K170&lt;&gt;0,K170/H170*100,""),"")</f>
        <v>95.3648034895224</v>
      </c>
      <c r="Q170" s="65" t="n">
        <f aca="false">E170-C170-D170</f>
        <v>0</v>
      </c>
      <c r="R170" s="66" t="n">
        <f aca="false">H170-F170-G170</f>
        <v>0</v>
      </c>
      <c r="S170" s="66" t="n">
        <f aca="false">K170-I170-J170</f>
        <v>0</v>
      </c>
    </row>
    <row r="171" s="120" customFormat="true" ht="12" hidden="false" customHeight="false" outlineLevel="0" collapsed="false">
      <c r="A171" s="75" t="s">
        <v>198</v>
      </c>
      <c r="B171" s="87" t="s">
        <v>199</v>
      </c>
      <c r="C171" s="73" t="n">
        <v>427000</v>
      </c>
      <c r="D171" s="73" t="n">
        <v>2201295</v>
      </c>
      <c r="E171" s="73" t="n">
        <f aca="false">SUM(C171:D171)</f>
        <v>2628295</v>
      </c>
      <c r="F171" s="73" t="n">
        <v>397713</v>
      </c>
      <c r="G171" s="73" t="n">
        <v>2218240</v>
      </c>
      <c r="H171" s="73" t="n">
        <f aca="false">SUM(F171:G171)</f>
        <v>2615953</v>
      </c>
      <c r="I171" s="73" t="n">
        <v>462000</v>
      </c>
      <c r="J171" s="73" t="n">
        <v>2482659</v>
      </c>
      <c r="K171" s="73" t="n">
        <f aca="false">SUM(I171:J171)</f>
        <v>2944659</v>
      </c>
      <c r="L171" s="106" t="n">
        <f aca="false">IF(C171&lt;&gt;0,IF(I171&lt;&gt;0,I171/C171*100,""),"")</f>
        <v>108.196721311475</v>
      </c>
      <c r="M171" s="106" t="n">
        <f aca="false">IF(E171&lt;&gt;0,IF(K171&lt;&gt;0,K171/E171*100,""),"")</f>
        <v>112.036852788595</v>
      </c>
      <c r="N171" s="106" t="n">
        <f aca="false">IF(F171&lt;&gt;0,IF(I171&lt;&gt;0,I171/F171*100,""),"")</f>
        <v>116.164168634166</v>
      </c>
      <c r="O171" s="106" t="n">
        <f aca="false">IF(H171&lt;&gt;0,IF(K171&lt;&gt;0,K171/H171*100,""),"")</f>
        <v>112.565439822504</v>
      </c>
      <c r="Q171" s="65" t="n">
        <f aca="false">E171-C171-D171</f>
        <v>0</v>
      </c>
      <c r="R171" s="66" t="n">
        <f aca="false">H171-F171-G171</f>
        <v>0</v>
      </c>
      <c r="S171" s="66" t="n">
        <f aca="false">K171-I171-J171</f>
        <v>0</v>
      </c>
    </row>
    <row r="172" s="120" customFormat="true" ht="12" hidden="false" customHeight="false" outlineLevel="0" collapsed="false">
      <c r="A172" s="75" t="s">
        <v>200</v>
      </c>
      <c r="B172" s="87" t="s">
        <v>201</v>
      </c>
      <c r="C172" s="73" t="n">
        <v>1175000</v>
      </c>
      <c r="D172" s="73" t="n">
        <v>711697</v>
      </c>
      <c r="E172" s="73" t="n">
        <f aca="false">SUM(C172:D172)</f>
        <v>1886697</v>
      </c>
      <c r="F172" s="73" t="n">
        <v>471843</v>
      </c>
      <c r="G172" s="73" t="n">
        <v>711616</v>
      </c>
      <c r="H172" s="73" t="n">
        <f aca="false">SUM(F172:G172)</f>
        <v>1183459</v>
      </c>
      <c r="I172" s="73" t="n">
        <f aca="false">385000+650000</f>
        <v>1035000</v>
      </c>
      <c r="J172" s="73" t="n">
        <v>723873</v>
      </c>
      <c r="K172" s="73" t="n">
        <f aca="false">SUM(I172:J172)</f>
        <v>1758873</v>
      </c>
      <c r="L172" s="106" t="n">
        <f aca="false">IF(C172&lt;&gt;0,IF(I172&lt;&gt;0,I172/C172*100,""),"")</f>
        <v>88.0851063829787</v>
      </c>
      <c r="M172" s="106" t="n">
        <f aca="false">IF(E172&lt;&gt;0,IF(K172&lt;&gt;0,K172/E172*100,""),"")</f>
        <v>93.2249852520039</v>
      </c>
      <c r="N172" s="106" t="n">
        <f aca="false">IF(F172&lt;&gt;0,IF(I172&lt;&gt;0,I172/F172*100,""),"")</f>
        <v>219.35262364812</v>
      </c>
      <c r="O172" s="106" t="n">
        <f aca="false">IF(H172&lt;&gt;0,IF(K172&lt;&gt;0,K172/H172*100,""),"")</f>
        <v>148.621371758548</v>
      </c>
      <c r="Q172" s="65" t="n">
        <f aca="false">E172-C172-D172</f>
        <v>0</v>
      </c>
      <c r="R172" s="66" t="n">
        <f aca="false">H172-F172-G172</f>
        <v>0</v>
      </c>
      <c r="S172" s="66" t="n">
        <f aca="false">K172-I172-J172</f>
        <v>0</v>
      </c>
    </row>
    <row r="173" s="120" customFormat="true" ht="36.75" hidden="false" customHeight="true" outlineLevel="0" collapsed="false">
      <c r="A173" s="126" t="s">
        <v>202</v>
      </c>
      <c r="B173" s="87"/>
      <c r="C173" s="73"/>
      <c r="D173" s="73"/>
      <c r="E173" s="73"/>
      <c r="F173" s="73"/>
      <c r="G173" s="73"/>
      <c r="H173" s="73"/>
      <c r="I173" s="73"/>
      <c r="J173" s="73"/>
      <c r="K173" s="73"/>
      <c r="L173" s="106"/>
      <c r="M173" s="106"/>
      <c r="N173" s="106"/>
      <c r="O173" s="106"/>
      <c r="Q173" s="65" t="n">
        <f aca="false">E173-C173-D173</f>
        <v>0</v>
      </c>
      <c r="R173" s="66" t="n">
        <f aca="false">H173-F173-G173</f>
        <v>0</v>
      </c>
      <c r="S173" s="66" t="n">
        <f aca="false">K173-I173-J173</f>
        <v>0</v>
      </c>
    </row>
    <row r="174" s="120" customFormat="true" ht="12" hidden="false" customHeight="false" outlineLevel="0" collapsed="false">
      <c r="A174" s="75" t="s">
        <v>203</v>
      </c>
      <c r="B174" s="87" t="s">
        <v>204</v>
      </c>
      <c r="C174" s="73" t="n">
        <v>792900</v>
      </c>
      <c r="D174" s="73" t="n">
        <v>99307</v>
      </c>
      <c r="E174" s="73" t="n">
        <f aca="false">SUM(C174:D174)</f>
        <v>892207</v>
      </c>
      <c r="F174" s="73" t="n">
        <v>1602620</v>
      </c>
      <c r="G174" s="73" t="n">
        <v>77832</v>
      </c>
      <c r="H174" s="73" t="n">
        <f aca="false">SUM(F174:G174)</f>
        <v>1680452</v>
      </c>
      <c r="I174" s="73" t="n">
        <v>1891100</v>
      </c>
      <c r="J174" s="73" t="n">
        <v>107450</v>
      </c>
      <c r="K174" s="73" t="n">
        <f aca="false">SUM(I174:J174)</f>
        <v>1998550</v>
      </c>
      <c r="L174" s="106" t="n">
        <f aca="false">IF(C174&lt;&gt;0,IF(I174&lt;&gt;0,I174/C174*100,""),"")</f>
        <v>238.504224996847</v>
      </c>
      <c r="M174" s="106" t="n">
        <f aca="false">IF(E174&lt;&gt;0,IF(K174&lt;&gt;0,K174/E174*100,""),"")</f>
        <v>224.000708355796</v>
      </c>
      <c r="N174" s="106" t="n">
        <f aca="false">IF(F174&lt;&gt;0,IF(I174&lt;&gt;0,I174/F174*100,""),"")</f>
        <v>118.000524141718</v>
      </c>
      <c r="O174" s="106" t="n">
        <f aca="false">IF(H174&lt;&gt;0,IF(K174&lt;&gt;0,K174/H174*100,""),"")</f>
        <v>118.929311875614</v>
      </c>
      <c r="Q174" s="65" t="n">
        <f aca="false">E174-C174-D174</f>
        <v>0</v>
      </c>
      <c r="R174" s="66" t="n">
        <f aca="false">H174-F174-G174</f>
        <v>0</v>
      </c>
      <c r="S174" s="66" t="n">
        <f aca="false">K174-I174-J174</f>
        <v>0</v>
      </c>
    </row>
    <row r="175" s="120" customFormat="true" ht="22.5" hidden="false" customHeight="false" outlineLevel="0" collapsed="false">
      <c r="A175" s="75" t="s">
        <v>205</v>
      </c>
      <c r="B175" s="87" t="s">
        <v>206</v>
      </c>
      <c r="C175" s="73" t="n">
        <v>449448141</v>
      </c>
      <c r="D175" s="73" t="n">
        <v>1765449</v>
      </c>
      <c r="E175" s="73" t="n">
        <f aca="false">SUM(C175:D175)</f>
        <v>451213590</v>
      </c>
      <c r="F175" s="73" t="n">
        <v>452865361</v>
      </c>
      <c r="G175" s="73" t="n">
        <v>1779039</v>
      </c>
      <c r="H175" s="73" t="n">
        <f aca="false">SUM(F175:G175)</f>
        <v>454644400</v>
      </c>
      <c r="I175" s="73" t="n">
        <v>438619120</v>
      </c>
      <c r="J175" s="73" t="n">
        <v>1809683</v>
      </c>
      <c r="K175" s="73" t="n">
        <f aca="false">SUM(I175:J175)</f>
        <v>440428803</v>
      </c>
      <c r="L175" s="106" t="n">
        <f aca="false">IF(C175&lt;&gt;0,IF(I175&lt;&gt;0,I175/C175*100,""),"")</f>
        <v>97.5905961083951</v>
      </c>
      <c r="M175" s="106" t="n">
        <f aca="false">IF(E175&lt;&gt;0,IF(K175&lt;&gt;0,K175/E175*100,""),"")</f>
        <v>97.6098266455139</v>
      </c>
      <c r="N175" s="106" t="n">
        <f aca="false">IF(F175&lt;&gt;0,IF(I175&lt;&gt;0,I175/F175*100,""),"")</f>
        <v>96.8541994537754</v>
      </c>
      <c r="O175" s="106" t="n">
        <f aca="false">IF(H175&lt;&gt;0,IF(K175&lt;&gt;0,K175/H175*100,""),"")</f>
        <v>96.8732492910943</v>
      </c>
      <c r="Q175" s="65" t="n">
        <f aca="false">E175-C175-D175</f>
        <v>0</v>
      </c>
      <c r="R175" s="66" t="n">
        <f aca="false">H175-F175-G175</f>
        <v>0</v>
      </c>
      <c r="S175" s="66" t="n">
        <f aca="false">K175-I175-J175</f>
        <v>0</v>
      </c>
    </row>
    <row r="176" s="120" customFormat="true" ht="12" hidden="false" customHeight="false" outlineLevel="0" collapsed="false">
      <c r="A176" s="75" t="s">
        <v>207</v>
      </c>
      <c r="B176" s="87" t="s">
        <v>208</v>
      </c>
      <c r="C176" s="73" t="n">
        <v>5570000</v>
      </c>
      <c r="D176" s="73" t="n">
        <v>606873</v>
      </c>
      <c r="E176" s="73" t="n">
        <f aca="false">SUM(C176:D176)</f>
        <v>6176873</v>
      </c>
      <c r="F176" s="73" t="n">
        <v>3795000</v>
      </c>
      <c r="G176" s="73" t="n">
        <v>689377</v>
      </c>
      <c r="H176" s="73" t="n">
        <f aca="false">SUM(F176:G176)</f>
        <v>4484377</v>
      </c>
      <c r="I176" s="73" t="n">
        <f aca="false">7197800-455400</f>
        <v>6742400</v>
      </c>
      <c r="J176" s="73" t="n">
        <v>701252</v>
      </c>
      <c r="K176" s="73" t="n">
        <f aca="false">SUM(I176:J176)</f>
        <v>7443652</v>
      </c>
      <c r="L176" s="106" t="n">
        <f aca="false">IF(C176&lt;&gt;0,IF(I176&lt;&gt;0,I176/C176*100,""),"")</f>
        <v>121.048473967684</v>
      </c>
      <c r="M176" s="106" t="n">
        <f aca="false">IF(E176&lt;&gt;0,IF(K176&lt;&gt;0,K176/E176*100,""),"")</f>
        <v>120.508419065764</v>
      </c>
      <c r="N176" s="106" t="n">
        <f aca="false">IF(F176&lt;&gt;0,IF(I176&lt;&gt;0,I176/F176*100,""),"")</f>
        <v>177.66534914361</v>
      </c>
      <c r="O176" s="106" t="n">
        <f aca="false">IF(H176&lt;&gt;0,IF(K176&lt;&gt;0,K176/H176*100,""),"")</f>
        <v>165.990771962304</v>
      </c>
      <c r="Q176" s="65" t="n">
        <f aca="false">E176-C176-D176</f>
        <v>0</v>
      </c>
      <c r="R176" s="66" t="n">
        <f aca="false">H176-F176-G176</f>
        <v>0</v>
      </c>
      <c r="S176" s="66" t="n">
        <f aca="false">K176-I176-J176</f>
        <v>0</v>
      </c>
    </row>
    <row r="177" s="120" customFormat="true" ht="12" hidden="false" customHeight="false" outlineLevel="0" collapsed="false">
      <c r="A177" s="75" t="s">
        <v>209</v>
      </c>
      <c r="B177" s="87" t="s">
        <v>210</v>
      </c>
      <c r="C177" s="73" t="n">
        <f aca="false">5944000+1100000+1657184</f>
        <v>8701184</v>
      </c>
      <c r="D177" s="73" t="n">
        <v>1180645</v>
      </c>
      <c r="E177" s="73" t="n">
        <f aca="false">SUM(C177:D177)</f>
        <v>9881829</v>
      </c>
      <c r="F177" s="73" t="n">
        <v>4444744</v>
      </c>
      <c r="G177" s="73" t="n">
        <v>1000710</v>
      </c>
      <c r="H177" s="73" t="n">
        <f aca="false">SUM(F177:G177)</f>
        <v>5445454</v>
      </c>
      <c r="I177" s="73" t="n">
        <f aca="false">8538000+1259000</f>
        <v>9797000</v>
      </c>
      <c r="J177" s="73" t="n">
        <v>1131052</v>
      </c>
      <c r="K177" s="73" t="n">
        <f aca="false">SUM(I177:J177)</f>
        <v>10928052</v>
      </c>
      <c r="L177" s="106" t="n">
        <f aca="false">IF(C177&lt;&gt;0,IF(I177&lt;&gt;0,I177/C177*100,""),"")</f>
        <v>112.593872282209</v>
      </c>
      <c r="M177" s="106" t="n">
        <f aca="false">IF(E177&lt;&gt;0,IF(K177&lt;&gt;0,K177/E177*100,""),"")</f>
        <v>110.587341675311</v>
      </c>
      <c r="N177" s="106" t="n">
        <f aca="false">IF(F177&lt;&gt;0,IF(I177&lt;&gt;0,I177/F177*100,""),"")</f>
        <v>220.417643850804</v>
      </c>
      <c r="O177" s="106" t="n">
        <f aca="false">IF(H177&lt;&gt;0,IF(K177&lt;&gt;0,K177/H177*100,""),"")</f>
        <v>200.682110251964</v>
      </c>
      <c r="Q177" s="65" t="n">
        <f aca="false">E177-C177-D177</f>
        <v>0</v>
      </c>
      <c r="R177" s="66" t="n">
        <f aca="false">H177-F177-G177</f>
        <v>0</v>
      </c>
      <c r="S177" s="66" t="n">
        <f aca="false">K177-I177-J177</f>
        <v>0</v>
      </c>
    </row>
    <row r="178" s="120" customFormat="true" ht="68.25" hidden="false" customHeight="false" outlineLevel="0" collapsed="false">
      <c r="A178" s="126" t="s">
        <v>211</v>
      </c>
      <c r="B178" s="87"/>
      <c r="C178" s="73"/>
      <c r="D178" s="73"/>
      <c r="E178" s="73"/>
      <c r="F178" s="73"/>
      <c r="G178" s="73"/>
      <c r="H178" s="73"/>
      <c r="I178" s="73"/>
      <c r="J178" s="73"/>
      <c r="K178" s="73"/>
      <c r="L178" s="106"/>
      <c r="M178" s="106"/>
      <c r="N178" s="106"/>
      <c r="O178" s="106"/>
      <c r="Q178" s="65" t="n">
        <f aca="false">E178-C178-D178</f>
        <v>0</v>
      </c>
      <c r="R178" s="66" t="n">
        <f aca="false">H178-F178-G178</f>
        <v>0</v>
      </c>
      <c r="S178" s="66" t="n">
        <f aca="false">K178-I178-J178</f>
        <v>0</v>
      </c>
    </row>
    <row r="179" s="120" customFormat="true" ht="12" hidden="false" customHeight="false" outlineLevel="0" collapsed="false">
      <c r="A179" s="75" t="s">
        <v>57</v>
      </c>
      <c r="B179" s="122" t="s">
        <v>58</v>
      </c>
      <c r="C179" s="73"/>
      <c r="D179" s="73"/>
      <c r="E179" s="73" t="n">
        <f aca="false">SUM(C179:D179)</f>
        <v>0</v>
      </c>
      <c r="F179" s="73" t="n">
        <v>3275000</v>
      </c>
      <c r="G179" s="73"/>
      <c r="H179" s="73" t="n">
        <f aca="false">SUM(F179:G179)</f>
        <v>3275000</v>
      </c>
      <c r="I179" s="73"/>
      <c r="J179" s="73"/>
      <c r="K179" s="73" t="n">
        <f aca="false">SUM(I179:J179)</f>
        <v>0</v>
      </c>
      <c r="L179" s="106" t="str">
        <f aca="false">IF(C179&lt;&gt;0,IF(I179&lt;&gt;0,I179/C179*100,""),"")</f>
        <v/>
      </c>
      <c r="M179" s="106" t="str">
        <f aca="false">IF(E179&lt;&gt;0,IF(K179&lt;&gt;0,K179/E179*100,""),"")</f>
        <v/>
      </c>
      <c r="N179" s="106" t="str">
        <f aca="false">IF(F179&lt;&gt;0,IF(I179&lt;&gt;0,I179/F179*100,""),"")</f>
        <v/>
      </c>
      <c r="O179" s="106" t="str">
        <f aca="false">IF(H179&lt;&gt;0,IF(K179&lt;&gt;0,K179/H179*100,""),"")</f>
        <v/>
      </c>
      <c r="Q179" s="65" t="n">
        <f aca="false">E179-C179-D179</f>
        <v>0</v>
      </c>
      <c r="R179" s="66" t="n">
        <f aca="false">H179-F179-G179</f>
        <v>0</v>
      </c>
      <c r="S179" s="66" t="n">
        <f aca="false">K179-I179-J179</f>
        <v>0</v>
      </c>
    </row>
    <row r="180" s="94" customFormat="true" ht="6" hidden="false" customHeight="true" outlineLevel="0" collapsed="false">
      <c r="A180" s="75"/>
      <c r="B180" s="87"/>
      <c r="C180" s="69"/>
      <c r="D180" s="69"/>
      <c r="E180" s="69" t="n">
        <f aca="false">SUM(C180:D180)</f>
        <v>0</v>
      </c>
      <c r="F180" s="69"/>
      <c r="G180" s="69"/>
      <c r="H180" s="69" t="n">
        <f aca="false">SUM(F180:G180)</f>
        <v>0</v>
      </c>
      <c r="I180" s="69"/>
      <c r="J180" s="69"/>
      <c r="K180" s="69" t="n">
        <f aca="false">SUM(I180:J180)</f>
        <v>0</v>
      </c>
      <c r="L180" s="71" t="str">
        <f aca="false">IF(C180&lt;&gt;0,IF(I180&lt;&gt;0,I180/C180*100,""),"")</f>
        <v/>
      </c>
      <c r="M180" s="71" t="str">
        <f aca="false">IF(E180&lt;&gt;0,IF(K180&lt;&gt;0,K180/E180*100,""),"")</f>
        <v/>
      </c>
      <c r="N180" s="71" t="str">
        <f aca="false">IF(F180&lt;&gt;0,IF(I180&lt;&gt;0,I180/F180*100,""),"")</f>
        <v/>
      </c>
      <c r="O180" s="71" t="str">
        <f aca="false">IF(H180&lt;&gt;0,IF(K180&lt;&gt;0,K180/H180*100,""),"")</f>
        <v/>
      </c>
      <c r="Q180" s="65" t="n">
        <f aca="false">E180-C180-D180</f>
        <v>0</v>
      </c>
      <c r="R180" s="66" t="n">
        <f aca="false">H180-F180-G180</f>
        <v>0</v>
      </c>
      <c r="S180" s="66" t="n">
        <f aca="false">K180-I180-J180</f>
        <v>0</v>
      </c>
    </row>
    <row r="181" s="43" customFormat="true" ht="12.75" hidden="false" customHeight="false" outlineLevel="0" collapsed="false">
      <c r="A181" s="88" t="s">
        <v>212</v>
      </c>
      <c r="B181" s="96" t="s">
        <v>19</v>
      </c>
      <c r="C181" s="90" t="n">
        <f aca="false">SUM(C183:C187)</f>
        <v>1679800</v>
      </c>
      <c r="D181" s="90" t="n">
        <f aca="false">SUM(D183:D187)</f>
        <v>6510094</v>
      </c>
      <c r="E181" s="90" t="n">
        <f aca="false">SUM(C181:D181)</f>
        <v>8189894</v>
      </c>
      <c r="F181" s="90" t="n">
        <f aca="false">SUM(F183:F187)</f>
        <v>1179800</v>
      </c>
      <c r="G181" s="90" t="n">
        <f aca="false">SUM(G183:G187)</f>
        <v>6504612</v>
      </c>
      <c r="H181" s="90" t="n">
        <f aca="false">SUM(F181:G181)</f>
        <v>7684412</v>
      </c>
      <c r="I181" s="90" t="n">
        <f aca="false">SUM(I183:I187)</f>
        <v>1770000</v>
      </c>
      <c r="J181" s="90" t="n">
        <f aca="false">SUM(J183:J187)</f>
        <v>6673206</v>
      </c>
      <c r="K181" s="90" t="n">
        <f aca="false">SUM(I181:J181)</f>
        <v>8443206</v>
      </c>
      <c r="L181" s="91" t="n">
        <f aca="false">IF(C181&lt;&gt;0,IF(I181&lt;&gt;0,I181/C181*100,""),"")</f>
        <v>105.369686867484</v>
      </c>
      <c r="M181" s="91" t="n">
        <f aca="false">IF(E181&lt;&gt;0,IF(K181&lt;&gt;0,K181/E181*100,""),"")</f>
        <v>103.09298264422</v>
      </c>
      <c r="N181" s="91" t="n">
        <f aca="false">IF(F181&lt;&gt;0,IF(I181&lt;&gt;0,I181/F181*100,""),"")</f>
        <v>150.025428038651</v>
      </c>
      <c r="O181" s="91" t="n">
        <f aca="false">IF(H181&lt;&gt;0,IF(K181&lt;&gt;0,K181/H181*100,""),"")</f>
        <v>109.874457538196</v>
      </c>
      <c r="Q181" s="65" t="n">
        <f aca="false">E181-C181-D181</f>
        <v>0</v>
      </c>
      <c r="R181" s="66" t="n">
        <f aca="false">H181-F181-G181</f>
        <v>0</v>
      </c>
      <c r="S181" s="66" t="n">
        <f aca="false">K181-I181-J181</f>
        <v>0</v>
      </c>
    </row>
    <row r="182" s="43" customFormat="true" ht="11.25" hidden="true" customHeight="false" outlineLevel="0" collapsed="false">
      <c r="A182" s="75" t="s">
        <v>26</v>
      </c>
      <c r="B182" s="87"/>
      <c r="C182" s="69" t="n">
        <f aca="false">SUM(C183:C187)</f>
        <v>1679800</v>
      </c>
      <c r="D182" s="69" t="n">
        <f aca="false">SUM(D183:D187)</f>
        <v>6510094</v>
      </c>
      <c r="E182" s="69" t="n">
        <f aca="false">SUM(C182:D182)</f>
        <v>8189894</v>
      </c>
      <c r="F182" s="69" t="n">
        <f aca="false">SUM(F183:F187)</f>
        <v>1179800</v>
      </c>
      <c r="G182" s="69" t="n">
        <f aca="false">SUM(G183:G187)</f>
        <v>6504612</v>
      </c>
      <c r="H182" s="69" t="n">
        <f aca="false">SUM(F182:G182)</f>
        <v>7684412</v>
      </c>
      <c r="I182" s="69" t="n">
        <f aca="false">SUM(I183:I187)</f>
        <v>1770000</v>
      </c>
      <c r="J182" s="69" t="n">
        <f aca="false">SUM(J183:J187)</f>
        <v>6673206</v>
      </c>
      <c r="K182" s="69" t="n">
        <f aca="false">SUM(I182:J182)</f>
        <v>8443206</v>
      </c>
      <c r="L182" s="71" t="n">
        <f aca="false">IF(C182&lt;&gt;0,IF(I182&lt;&gt;0,I182/C182*100,""),"")</f>
        <v>105.369686867484</v>
      </c>
      <c r="M182" s="71" t="n">
        <f aca="false">IF(E182&lt;&gt;0,IF(K182&lt;&gt;0,K182/E182*100,""),"")</f>
        <v>103.09298264422</v>
      </c>
      <c r="N182" s="71" t="n">
        <f aca="false">IF(F182&lt;&gt;0,IF(I182&lt;&gt;0,I182/F182*100,""),"")</f>
        <v>150.025428038651</v>
      </c>
      <c r="O182" s="71" t="n">
        <f aca="false">IF(H182&lt;&gt;0,IF(K182&lt;&gt;0,K182/H182*100,""),"")</f>
        <v>109.874457538196</v>
      </c>
      <c r="Q182" s="65" t="n">
        <f aca="false">E182-C182-D182</f>
        <v>0</v>
      </c>
      <c r="R182" s="66" t="n">
        <f aca="false">H182-F182-G182</f>
        <v>0</v>
      </c>
      <c r="S182" s="66" t="n">
        <f aca="false">K182-I182-J182</f>
        <v>0</v>
      </c>
    </row>
    <row r="183" s="43" customFormat="true" ht="11.25" hidden="false" customHeight="false" outlineLevel="0" collapsed="false">
      <c r="A183" s="75" t="s">
        <v>27</v>
      </c>
      <c r="B183" s="87" t="n">
        <v>0</v>
      </c>
      <c r="C183" s="69"/>
      <c r="D183" s="69" t="n">
        <v>662044</v>
      </c>
      <c r="E183" s="69" t="n">
        <f aca="false">SUM(C183:D183)</f>
        <v>662044</v>
      </c>
      <c r="F183" s="69"/>
      <c r="G183" s="69" t="n">
        <v>667140</v>
      </c>
      <c r="H183" s="69" t="n">
        <f aca="false">SUM(F183:G183)</f>
        <v>667140</v>
      </c>
      <c r="I183" s="69"/>
      <c r="J183" s="69" t="n">
        <v>678631</v>
      </c>
      <c r="K183" s="69" t="n">
        <f aca="false">SUM(I183:J183)</f>
        <v>678631</v>
      </c>
      <c r="L183" s="71" t="str">
        <f aca="false">IF(C183&lt;&gt;0,IF(I183&lt;&gt;0,I183/C183*100,""),"")</f>
        <v/>
      </c>
      <c r="M183" s="71" t="n">
        <f aca="false">IF(E183&lt;&gt;0,IF(K183&lt;&gt;0,K183/E183*100,""),"")</f>
        <v>102.505422600311</v>
      </c>
      <c r="N183" s="71" t="str">
        <f aca="false">IF(F183&lt;&gt;0,IF(I183&lt;&gt;0,I183/F183*100,""),"")</f>
        <v/>
      </c>
      <c r="O183" s="71" t="n">
        <f aca="false">IF(H183&lt;&gt;0,IF(K183&lt;&gt;0,K183/H183*100,""),"")</f>
        <v>101.722427076775</v>
      </c>
      <c r="Q183" s="65" t="n">
        <f aca="false">E183-C183-D183</f>
        <v>0</v>
      </c>
      <c r="R183" s="66" t="n">
        <f aca="false">H183-F183-G183</f>
        <v>0</v>
      </c>
      <c r="S183" s="66" t="n">
        <f aca="false">K183-I183-J183</f>
        <v>0</v>
      </c>
    </row>
    <row r="184" s="43" customFormat="true" ht="11.25" hidden="false" customHeight="false" outlineLevel="0" collapsed="false">
      <c r="A184" s="75" t="s">
        <v>213</v>
      </c>
      <c r="B184" s="87" t="s">
        <v>214</v>
      </c>
      <c r="C184" s="69" t="n">
        <v>100000</v>
      </c>
      <c r="D184" s="69" t="n">
        <v>3199877</v>
      </c>
      <c r="E184" s="69" t="n">
        <f aca="false">SUM(C184:D184)</f>
        <v>3299877</v>
      </c>
      <c r="F184" s="69" t="n">
        <v>100000</v>
      </c>
      <c r="G184" s="69" t="n">
        <v>3224509</v>
      </c>
      <c r="H184" s="69" t="n">
        <f aca="false">SUM(F184:G184)</f>
        <v>3324509</v>
      </c>
      <c r="I184" s="69" t="n">
        <v>100000</v>
      </c>
      <c r="J184" s="69" t="n">
        <v>3280051</v>
      </c>
      <c r="K184" s="69" t="n">
        <f aca="false">SUM(I184:J184)</f>
        <v>3380051</v>
      </c>
      <c r="L184" s="71" t="n">
        <f aca="false">IF(C184&lt;&gt;0,IF(I184&lt;&gt;0,I184/C184*100,""),"")</f>
        <v>100</v>
      </c>
      <c r="M184" s="71" t="n">
        <f aca="false">IF(E184&lt;&gt;0,IF(K184&lt;&gt;0,K184/E184*100,""),"")</f>
        <v>102.429605709546</v>
      </c>
      <c r="N184" s="71" t="n">
        <f aca="false">IF(F184&lt;&gt;0,IF(I184&lt;&gt;0,I184/F184*100,""),"")</f>
        <v>100</v>
      </c>
      <c r="O184" s="71" t="n">
        <f aca="false">IF(H184&lt;&gt;0,IF(K184&lt;&gt;0,K184/H184*100,""),"")</f>
        <v>101.670682798573</v>
      </c>
      <c r="Q184" s="65" t="n">
        <f aca="false">E184-C184-D184</f>
        <v>0</v>
      </c>
      <c r="R184" s="66" t="n">
        <f aca="false">H184-F184-G184</f>
        <v>0</v>
      </c>
      <c r="S184" s="66" t="n">
        <f aca="false">K184-I184-J184</f>
        <v>0</v>
      </c>
    </row>
    <row r="185" s="43" customFormat="true" ht="11.25" hidden="false" customHeight="false" outlineLevel="0" collapsed="false">
      <c r="A185" s="75" t="s">
        <v>215</v>
      </c>
      <c r="B185" s="87" t="s">
        <v>216</v>
      </c>
      <c r="C185" s="69" t="n">
        <v>620000</v>
      </c>
      <c r="D185" s="69" t="n">
        <v>1434428</v>
      </c>
      <c r="E185" s="69" t="n">
        <f aca="false">SUM(C185:D185)</f>
        <v>2054428</v>
      </c>
      <c r="F185" s="69" t="n">
        <v>120000</v>
      </c>
      <c r="G185" s="69" t="n">
        <v>1389874</v>
      </c>
      <c r="H185" s="69" t="n">
        <f aca="false">SUM(F185:G185)</f>
        <v>1509874</v>
      </c>
      <c r="I185" s="69" t="n">
        <v>120000</v>
      </c>
      <c r="J185" s="69" t="n">
        <v>1470367</v>
      </c>
      <c r="K185" s="69" t="n">
        <f aca="false">SUM(I185:J185)</f>
        <v>1590367</v>
      </c>
      <c r="L185" s="71" t="n">
        <f aca="false">IF(C185&lt;&gt;0,IF(I185&lt;&gt;0,I185/C185*100,""),"")</f>
        <v>19.3548387096774</v>
      </c>
      <c r="M185" s="71" t="n">
        <f aca="false">IF(E185&lt;&gt;0,IF(K185&lt;&gt;0,K185/E185*100,""),"")</f>
        <v>77.4116688440773</v>
      </c>
      <c r="N185" s="71" t="n">
        <f aca="false">IF(F185&lt;&gt;0,IF(I185&lt;&gt;0,I185/F185*100,""),"")</f>
        <v>100</v>
      </c>
      <c r="O185" s="71" t="n">
        <f aca="false">IF(H185&lt;&gt;0,IF(K185&lt;&gt;0,K185/H185*100,""),"")</f>
        <v>105.331107099003</v>
      </c>
      <c r="Q185" s="65" t="n">
        <f aca="false">E185-C185-D185</f>
        <v>0</v>
      </c>
      <c r="R185" s="66" t="n">
        <f aca="false">H185-F185-G185</f>
        <v>0</v>
      </c>
      <c r="S185" s="66" t="n">
        <f aca="false">K185-I185-J185</f>
        <v>0</v>
      </c>
    </row>
    <row r="186" s="43" customFormat="true" ht="11.25" hidden="false" customHeight="false" outlineLevel="0" collapsed="false">
      <c r="A186" s="75" t="s">
        <v>217</v>
      </c>
      <c r="B186" s="87" t="s">
        <v>218</v>
      </c>
      <c r="C186" s="69"/>
      <c r="D186" s="69" t="n">
        <v>220681</v>
      </c>
      <c r="E186" s="69" t="n">
        <f aca="false">SUM(C186:D186)</f>
        <v>220681</v>
      </c>
      <c r="F186" s="69"/>
      <c r="G186" s="69" t="n">
        <v>222380</v>
      </c>
      <c r="H186" s="69" t="n">
        <f aca="false">SUM(F186:G186)</f>
        <v>222380</v>
      </c>
      <c r="I186" s="69"/>
      <c r="J186" s="69" t="n">
        <v>226210</v>
      </c>
      <c r="K186" s="69" t="n">
        <f aca="false">SUM(I186:J186)</f>
        <v>226210</v>
      </c>
      <c r="L186" s="71" t="str">
        <f aca="false">IF(C186&lt;&gt;0,IF(I186&lt;&gt;0,I186/C186*100,""),"")</f>
        <v/>
      </c>
      <c r="M186" s="71" t="n">
        <f aca="false">IF(E186&lt;&gt;0,IF(K186&lt;&gt;0,K186/E186*100,""),"")</f>
        <v>102.505426384691</v>
      </c>
      <c r="N186" s="71" t="str">
        <f aca="false">IF(F186&lt;&gt;0,IF(I186&lt;&gt;0,I186/F186*100,""),"")</f>
        <v/>
      </c>
      <c r="O186" s="71" t="n">
        <f aca="false">IF(H186&lt;&gt;0,IF(K186&lt;&gt;0,K186/H186*100,""),"")</f>
        <v>101.7222771832</v>
      </c>
      <c r="Q186" s="65" t="n">
        <f aca="false">E186-C186-D186</f>
        <v>0</v>
      </c>
      <c r="R186" s="66" t="n">
        <f aca="false">H186-F186-G186</f>
        <v>0</v>
      </c>
      <c r="S186" s="66" t="n">
        <f aca="false">K186-I186-J186</f>
        <v>0</v>
      </c>
    </row>
    <row r="187" s="43" customFormat="true" ht="11.25" hidden="false" customHeight="false" outlineLevel="0" collapsed="false">
      <c r="A187" s="75" t="s">
        <v>219</v>
      </c>
      <c r="B187" s="87" t="s">
        <v>220</v>
      </c>
      <c r="C187" s="69" t="n">
        <v>959800</v>
      </c>
      <c r="D187" s="69" t="n">
        <v>993064</v>
      </c>
      <c r="E187" s="69" t="n">
        <f aca="false">SUM(C187:D187)</f>
        <v>1952864</v>
      </c>
      <c r="F187" s="69" t="n">
        <v>959800</v>
      </c>
      <c r="G187" s="69" t="n">
        <v>1000709</v>
      </c>
      <c r="H187" s="69" t="n">
        <f aca="false">SUM(F187:G187)</f>
        <v>1960509</v>
      </c>
      <c r="I187" s="69" t="n">
        <v>1550000</v>
      </c>
      <c r="J187" s="69" t="n">
        <v>1017947</v>
      </c>
      <c r="K187" s="69" t="n">
        <f aca="false">SUM(I187:J187)</f>
        <v>2567947</v>
      </c>
      <c r="L187" s="71" t="n">
        <f aca="false">IF(C187&lt;&gt;0,IF(I187&lt;&gt;0,I187/C187*100,""),"")</f>
        <v>161.491977495312</v>
      </c>
      <c r="M187" s="71" t="n">
        <f aca="false">IF(E187&lt;&gt;0,IF(K187&lt;&gt;0,K187/E187*100,""),"")</f>
        <v>131.496458534747</v>
      </c>
      <c r="N187" s="71" t="n">
        <f aca="false">IF(F187&lt;&gt;0,IF(I187&lt;&gt;0,I187/F187*100,""),"")</f>
        <v>161.491977495312</v>
      </c>
      <c r="O187" s="71" t="n">
        <f aca="false">IF(H187&lt;&gt;0,IF(K187&lt;&gt;0,K187/H187*100,""),"")</f>
        <v>130.983688419691</v>
      </c>
      <c r="Q187" s="65" t="n">
        <f aca="false">E187-C187-D187</f>
        <v>0</v>
      </c>
      <c r="R187" s="66" t="n">
        <f aca="false">H187-F187-G187</f>
        <v>0</v>
      </c>
      <c r="S187" s="66" t="n">
        <f aca="false">K187-I187-J187</f>
        <v>0</v>
      </c>
    </row>
    <row r="188" s="125" customFormat="true" ht="6" hidden="false" customHeight="true" outlineLevel="0" collapsed="false">
      <c r="A188" s="127"/>
      <c r="B188" s="48"/>
      <c r="C188" s="111"/>
      <c r="D188" s="111"/>
      <c r="E188" s="111"/>
      <c r="F188" s="111"/>
      <c r="G188" s="111"/>
      <c r="H188" s="111"/>
      <c r="I188" s="111"/>
      <c r="J188" s="111"/>
      <c r="K188" s="111"/>
      <c r="L188" s="128" t="str">
        <f aca="false">IF(C188&lt;&gt;0,IF(I188&lt;&gt;0,I188/C188*100,""),"")</f>
        <v/>
      </c>
      <c r="M188" s="128" t="str">
        <f aca="false">IF(E188&lt;&gt;0,IF(K188&lt;&gt;0,K188/E188*100,""),"")</f>
        <v/>
      </c>
      <c r="N188" s="128" t="str">
        <f aca="false">IF(F188&lt;&gt;0,IF(I188&lt;&gt;0,I188/F188*100,""),"")</f>
        <v/>
      </c>
      <c r="O188" s="128" t="str">
        <f aca="false">IF(H188&lt;&gt;0,IF(K188&lt;&gt;0,K188/H188*100,""),"")</f>
        <v/>
      </c>
      <c r="Q188" s="65" t="n">
        <f aca="false">E188-C188-D188</f>
        <v>0</v>
      </c>
      <c r="R188" s="66" t="n">
        <f aca="false">H188-F188-G188</f>
        <v>0</v>
      </c>
      <c r="S188" s="66" t="n">
        <f aca="false">K188-I188-J188</f>
        <v>0</v>
      </c>
    </row>
    <row r="189" s="78" customFormat="true" ht="12.75" hidden="false" customHeight="false" outlineLevel="0" collapsed="false">
      <c r="A189" s="61" t="s">
        <v>221</v>
      </c>
      <c r="B189" s="62" t="s">
        <v>19</v>
      </c>
      <c r="C189" s="63" t="n">
        <f aca="false">SUM(C192:C195)</f>
        <v>6840000</v>
      </c>
      <c r="D189" s="63" t="n">
        <f aca="false">SUM(D191:D195)</f>
        <v>15668364</v>
      </c>
      <c r="E189" s="63" t="n">
        <f aca="false">SUM(C189:D189)</f>
        <v>22508364</v>
      </c>
      <c r="F189" s="63" t="n">
        <f aca="false">SUM(F192:F195)</f>
        <v>9110000</v>
      </c>
      <c r="G189" s="63" t="n">
        <f aca="false">SUM(G191:G195)</f>
        <v>16650695</v>
      </c>
      <c r="H189" s="63" t="n">
        <f aca="false">SUM(F189:G189)</f>
        <v>25760695</v>
      </c>
      <c r="I189" s="63" t="n">
        <f aca="false">SUM(I192:I195)</f>
        <v>6900000</v>
      </c>
      <c r="J189" s="63" t="n">
        <f aca="false">SUM(J191:J195)</f>
        <v>17305095</v>
      </c>
      <c r="K189" s="63" t="n">
        <f aca="false">SUM(I189:J189)</f>
        <v>24205095</v>
      </c>
      <c r="L189" s="64" t="n">
        <f aca="false">IF(C189&lt;&gt;0,IF(I189&lt;&gt;0,I189/C189*100,""),"")</f>
        <v>100.877192982456</v>
      </c>
      <c r="M189" s="64" t="n">
        <f aca="false">IF(E189&lt;&gt;0,IF(K189&lt;&gt;0,K189/E189*100,""),"")</f>
        <v>107.538224457362</v>
      </c>
      <c r="N189" s="64" t="n">
        <f aca="false">IF(F189&lt;&gt;0,IF(I189&lt;&gt;0,I189/F189*100,""),"")</f>
        <v>75.7409440175631</v>
      </c>
      <c r="O189" s="64" t="n">
        <f aca="false">IF(H189&lt;&gt;0,IF(K189&lt;&gt;0,K189/H189*100,""),"")</f>
        <v>93.961343046063</v>
      </c>
      <c r="Q189" s="65" t="n">
        <f aca="false">E189-C189-D189</f>
        <v>0</v>
      </c>
      <c r="R189" s="66" t="n">
        <f aca="false">H189-F189-G189</f>
        <v>0</v>
      </c>
      <c r="S189" s="66" t="n">
        <f aca="false">K189-I189-J189</f>
        <v>0</v>
      </c>
    </row>
    <row r="190" s="78" customFormat="true" ht="12.75" hidden="true" customHeight="false" outlineLevel="0" collapsed="false">
      <c r="A190" s="75" t="s">
        <v>26</v>
      </c>
      <c r="B190" s="87"/>
      <c r="C190" s="73" t="n">
        <f aca="false">SUM(C192:C195)</f>
        <v>6840000</v>
      </c>
      <c r="D190" s="73" t="n">
        <f aca="false">SUM(D191:D195)</f>
        <v>15668364</v>
      </c>
      <c r="E190" s="73" t="n">
        <f aca="false">SUM(C190:D190)</f>
        <v>22508364</v>
      </c>
      <c r="F190" s="73" t="n">
        <f aca="false">SUM(F192:F195)</f>
        <v>9110000</v>
      </c>
      <c r="G190" s="73" t="n">
        <f aca="false">SUM(G191:G195)</f>
        <v>16650695</v>
      </c>
      <c r="H190" s="73" t="n">
        <f aca="false">SUM(F190:G190)</f>
        <v>25760695</v>
      </c>
      <c r="I190" s="73" t="n">
        <f aca="false">SUM(I192:I195)</f>
        <v>6900000</v>
      </c>
      <c r="J190" s="73" t="n">
        <f aca="false">SUM(J191:J195)</f>
        <v>17305095</v>
      </c>
      <c r="K190" s="73" t="n">
        <f aca="false">SUM(I190:J190)</f>
        <v>24205095</v>
      </c>
      <c r="L190" s="106" t="n">
        <f aca="false">IF(C190&lt;&gt;0,IF(I190&lt;&gt;0,I190/C190*100,""),"")</f>
        <v>100.877192982456</v>
      </c>
      <c r="M190" s="106" t="n">
        <f aca="false">IF(E190&lt;&gt;0,IF(K190&lt;&gt;0,K190/E190*100,""),"")</f>
        <v>107.538224457362</v>
      </c>
      <c r="N190" s="106" t="n">
        <f aca="false">IF(F190&lt;&gt;0,IF(I190&lt;&gt;0,I190/F190*100,""),"")</f>
        <v>75.7409440175631</v>
      </c>
      <c r="O190" s="106" t="n">
        <f aca="false">IF(H190&lt;&gt;0,IF(K190&lt;&gt;0,K190/H190*100,""),"")</f>
        <v>93.961343046063</v>
      </c>
      <c r="Q190" s="65" t="n">
        <f aca="false">E190-C190-D190</f>
        <v>0</v>
      </c>
      <c r="R190" s="66" t="n">
        <f aca="false">H190-F190-G190</f>
        <v>0</v>
      </c>
      <c r="S190" s="66" t="n">
        <f aca="false">K190-I190-J190</f>
        <v>0</v>
      </c>
    </row>
    <row r="191" s="78" customFormat="true" ht="12.75" hidden="false" customHeight="false" outlineLevel="0" collapsed="false">
      <c r="A191" s="116" t="s">
        <v>27</v>
      </c>
      <c r="B191" s="102" t="n">
        <v>0</v>
      </c>
      <c r="C191" s="129"/>
      <c r="D191" s="129" t="n">
        <v>882725</v>
      </c>
      <c r="E191" s="103" t="n">
        <f aca="false">SUM(C191:D191)</f>
        <v>882725</v>
      </c>
      <c r="F191" s="103"/>
      <c r="G191" s="129" t="n">
        <v>889520</v>
      </c>
      <c r="H191" s="103" t="n">
        <f aca="false">SUM(F191:G191)</f>
        <v>889520</v>
      </c>
      <c r="I191" s="129"/>
      <c r="J191" s="129" t="n">
        <v>904842</v>
      </c>
      <c r="K191" s="103" t="n">
        <f aca="false">SUM(I191:J191)</f>
        <v>904842</v>
      </c>
      <c r="L191" s="117" t="str">
        <f aca="false">IF(C191&lt;&gt;0,IF(I191&lt;&gt;0,I191/C191*100,""),"")</f>
        <v/>
      </c>
      <c r="M191" s="117" t="n">
        <f aca="false">IF(E191&lt;&gt;0,IF(K191&lt;&gt;0,K191/E191*100,""),"")</f>
        <v>102.505536831969</v>
      </c>
      <c r="N191" s="117" t="str">
        <f aca="false">IF(F191&lt;&gt;0,IF(I191&lt;&gt;0,I191/F191*100,""),"")</f>
        <v/>
      </c>
      <c r="O191" s="117" t="n">
        <f aca="false">IF(H191&lt;&gt;0,IF(K191&lt;&gt;0,K191/H191*100,""),"")</f>
        <v>101.722502023563</v>
      </c>
      <c r="Q191" s="65" t="n">
        <f aca="false">E191-C191-D191</f>
        <v>0</v>
      </c>
      <c r="R191" s="66" t="n">
        <f aca="false">H191-F191-G191</f>
        <v>0</v>
      </c>
      <c r="S191" s="66" t="n">
        <f aca="false">K191-I191-J191</f>
        <v>0</v>
      </c>
    </row>
    <row r="192" s="43" customFormat="true" ht="11.25" hidden="false" customHeight="false" outlineLevel="0" collapsed="false">
      <c r="A192" s="72" t="s">
        <v>222</v>
      </c>
      <c r="B192" s="48" t="s">
        <v>223</v>
      </c>
      <c r="C192" s="69" t="n">
        <v>1055800</v>
      </c>
      <c r="D192" s="69" t="n">
        <v>1986131</v>
      </c>
      <c r="E192" s="69" t="n">
        <f aca="false">SUM(C192:D192)</f>
        <v>3041931</v>
      </c>
      <c r="F192" s="69" t="n">
        <v>1055800</v>
      </c>
      <c r="G192" s="69" t="n">
        <v>2001419</v>
      </c>
      <c r="H192" s="69" t="n">
        <f aca="false">SUM(F192:G192)</f>
        <v>3057219</v>
      </c>
      <c r="I192" s="69" t="n">
        <v>806700</v>
      </c>
      <c r="J192" s="69" t="n">
        <v>2262104</v>
      </c>
      <c r="K192" s="69" t="n">
        <f aca="false">SUM(I192:J192)</f>
        <v>3068804</v>
      </c>
      <c r="L192" s="71" t="n">
        <f aca="false">IF(C192&lt;&gt;0,IF(I192&lt;&gt;0,I192/C192*100,""),"")</f>
        <v>76.4065163856791</v>
      </c>
      <c r="M192" s="71" t="n">
        <f aca="false">IF(E192&lt;&gt;0,IF(K192&lt;&gt;0,K192/E192*100,""),"")</f>
        <v>100.883419117659</v>
      </c>
      <c r="N192" s="71" t="n">
        <f aca="false">IF(F192&lt;&gt;0,IF(I192&lt;&gt;0,I192/F192*100,""),"")</f>
        <v>76.4065163856791</v>
      </c>
      <c r="O192" s="71" t="n">
        <f aca="false">IF(H192&lt;&gt;0,IF(K192&lt;&gt;0,K192/H192*100,""),"")</f>
        <v>100.378939160067</v>
      </c>
      <c r="Q192" s="65" t="n">
        <f aca="false">E192-C192-D192</f>
        <v>0</v>
      </c>
      <c r="R192" s="66" t="n">
        <f aca="false">H192-F192-G192</f>
        <v>0</v>
      </c>
      <c r="S192" s="66" t="n">
        <f aca="false">K192-I192-J192</f>
        <v>0</v>
      </c>
    </row>
    <row r="193" s="43" customFormat="true" ht="11.25" hidden="false" customHeight="false" outlineLevel="0" collapsed="false">
      <c r="A193" s="72" t="s">
        <v>224</v>
      </c>
      <c r="B193" s="48" t="s">
        <v>225</v>
      </c>
      <c r="C193" s="69" t="n">
        <v>5715600</v>
      </c>
      <c r="D193" s="69" t="n">
        <v>9930653</v>
      </c>
      <c r="E193" s="69" t="n">
        <f aca="false">SUM(C193:D193)</f>
        <v>15646253</v>
      </c>
      <c r="F193" s="69" t="n">
        <v>7964300</v>
      </c>
      <c r="G193" s="69" t="n">
        <v>10868818</v>
      </c>
      <c r="H193" s="69" t="n">
        <f aca="false">SUM(F193:G193)</f>
        <v>18833118</v>
      </c>
      <c r="I193" s="69" t="n">
        <v>5930100</v>
      </c>
      <c r="J193" s="69" t="n">
        <v>10971204</v>
      </c>
      <c r="K193" s="69" t="n">
        <f aca="false">SUM(I193:J193)</f>
        <v>16901304</v>
      </c>
      <c r="L193" s="71" t="n">
        <f aca="false">IF(C193&lt;&gt;0,IF(I193&lt;&gt;0,I193/C193*100,""),"")</f>
        <v>103.752886836028</v>
      </c>
      <c r="M193" s="71" t="n">
        <f aca="false">IF(E193&lt;&gt;0,IF(K193&lt;&gt;0,K193/E193*100,""),"")</f>
        <v>108.021415734489</v>
      </c>
      <c r="N193" s="71" t="n">
        <f aca="false">IF(F193&lt;&gt;0,IF(I193&lt;&gt;0,I193/F193*100,""),"")</f>
        <v>74.4585211506347</v>
      </c>
      <c r="O193" s="71" t="n">
        <f aca="false">IF(H193&lt;&gt;0,IF(K193&lt;&gt;0,K193/H193*100,""),"")</f>
        <v>89.7424632501108</v>
      </c>
      <c r="Q193" s="65" t="n">
        <f aca="false">E193-C193-D193</f>
        <v>0</v>
      </c>
      <c r="R193" s="66" t="n">
        <f aca="false">H193-F193-G193</f>
        <v>0</v>
      </c>
      <c r="S193" s="66" t="n">
        <f aca="false">K193-I193-J193</f>
        <v>0</v>
      </c>
    </row>
    <row r="194" s="43" customFormat="true" ht="11.25" hidden="false" customHeight="false" outlineLevel="0" collapsed="false">
      <c r="A194" s="72" t="s">
        <v>226</v>
      </c>
      <c r="B194" s="48" t="s">
        <v>227</v>
      </c>
      <c r="C194" s="69" t="n">
        <v>42900</v>
      </c>
      <c r="D194" s="69" t="n">
        <v>1655109</v>
      </c>
      <c r="E194" s="69" t="n">
        <f aca="false">SUM(C194:D194)</f>
        <v>1698009</v>
      </c>
      <c r="F194" s="69" t="n">
        <v>41900</v>
      </c>
      <c r="G194" s="69" t="n">
        <v>1667849</v>
      </c>
      <c r="H194" s="69" t="n">
        <f aca="false">SUM(F194:G194)</f>
        <v>1709749</v>
      </c>
      <c r="I194" s="69" t="n">
        <v>129500</v>
      </c>
      <c r="J194" s="69" t="n">
        <v>1809683</v>
      </c>
      <c r="K194" s="69" t="n">
        <f aca="false">SUM(I194:J194)</f>
        <v>1939183</v>
      </c>
      <c r="L194" s="71" t="n">
        <f aca="false">IF(C194&lt;&gt;0,IF(I194&lt;&gt;0,I194/C194*100,""),"")</f>
        <v>301.864801864802</v>
      </c>
      <c r="M194" s="71" t="n">
        <f aca="false">IF(E194&lt;&gt;0,IF(K194&lt;&gt;0,K194/E194*100,""),"")</f>
        <v>114.203340500551</v>
      </c>
      <c r="N194" s="71" t="n">
        <f aca="false">IF(F194&lt;&gt;0,IF(I194&lt;&gt;0,I194/F194*100,""),"")</f>
        <v>309.069212410501</v>
      </c>
      <c r="O194" s="71" t="n">
        <f aca="false">IF(H194&lt;&gt;0,IF(K194&lt;&gt;0,K194/H194*100,""),"")</f>
        <v>113.419162695811</v>
      </c>
      <c r="Q194" s="65" t="n">
        <f aca="false">E194-C194-D194</f>
        <v>0</v>
      </c>
      <c r="R194" s="66" t="n">
        <f aca="false">H194-F194-G194</f>
        <v>0</v>
      </c>
      <c r="S194" s="66" t="n">
        <f aca="false">K194-I194-J194</f>
        <v>0</v>
      </c>
    </row>
    <row r="195" s="43" customFormat="true" ht="11.25" hidden="false" customHeight="false" outlineLevel="0" collapsed="false">
      <c r="A195" s="72" t="s">
        <v>228</v>
      </c>
      <c r="B195" s="48" t="s">
        <v>229</v>
      </c>
      <c r="C195" s="69" t="n">
        <v>25700</v>
      </c>
      <c r="D195" s="69" t="n">
        <v>1213746</v>
      </c>
      <c r="E195" s="69" t="n">
        <f aca="false">SUM(C195:D195)</f>
        <v>1239446</v>
      </c>
      <c r="F195" s="69" t="n">
        <v>48000</v>
      </c>
      <c r="G195" s="69" t="n">
        <v>1223089</v>
      </c>
      <c r="H195" s="69" t="n">
        <f aca="false">SUM(F195:G195)</f>
        <v>1271089</v>
      </c>
      <c r="I195" s="69" t="n">
        <v>33700</v>
      </c>
      <c r="J195" s="69" t="n">
        <v>1357262</v>
      </c>
      <c r="K195" s="69" t="n">
        <f aca="false">SUM(I195:J195)</f>
        <v>1390962</v>
      </c>
      <c r="L195" s="71" t="n">
        <f aca="false">IF(C195&lt;&gt;0,IF(I195&lt;&gt;0,I195/C195*100,""),"")</f>
        <v>131.128404669261</v>
      </c>
      <c r="M195" s="71" t="n">
        <f aca="false">IF(E195&lt;&gt;0,IF(K195&lt;&gt;0,K195/E195*100,""),"")</f>
        <v>112.224493846444</v>
      </c>
      <c r="N195" s="71" t="n">
        <f aca="false">IF(F195&lt;&gt;0,IF(I195&lt;&gt;0,I195/F195*100,""),"")</f>
        <v>70.2083333333333</v>
      </c>
      <c r="O195" s="71" t="n">
        <f aca="false">IF(H195&lt;&gt;0,IF(K195&lt;&gt;0,K195/H195*100,""),"")</f>
        <v>109.430732230395</v>
      </c>
      <c r="Q195" s="65" t="n">
        <f aca="false">E195-C195-D195</f>
        <v>0</v>
      </c>
      <c r="R195" s="66" t="n">
        <f aca="false">H195-F195-G195</f>
        <v>0</v>
      </c>
      <c r="S195" s="66" t="n">
        <f aca="false">K195-I195-J195</f>
        <v>0</v>
      </c>
    </row>
    <row r="196" s="43" customFormat="true" ht="6" hidden="false" customHeight="true" outlineLevel="0" collapsed="false">
      <c r="A196" s="72"/>
      <c r="B196" s="48"/>
      <c r="C196" s="69"/>
      <c r="D196" s="69"/>
      <c r="E196" s="69"/>
      <c r="F196" s="69"/>
      <c r="G196" s="69"/>
      <c r="H196" s="69"/>
      <c r="I196" s="69"/>
      <c r="J196" s="69"/>
      <c r="K196" s="69"/>
      <c r="L196" s="71" t="str">
        <f aca="false">IF(C196&lt;&gt;0,IF(I196&lt;&gt;0,I196/C196*100,""),"")</f>
        <v/>
      </c>
      <c r="M196" s="71" t="str">
        <f aca="false">IF(E196&lt;&gt;0,IF(K196&lt;&gt;0,K196/E196*100,""),"")</f>
        <v/>
      </c>
      <c r="N196" s="71" t="str">
        <f aca="false">IF(F196&lt;&gt;0,IF(I196&lt;&gt;0,I196/F196*100,""),"")</f>
        <v/>
      </c>
      <c r="O196" s="71" t="str">
        <f aca="false">IF(H196&lt;&gt;0,IF(K196&lt;&gt;0,K196/H196*100,""),"")</f>
        <v/>
      </c>
      <c r="Q196" s="65" t="n">
        <f aca="false">E196-C196-D196</f>
        <v>0</v>
      </c>
      <c r="R196" s="66" t="n">
        <f aca="false">H196-F196-G196</f>
        <v>0</v>
      </c>
      <c r="S196" s="66" t="n">
        <f aca="false">K196-I196-J196</f>
        <v>0</v>
      </c>
    </row>
    <row r="197" s="78" customFormat="true" ht="12.75" hidden="false" customHeight="false" outlineLevel="0" collapsed="false">
      <c r="A197" s="61" t="s">
        <v>230</v>
      </c>
      <c r="B197" s="76" t="s">
        <v>19</v>
      </c>
      <c r="C197" s="108" t="n">
        <f aca="false">SUM(C199:C202)</f>
        <v>1392000</v>
      </c>
      <c r="D197" s="108" t="n">
        <f aca="false">SUM(D199:D202)</f>
        <v>11034059</v>
      </c>
      <c r="E197" s="108" t="n">
        <f aca="false">SUM(C197:D197)</f>
        <v>12426059</v>
      </c>
      <c r="F197" s="108" t="n">
        <f aca="false">SUM(F199:F202)</f>
        <v>892000</v>
      </c>
      <c r="G197" s="108" t="n">
        <f aca="false">SUM(G199:G202)</f>
        <v>11563755</v>
      </c>
      <c r="H197" s="108" t="n">
        <f aca="false">SUM(F197:G197)</f>
        <v>12455755</v>
      </c>
      <c r="I197" s="108" t="n">
        <f aca="false">SUM(I199:I202)</f>
        <v>1500000</v>
      </c>
      <c r="J197" s="108" t="n">
        <f aca="false">SUM(J199:J202)</f>
        <v>11762940</v>
      </c>
      <c r="K197" s="108" t="n">
        <f aca="false">SUM(I197:J197)</f>
        <v>13262940</v>
      </c>
      <c r="L197" s="109" t="n">
        <f aca="false">IF(C197&lt;&gt;0,IF(I197&lt;&gt;0,I197/C197*100,""),"")</f>
        <v>107.758620689655</v>
      </c>
      <c r="M197" s="109" t="n">
        <f aca="false">IF(E197&lt;&gt;0,IF(K197&lt;&gt;0,K197/E197*100,""),"")</f>
        <v>106.73488674084</v>
      </c>
      <c r="N197" s="109" t="n">
        <f aca="false">IF(F197&lt;&gt;0,IF(I197&lt;&gt;0,I197/F197*100,""),"")</f>
        <v>168.161434977578</v>
      </c>
      <c r="O197" s="109" t="n">
        <f aca="false">IF(H197&lt;&gt;0,IF(K197&lt;&gt;0,K197/H197*100,""),"")</f>
        <v>106.480418087864</v>
      </c>
      <c r="Q197" s="65" t="n">
        <f aca="false">E197-C197-D197</f>
        <v>0</v>
      </c>
      <c r="R197" s="66" t="n">
        <f aca="false">H197-F197-G197</f>
        <v>0</v>
      </c>
      <c r="S197" s="66" t="n">
        <f aca="false">K197-I197-J197</f>
        <v>0</v>
      </c>
    </row>
    <row r="198" s="78" customFormat="true" ht="12.75" hidden="true" customHeight="false" outlineLevel="0" collapsed="false">
      <c r="A198" s="75" t="s">
        <v>26</v>
      </c>
      <c r="B198" s="130"/>
      <c r="C198" s="73" t="n">
        <f aca="false">SUM(C199:C202)</f>
        <v>1392000</v>
      </c>
      <c r="D198" s="73" t="n">
        <f aca="false">SUM(D199:D202)</f>
        <v>11034059</v>
      </c>
      <c r="E198" s="73" t="n">
        <f aca="false">SUM(C198:D198)</f>
        <v>12426059</v>
      </c>
      <c r="F198" s="73" t="n">
        <f aca="false">SUM(F199:F202)</f>
        <v>892000</v>
      </c>
      <c r="G198" s="73" t="n">
        <f aca="false">SUM(G199:G202)</f>
        <v>11563755</v>
      </c>
      <c r="H198" s="73" t="n">
        <f aca="false">SUM(F198:G198)</f>
        <v>12455755</v>
      </c>
      <c r="I198" s="73" t="n">
        <f aca="false">SUM(I199:I202)</f>
        <v>1500000</v>
      </c>
      <c r="J198" s="73" t="n">
        <f aca="false">SUM(J199:J202)</f>
        <v>11762940</v>
      </c>
      <c r="K198" s="73" t="n">
        <f aca="false">SUM(I198:J198)</f>
        <v>13262940</v>
      </c>
      <c r="L198" s="106" t="n">
        <f aca="false">IF(C198&lt;&gt;0,IF(I198&lt;&gt;0,I198/C198*100,""),"")</f>
        <v>107.758620689655</v>
      </c>
      <c r="M198" s="106" t="n">
        <f aca="false">IF(E198&lt;&gt;0,IF(K198&lt;&gt;0,K198/E198*100,""),"")</f>
        <v>106.73488674084</v>
      </c>
      <c r="N198" s="106" t="n">
        <f aca="false">IF(F198&lt;&gt;0,IF(I198&lt;&gt;0,I198/F198*100,""),"")</f>
        <v>168.161434977578</v>
      </c>
      <c r="O198" s="106" t="n">
        <f aca="false">IF(H198&lt;&gt;0,IF(K198&lt;&gt;0,K198/H198*100,""),"")</f>
        <v>106.480418087864</v>
      </c>
      <c r="Q198" s="65" t="n">
        <f aca="false">E198-C198-D198</f>
        <v>0</v>
      </c>
      <c r="R198" s="66" t="n">
        <f aca="false">H198-F198-G198</f>
        <v>0</v>
      </c>
      <c r="S198" s="66" t="n">
        <f aca="false">K198-I198-J198</f>
        <v>0</v>
      </c>
    </row>
    <row r="199" s="78" customFormat="true" ht="12.75" hidden="false" customHeight="false" outlineLevel="0" collapsed="false">
      <c r="A199" s="75" t="s">
        <v>27</v>
      </c>
      <c r="B199" s="48" t="n">
        <v>0</v>
      </c>
      <c r="C199" s="73"/>
      <c r="D199" s="73" t="n">
        <v>1103406</v>
      </c>
      <c r="E199" s="73" t="n">
        <f aca="false">SUM(C199:D199)</f>
        <v>1103406</v>
      </c>
      <c r="F199" s="73"/>
      <c r="G199" s="73" t="n">
        <v>1111900</v>
      </c>
      <c r="H199" s="73" t="n">
        <f aca="false">SUM(F199:G199)</f>
        <v>1111900</v>
      </c>
      <c r="I199" s="73"/>
      <c r="J199" s="73" t="n">
        <v>1131052</v>
      </c>
      <c r="K199" s="73" t="n">
        <f aca="false">SUM(I199:J199)</f>
        <v>1131052</v>
      </c>
      <c r="L199" s="106" t="str">
        <f aca="false">IF(C199&lt;&gt;0,IF(I199&lt;&gt;0,I199/C199*100,""),"")</f>
        <v/>
      </c>
      <c r="M199" s="106" t="n">
        <f aca="false">IF(E199&lt;&gt;0,IF(K199&lt;&gt;0,K199/E199*100,""),"")</f>
        <v>102.505514742534</v>
      </c>
      <c r="N199" s="106" t="str">
        <f aca="false">IF(F199&lt;&gt;0,IF(I199&lt;&gt;0,I199/F199*100,""),"")</f>
        <v/>
      </c>
      <c r="O199" s="106" t="n">
        <f aca="false">IF(H199&lt;&gt;0,IF(K199&lt;&gt;0,K199/H199*100,""),"")</f>
        <v>101.722457055491</v>
      </c>
      <c r="Q199" s="65" t="n">
        <f aca="false">E199-C199-D199</f>
        <v>0</v>
      </c>
      <c r="R199" s="66" t="n">
        <f aca="false">H199-F199-G199</f>
        <v>0</v>
      </c>
      <c r="S199" s="66" t="n">
        <f aca="false">K199-I199-J199</f>
        <v>0</v>
      </c>
    </row>
    <row r="200" s="74" customFormat="true" ht="12.75" hidden="false" customHeight="false" outlineLevel="0" collapsed="false">
      <c r="A200" s="75" t="s">
        <v>231</v>
      </c>
      <c r="B200" s="87" t="s">
        <v>232</v>
      </c>
      <c r="C200" s="73" t="n">
        <v>1392000</v>
      </c>
      <c r="D200" s="73" t="n">
        <v>7834181</v>
      </c>
      <c r="E200" s="73" t="n">
        <f aca="false">SUM(C200:D200)</f>
        <v>9226181</v>
      </c>
      <c r="F200" s="73" t="n">
        <v>892000</v>
      </c>
      <c r="G200" s="73" t="n">
        <v>8005676</v>
      </c>
      <c r="H200" s="73" t="n">
        <f aca="false">SUM(F200:G200)</f>
        <v>8897676</v>
      </c>
      <c r="I200" s="73" t="n">
        <v>1500000</v>
      </c>
      <c r="J200" s="73" t="n">
        <v>8143574</v>
      </c>
      <c r="K200" s="73" t="n">
        <f aca="false">SUM(I200:J200)</f>
        <v>9643574</v>
      </c>
      <c r="L200" s="106" t="n">
        <f aca="false">IF(C200&lt;&gt;0,IF(I200&lt;&gt;0,I200/C200*100,""),"")</f>
        <v>107.758620689655</v>
      </c>
      <c r="M200" s="106" t="n">
        <f aca="false">IF(E200&lt;&gt;0,IF(K200&lt;&gt;0,K200/E200*100,""),"")</f>
        <v>104.524006194979</v>
      </c>
      <c r="N200" s="106" t="n">
        <f aca="false">IF(F200&lt;&gt;0,IF(I200&lt;&gt;0,I200/F200*100,""),"")</f>
        <v>168.161434977578</v>
      </c>
      <c r="O200" s="106" t="n">
        <f aca="false">IF(H200&lt;&gt;0,IF(K200&lt;&gt;0,K200/H200*100,""),"")</f>
        <v>108.383065420678</v>
      </c>
      <c r="Q200" s="65" t="n">
        <f aca="false">E200-C200-D200</f>
        <v>0</v>
      </c>
      <c r="R200" s="66" t="n">
        <f aca="false">H200-F200-G200</f>
        <v>0</v>
      </c>
      <c r="S200" s="66" t="n">
        <f aca="false">K200-I200-J200</f>
        <v>0</v>
      </c>
    </row>
    <row r="201" s="74" customFormat="true" ht="12.75" hidden="false" customHeight="false" outlineLevel="0" collapsed="false">
      <c r="A201" s="75" t="s">
        <v>233</v>
      </c>
      <c r="B201" s="87" t="s">
        <v>234</v>
      </c>
      <c r="C201" s="73"/>
      <c r="D201" s="73" t="n">
        <v>1434428</v>
      </c>
      <c r="E201" s="73" t="n">
        <f aca="false">SUM(C201:D201)</f>
        <v>1434428</v>
      </c>
      <c r="F201" s="73"/>
      <c r="G201" s="73" t="n">
        <v>1667849</v>
      </c>
      <c r="H201" s="73" t="n">
        <f aca="false">SUM(F201:G201)</f>
        <v>1667849</v>
      </c>
      <c r="I201" s="73"/>
      <c r="J201" s="73" t="n">
        <v>1696578</v>
      </c>
      <c r="K201" s="73" t="n">
        <f aca="false">SUM(I201:J201)</f>
        <v>1696578</v>
      </c>
      <c r="L201" s="106" t="str">
        <f aca="false">IF(C201&lt;&gt;0,IF(I201&lt;&gt;0,I201/C201*100,""),"")</f>
        <v/>
      </c>
      <c r="M201" s="106" t="n">
        <f aca="false">IF(E201&lt;&gt;0,IF(K201&lt;&gt;0,K201/E201*100,""),"")</f>
        <v>118.275577442716</v>
      </c>
      <c r="N201" s="106" t="str">
        <f aca="false">IF(F201&lt;&gt;0,IF(I201&lt;&gt;0,I201/F201*100,""),"")</f>
        <v/>
      </c>
      <c r="O201" s="106" t="n">
        <f aca="false">IF(H201&lt;&gt;0,IF(K201&lt;&gt;0,K201/H201*100,""),"")</f>
        <v>101.722518045698</v>
      </c>
      <c r="Q201" s="65" t="n">
        <f aca="false">E201-C201-D201</f>
        <v>0</v>
      </c>
      <c r="R201" s="66" t="n">
        <f aca="false">H201-F201-G201</f>
        <v>0</v>
      </c>
      <c r="S201" s="66" t="n">
        <f aca="false">K201-I201-J201</f>
        <v>0</v>
      </c>
    </row>
    <row r="202" s="74" customFormat="true" ht="12.75" hidden="false" customHeight="false" outlineLevel="0" collapsed="false">
      <c r="A202" s="75" t="s">
        <v>235</v>
      </c>
      <c r="B202" s="87" t="s">
        <v>236</v>
      </c>
      <c r="C202" s="73"/>
      <c r="D202" s="73" t="n">
        <v>662044</v>
      </c>
      <c r="E202" s="73" t="n">
        <f aca="false">SUM(C202:D202)</f>
        <v>662044</v>
      </c>
      <c r="F202" s="73"/>
      <c r="G202" s="73" t="n">
        <v>778330</v>
      </c>
      <c r="H202" s="73" t="n">
        <f aca="false">SUM(F202:G202)</f>
        <v>778330</v>
      </c>
      <c r="I202" s="73"/>
      <c r="J202" s="73" t="n">
        <v>791736</v>
      </c>
      <c r="K202" s="73" t="n">
        <f aca="false">SUM(I202:J202)</f>
        <v>791736</v>
      </c>
      <c r="L202" s="106" t="str">
        <f aca="false">IF(C202&lt;&gt;0,IF(I202&lt;&gt;0,I202/C202*100,""),"")</f>
        <v/>
      </c>
      <c r="M202" s="106" t="n">
        <f aca="false">IF(E202&lt;&gt;0,IF(K202&lt;&gt;0,K202/E202*100,""),"")</f>
        <v>119.589634525802</v>
      </c>
      <c r="N202" s="106" t="str">
        <f aca="false">IF(F202&lt;&gt;0,IF(I202&lt;&gt;0,I202/F202*100,""),"")</f>
        <v/>
      </c>
      <c r="O202" s="106" t="n">
        <f aca="false">IF(H202&lt;&gt;0,IF(K202&lt;&gt;0,K202/H202*100,""),"")</f>
        <v>101.722405663408</v>
      </c>
      <c r="Q202" s="65" t="n">
        <f aca="false">E202-C202-D202</f>
        <v>0</v>
      </c>
      <c r="R202" s="66" t="n">
        <f aca="false">H202-F202-G202</f>
        <v>0</v>
      </c>
      <c r="S202" s="66" t="n">
        <f aca="false">K202-I202-J202</f>
        <v>0</v>
      </c>
    </row>
    <row r="203" s="43" customFormat="true" ht="6" hidden="false" customHeight="true" outlineLevel="0" collapsed="false">
      <c r="A203" s="75"/>
      <c r="B203" s="87"/>
      <c r="C203" s="73"/>
      <c r="D203" s="73"/>
      <c r="E203" s="73" t="n">
        <f aca="false">SUM(C203:D203)</f>
        <v>0</v>
      </c>
      <c r="F203" s="73"/>
      <c r="G203" s="73"/>
      <c r="H203" s="73" t="n">
        <f aca="false">SUM(F203:G203)</f>
        <v>0</v>
      </c>
      <c r="I203" s="73"/>
      <c r="J203" s="73"/>
      <c r="K203" s="73" t="n">
        <f aca="false">SUM(I203:J203)</f>
        <v>0</v>
      </c>
      <c r="L203" s="106" t="str">
        <f aca="false">IF(C203&lt;&gt;0,IF(I203&lt;&gt;0,I203/C203*100,""),"")</f>
        <v/>
      </c>
      <c r="M203" s="106" t="str">
        <f aca="false">IF(E203&lt;&gt;0,IF(K203&lt;&gt;0,K203/E203*100,""),"")</f>
        <v/>
      </c>
      <c r="N203" s="106" t="str">
        <f aca="false">IF(F203&lt;&gt;0,IF(I203&lt;&gt;0,I203/F203*100,""),"")</f>
        <v/>
      </c>
      <c r="O203" s="106" t="str">
        <f aca="false">IF(H203&lt;&gt;0,IF(K203&lt;&gt;0,K203/H203*100,""),"")</f>
        <v/>
      </c>
      <c r="Q203" s="65" t="n">
        <f aca="false">E203-C203-D203</f>
        <v>0</v>
      </c>
      <c r="R203" s="66" t="n">
        <f aca="false">H203-F203-G203</f>
        <v>0</v>
      </c>
      <c r="S203" s="66" t="n">
        <f aca="false">K203-I203-J203</f>
        <v>0</v>
      </c>
    </row>
    <row r="204" s="78" customFormat="true" ht="12.75" hidden="false" customHeight="false" outlineLevel="0" collapsed="false">
      <c r="A204" s="61" t="s">
        <v>237</v>
      </c>
      <c r="B204" s="62" t="s">
        <v>19</v>
      </c>
      <c r="C204" s="63" t="n">
        <f aca="false">SUM(C206:C215)</f>
        <v>3910907</v>
      </c>
      <c r="D204" s="63" t="n">
        <f aca="false">SUM(D206:D215)</f>
        <v>20633691</v>
      </c>
      <c r="E204" s="63" t="n">
        <f aca="false">SUM(C204:D204)</f>
        <v>24544598</v>
      </c>
      <c r="F204" s="63" t="n">
        <f aca="false">SUM(F206:F215)</f>
        <v>10952020</v>
      </c>
      <c r="G204" s="63" t="n">
        <f aca="false">SUM(G206:G215)</f>
        <v>20403356</v>
      </c>
      <c r="H204" s="63" t="n">
        <f aca="false">SUM(F204:G204)</f>
        <v>31355376</v>
      </c>
      <c r="I204" s="63" t="n">
        <f aca="false">SUM(I206:I215)</f>
        <v>11134524</v>
      </c>
      <c r="J204" s="63" t="n">
        <f aca="false">SUM(J206:J215)</f>
        <v>21263777</v>
      </c>
      <c r="K204" s="63" t="n">
        <f aca="false">SUM(I204:J204)</f>
        <v>32398301</v>
      </c>
      <c r="L204" s="64" t="n">
        <f aca="false">IF(C204&lt;&gt;0,IF(I204&lt;&gt;0,I204/C204*100,""),"")</f>
        <v>284.704392101372</v>
      </c>
      <c r="M204" s="64" t="n">
        <f aca="false">IF(E204&lt;&gt;0,IF(K204&lt;&gt;0,K204/E204*100,""),"")</f>
        <v>131.997684378453</v>
      </c>
      <c r="N204" s="64" t="n">
        <f aca="false">IF(F204&lt;&gt;0,IF(I204&lt;&gt;0,I204/F204*100,""),"")</f>
        <v>101.666395788174</v>
      </c>
      <c r="O204" s="64" t="n">
        <f aca="false">IF(H204&lt;&gt;0,IF(K204&lt;&gt;0,K204/H204*100,""),"")</f>
        <v>103.326144135538</v>
      </c>
      <c r="Q204" s="65" t="n">
        <f aca="false">E204-C204-D204</f>
        <v>0</v>
      </c>
      <c r="R204" s="66" t="n">
        <f aca="false">H204-F204-G204</f>
        <v>0</v>
      </c>
      <c r="S204" s="66" t="n">
        <f aca="false">K204-I204-J204</f>
        <v>0</v>
      </c>
    </row>
    <row r="205" s="43" customFormat="true" ht="11.25" hidden="false" customHeight="false" outlineLevel="0" collapsed="false">
      <c r="A205" s="67" t="s">
        <v>26</v>
      </c>
      <c r="B205" s="68"/>
      <c r="C205" s="70" t="n">
        <f aca="false">SUM(C206:C214)</f>
        <v>3910907</v>
      </c>
      <c r="D205" s="70" t="n">
        <f aca="false">SUM(D206:D214)</f>
        <v>20633691</v>
      </c>
      <c r="E205" s="69" t="n">
        <f aca="false">SUM(C205:D205)</f>
        <v>24544598</v>
      </c>
      <c r="F205" s="69" t="n">
        <f aca="false">SUM(F206:F214)</f>
        <v>6145899</v>
      </c>
      <c r="G205" s="70" t="n">
        <f aca="false">SUM(G206:G214)</f>
        <v>20403356</v>
      </c>
      <c r="H205" s="69" t="n">
        <f aca="false">SUM(F205:G205)</f>
        <v>26549255</v>
      </c>
      <c r="I205" s="70" t="n">
        <f aca="false">SUM(I206:I214)</f>
        <v>11134524</v>
      </c>
      <c r="J205" s="70" t="n">
        <f aca="false">SUM(J206:J214)</f>
        <v>21263777</v>
      </c>
      <c r="K205" s="69" t="n">
        <f aca="false">SUM(I205:J205)</f>
        <v>32398301</v>
      </c>
      <c r="L205" s="71" t="n">
        <f aca="false">IF(C205&lt;&gt;0,IF(I205&lt;&gt;0,I205/C205*100,""),"")</f>
        <v>284.704392101372</v>
      </c>
      <c r="M205" s="71" t="n">
        <f aca="false">IF(E205&lt;&gt;0,IF(K205&lt;&gt;0,K205/E205*100,""),"")</f>
        <v>131.997684378453</v>
      </c>
      <c r="N205" s="71" t="n">
        <f aca="false">IF(F205&lt;&gt;0,IF(I205&lt;&gt;0,I205/F205*100,""),"")</f>
        <v>181.169980177025</v>
      </c>
      <c r="O205" s="71" t="n">
        <f aca="false">IF(H205&lt;&gt;0,IF(K205&lt;&gt;0,K205/H205*100,""),"")</f>
        <v>122.030923278261</v>
      </c>
      <c r="Q205" s="65" t="n">
        <f aca="false">E205-C205-D205</f>
        <v>0</v>
      </c>
      <c r="R205" s="66" t="n">
        <f aca="false">H205-F205-G205</f>
        <v>0</v>
      </c>
      <c r="S205" s="66" t="n">
        <f aca="false">K205-I205-J205</f>
        <v>0</v>
      </c>
    </row>
    <row r="206" s="43" customFormat="true" ht="11.25" hidden="false" customHeight="false" outlineLevel="0" collapsed="false">
      <c r="A206" s="72" t="s">
        <v>27</v>
      </c>
      <c r="B206" s="48" t="n">
        <v>0</v>
      </c>
      <c r="C206" s="73"/>
      <c r="D206" s="73" t="n">
        <v>1089062</v>
      </c>
      <c r="E206" s="69" t="n">
        <f aca="false">SUM(C206:D206)</f>
        <v>1089062</v>
      </c>
      <c r="F206" s="69"/>
      <c r="G206" s="73" t="n">
        <v>756092</v>
      </c>
      <c r="H206" s="69" t="n">
        <f aca="false">SUM(F206:G206)</f>
        <v>756092</v>
      </c>
      <c r="I206" s="73"/>
      <c r="J206" s="73" t="n">
        <v>1131052</v>
      </c>
      <c r="K206" s="69" t="n">
        <f aca="false">SUM(I206:J206)</f>
        <v>1131052</v>
      </c>
      <c r="L206" s="71" t="str">
        <f aca="false">IF(C206&lt;&gt;0,IF(I206&lt;&gt;0,I206/C206*100,""),"")</f>
        <v/>
      </c>
      <c r="M206" s="71" t="n">
        <f aca="false">IF(E206&lt;&gt;0,IF(K206&lt;&gt;0,K206/E206*100,""),"")</f>
        <v>103.855611526249</v>
      </c>
      <c r="N206" s="71" t="str">
        <f aca="false">IF(F206&lt;&gt;0,IF(I206&lt;&gt;0,I206/F206*100,""),"")</f>
        <v/>
      </c>
      <c r="O206" s="71" t="n">
        <f aca="false">IF(H206&lt;&gt;0,IF(K206&lt;&gt;0,K206/H206*100,""),"")</f>
        <v>149.591848611016</v>
      </c>
      <c r="Q206" s="65" t="n">
        <f aca="false">E206-C206-D206</f>
        <v>0</v>
      </c>
      <c r="R206" s="66" t="n">
        <f aca="false">H206-F206-G206</f>
        <v>0</v>
      </c>
      <c r="S206" s="66" t="n">
        <f aca="false">K206-I206-J206</f>
        <v>0</v>
      </c>
    </row>
    <row r="207" s="43" customFormat="true" ht="11.25" hidden="false" customHeight="false" outlineLevel="0" collapsed="false">
      <c r="A207" s="72" t="s">
        <v>238</v>
      </c>
      <c r="B207" s="48" t="s">
        <v>239</v>
      </c>
      <c r="C207" s="69" t="n">
        <v>400000</v>
      </c>
      <c r="D207" s="69" t="n">
        <v>2193571</v>
      </c>
      <c r="E207" s="69" t="n">
        <f aca="false">SUM(C207:D207)</f>
        <v>2593571</v>
      </c>
      <c r="F207" s="69" t="n">
        <v>540000</v>
      </c>
      <c r="G207" s="69" t="n">
        <v>2112609</v>
      </c>
      <c r="H207" s="69" t="n">
        <f aca="false">SUM(F207:G207)</f>
        <v>2652609</v>
      </c>
      <c r="I207" s="69" t="n">
        <v>938100</v>
      </c>
      <c r="J207" s="69" t="n">
        <v>2148999</v>
      </c>
      <c r="K207" s="69" t="n">
        <f aca="false">SUM(I207:J207)</f>
        <v>3087099</v>
      </c>
      <c r="L207" s="71" t="n">
        <f aca="false">IF(C207&lt;&gt;0,IF(I207&lt;&gt;0,I207/C207*100,""),"")</f>
        <v>234.525</v>
      </c>
      <c r="M207" s="71" t="n">
        <f aca="false">IF(E207&lt;&gt;0,IF(K207&lt;&gt;0,K207/E207*100,""),"")</f>
        <v>119.028898765447</v>
      </c>
      <c r="N207" s="71" t="n">
        <f aca="false">IF(F207&lt;&gt;0,IF(I207&lt;&gt;0,I207/F207*100,""),"")</f>
        <v>173.722222222222</v>
      </c>
      <c r="O207" s="71" t="n">
        <f aca="false">IF(H207&lt;&gt;0,IF(K207&lt;&gt;0,K207/H207*100,""),"")</f>
        <v>116.379722755973</v>
      </c>
      <c r="Q207" s="65" t="n">
        <f aca="false">E207-C207-D207</f>
        <v>0</v>
      </c>
      <c r="R207" s="66" t="n">
        <f aca="false">H207-F207-G207</f>
        <v>0</v>
      </c>
      <c r="S207" s="66" t="n">
        <f aca="false">K207-I207-J207</f>
        <v>0</v>
      </c>
    </row>
    <row r="208" s="43" customFormat="true" ht="11.25" hidden="false" customHeight="false" outlineLevel="0" collapsed="false">
      <c r="A208" s="72" t="s">
        <v>240</v>
      </c>
      <c r="B208" s="48" t="s">
        <v>241</v>
      </c>
      <c r="C208" s="69" t="n">
        <v>400000</v>
      </c>
      <c r="D208" s="69" t="n">
        <v>3199877</v>
      </c>
      <c r="E208" s="69" t="n">
        <f aca="false">SUM(C208:D208)</f>
        <v>3599877</v>
      </c>
      <c r="F208" s="69" t="n">
        <v>2581739</v>
      </c>
      <c r="G208" s="69" t="n">
        <v>3113319</v>
      </c>
      <c r="H208" s="69" t="n">
        <f aca="false">SUM(F208:G208)</f>
        <v>5695058</v>
      </c>
      <c r="I208" s="69" t="n">
        <v>590301</v>
      </c>
      <c r="J208" s="69" t="n">
        <v>3166946</v>
      </c>
      <c r="K208" s="69" t="n">
        <f aca="false">SUM(I208:J208)</f>
        <v>3757247</v>
      </c>
      <c r="L208" s="71" t="n">
        <f aca="false">IF(C208&lt;&gt;0,IF(I208&lt;&gt;0,I208/C208*100,""),"")</f>
        <v>147.57525</v>
      </c>
      <c r="M208" s="71" t="n">
        <f aca="false">IF(E208&lt;&gt;0,IF(K208&lt;&gt;0,K208/E208*100,""),"")</f>
        <v>104.371538249779</v>
      </c>
      <c r="N208" s="71" t="n">
        <f aca="false">IF(F208&lt;&gt;0,IF(I208&lt;&gt;0,I208/F208*100,""),"")</f>
        <v>22.8644723575853</v>
      </c>
      <c r="O208" s="71" t="n">
        <f aca="false">IF(H208&lt;&gt;0,IF(K208&lt;&gt;0,K208/H208*100,""),"")</f>
        <v>65.9738144896856</v>
      </c>
      <c r="Q208" s="65" t="n">
        <f aca="false">E208-C208-D208</f>
        <v>0</v>
      </c>
      <c r="R208" s="66" t="n">
        <f aca="false">H208-F208-G208</f>
        <v>0</v>
      </c>
      <c r="S208" s="66" t="n">
        <f aca="false">K208-I208-J208</f>
        <v>0</v>
      </c>
    </row>
    <row r="209" s="43" customFormat="true" ht="11.25" hidden="false" customHeight="false" outlineLevel="0" collapsed="false">
      <c r="A209" s="72" t="s">
        <v>242</v>
      </c>
      <c r="B209" s="48" t="s">
        <v>243</v>
      </c>
      <c r="C209" s="69" t="n">
        <v>557500</v>
      </c>
      <c r="D209" s="69" t="n">
        <v>4744646</v>
      </c>
      <c r="E209" s="69" t="n">
        <f aca="false">SUM(C209:D209)</f>
        <v>5302146</v>
      </c>
      <c r="F209" s="69" t="n">
        <v>617500</v>
      </c>
      <c r="G209" s="69" t="n">
        <v>4781168</v>
      </c>
      <c r="H209" s="69" t="n">
        <f aca="false">SUM(F209:G209)</f>
        <v>5398668</v>
      </c>
      <c r="I209" s="69" t="n">
        <v>3039000</v>
      </c>
      <c r="J209" s="69" t="n">
        <v>4863523</v>
      </c>
      <c r="K209" s="69" t="n">
        <f aca="false">SUM(I209:J209)</f>
        <v>7902523</v>
      </c>
      <c r="L209" s="71" t="n">
        <f aca="false">IF(C209&lt;&gt;0,IF(I209&lt;&gt;0,I209/C209*100,""),"")</f>
        <v>545.112107623318</v>
      </c>
      <c r="M209" s="71" t="n">
        <f aca="false">IF(E209&lt;&gt;0,IF(K209&lt;&gt;0,K209/E209*100,""),"")</f>
        <v>149.043858845079</v>
      </c>
      <c r="N209" s="71" t="n">
        <f aca="false">IF(F209&lt;&gt;0,IF(I209&lt;&gt;0,I209/F209*100,""),"")</f>
        <v>492.145748987854</v>
      </c>
      <c r="O209" s="71" t="n">
        <f aca="false">IF(H209&lt;&gt;0,IF(K209&lt;&gt;0,K209/H209*100,""),"")</f>
        <v>146.379125369443</v>
      </c>
      <c r="Q209" s="65" t="n">
        <f aca="false">E209-C209-D209</f>
        <v>0</v>
      </c>
      <c r="R209" s="66" t="n">
        <f aca="false">H209-F209-G209</f>
        <v>0</v>
      </c>
      <c r="S209" s="66" t="n">
        <f aca="false">K209-I209-J209</f>
        <v>0</v>
      </c>
    </row>
    <row r="210" s="43" customFormat="true" ht="11.25" hidden="false" customHeight="false" outlineLevel="0" collapsed="false">
      <c r="A210" s="72" t="s">
        <v>244</v>
      </c>
      <c r="B210" s="48" t="s">
        <v>245</v>
      </c>
      <c r="C210" s="69" t="n">
        <v>669864</v>
      </c>
      <c r="D210" s="69" t="n">
        <v>8606566</v>
      </c>
      <c r="E210" s="69" t="n">
        <f aca="false">SUM(C210:D210)</f>
        <v>9276430</v>
      </c>
      <c r="F210" s="69" t="n">
        <v>790400</v>
      </c>
      <c r="G210" s="69" t="n">
        <v>8839601</v>
      </c>
      <c r="H210" s="69" t="n">
        <f aca="false">SUM(F210:G210)</f>
        <v>9630001</v>
      </c>
      <c r="I210" s="69" t="n">
        <v>3300000</v>
      </c>
      <c r="J210" s="69" t="n">
        <v>9104968</v>
      </c>
      <c r="K210" s="69" t="n">
        <f aca="false">SUM(I210:J210)</f>
        <v>12404968</v>
      </c>
      <c r="L210" s="71" t="n">
        <f aca="false">IF(C210&lt;&gt;0,IF(I210&lt;&gt;0,I210/C210*100,""),"")</f>
        <v>492.637311454265</v>
      </c>
      <c r="M210" s="71" t="n">
        <f aca="false">IF(E210&lt;&gt;0,IF(K210&lt;&gt;0,K210/E210*100,""),"")</f>
        <v>133.725668171915</v>
      </c>
      <c r="N210" s="71" t="n">
        <f aca="false">IF(F210&lt;&gt;0,IF(I210&lt;&gt;0,I210/F210*100,""),"")</f>
        <v>417.51012145749</v>
      </c>
      <c r="O210" s="71" t="n">
        <f aca="false">IF(H210&lt;&gt;0,IF(K210&lt;&gt;0,K210/H210*100,""),"")</f>
        <v>128.815853705519</v>
      </c>
      <c r="Q210" s="65" t="n">
        <f aca="false">E210-C210-D210</f>
        <v>0</v>
      </c>
      <c r="R210" s="66" t="n">
        <f aca="false">H210-F210-G210</f>
        <v>0</v>
      </c>
      <c r="S210" s="66" t="n">
        <f aca="false">K210-I210-J210</f>
        <v>0</v>
      </c>
    </row>
    <row r="211" s="43" customFormat="true" ht="11.25" hidden="false" customHeight="false" outlineLevel="0" collapsed="false">
      <c r="A211" s="72" t="s">
        <v>246</v>
      </c>
      <c r="B211" s="48" t="s">
        <v>247</v>
      </c>
      <c r="C211" s="69" t="n">
        <v>235000</v>
      </c>
      <c r="D211" s="69" t="n">
        <v>717214</v>
      </c>
      <c r="E211" s="69" t="n">
        <f aca="false">SUM(C211:D211)</f>
        <v>952214</v>
      </c>
      <c r="F211" s="69" t="n">
        <v>235000</v>
      </c>
      <c r="G211" s="69" t="n">
        <v>644902</v>
      </c>
      <c r="H211" s="69" t="n">
        <f aca="false">SUM(F211:G211)</f>
        <v>879902</v>
      </c>
      <c r="I211" s="69" t="n">
        <v>276000</v>
      </c>
      <c r="J211" s="69" t="n">
        <v>656010</v>
      </c>
      <c r="K211" s="69" t="n">
        <f aca="false">SUM(I211:J211)</f>
        <v>932010</v>
      </c>
      <c r="L211" s="71" t="n">
        <f aca="false">IF(C211&lt;&gt;0,IF(I211&lt;&gt;0,I211/C211*100,""),"")</f>
        <v>117.446808510638</v>
      </c>
      <c r="M211" s="71" t="n">
        <f aca="false">IF(E211&lt;&gt;0,IF(K211&lt;&gt;0,K211/E211*100,""),"")</f>
        <v>97.8782080498711</v>
      </c>
      <c r="N211" s="71" t="n">
        <f aca="false">IF(F211&lt;&gt;0,IF(I211&lt;&gt;0,I211/F211*100,""),"")</f>
        <v>117.446808510638</v>
      </c>
      <c r="O211" s="71" t="n">
        <f aca="false">IF(H211&lt;&gt;0,IF(K211&lt;&gt;0,K211/H211*100,""),"")</f>
        <v>105.922023134395</v>
      </c>
      <c r="Q211" s="65" t="n">
        <f aca="false">E211-C211-D211</f>
        <v>0</v>
      </c>
      <c r="R211" s="66" t="n">
        <f aca="false">H211-F211-G211</f>
        <v>0</v>
      </c>
      <c r="S211" s="66" t="n">
        <f aca="false">K211-I211-J211</f>
        <v>0</v>
      </c>
    </row>
    <row r="212" s="43" customFormat="true" ht="22.5" hidden="false" customHeight="false" outlineLevel="0" collapsed="false">
      <c r="A212" s="72" t="s">
        <v>248</v>
      </c>
      <c r="B212" s="48" t="s">
        <v>249</v>
      </c>
      <c r="C212" s="69" t="n">
        <v>1648543</v>
      </c>
      <c r="D212" s="69" t="n">
        <v>27585</v>
      </c>
      <c r="E212" s="69" t="n">
        <f aca="false">SUM(C212:D212)</f>
        <v>1676128</v>
      </c>
      <c r="F212" s="69" t="n">
        <v>1381260</v>
      </c>
      <c r="G212" s="69" t="n">
        <v>55595</v>
      </c>
      <c r="H212" s="69" t="n">
        <f aca="false">SUM(F212:G212)</f>
        <v>1436855</v>
      </c>
      <c r="I212" s="69" t="n">
        <v>2991123</v>
      </c>
      <c r="J212" s="69" t="n">
        <v>56553</v>
      </c>
      <c r="K212" s="69" t="n">
        <f aca="false">SUM(I212:J212)</f>
        <v>3047676</v>
      </c>
      <c r="L212" s="71" t="n">
        <f aca="false">IF(C212&lt;&gt;0,IF(I212&lt;&gt;0,I212/C212*100,""),"")</f>
        <v>181.44039918886</v>
      </c>
      <c r="M212" s="71" t="n">
        <f aca="false">IF(E212&lt;&gt;0,IF(K212&lt;&gt;0,K212/E212*100,""),"")</f>
        <v>181.828356784207</v>
      </c>
      <c r="N212" s="71" t="n">
        <f aca="false">IF(F212&lt;&gt;0,IF(I212&lt;&gt;0,I212/F212*100,""),"")</f>
        <v>216.550323617567</v>
      </c>
      <c r="O212" s="71" t="n">
        <f aca="false">IF(H212&lt;&gt;0,IF(K212&lt;&gt;0,K212/H212*100,""),"")</f>
        <v>212.107415153234</v>
      </c>
      <c r="Q212" s="65" t="n">
        <f aca="false">E212-C212-D212</f>
        <v>0</v>
      </c>
      <c r="R212" s="66" t="n">
        <f aca="false">H212-F212-G212</f>
        <v>0</v>
      </c>
      <c r="S212" s="66" t="n">
        <f aca="false">K212-I212-J212</f>
        <v>0</v>
      </c>
    </row>
    <row r="213" s="43" customFormat="true" ht="22.5" hidden="false" customHeight="false" outlineLevel="0" collapsed="false">
      <c r="A213" s="72" t="s">
        <v>250</v>
      </c>
      <c r="B213" s="48" t="s">
        <v>251</v>
      </c>
      <c r="C213" s="69"/>
      <c r="D213" s="69" t="n">
        <v>55170</v>
      </c>
      <c r="E213" s="69" t="n">
        <f aca="false">SUM(C213:D213)</f>
        <v>55170</v>
      </c>
      <c r="F213" s="69"/>
      <c r="G213" s="69" t="n">
        <v>100070</v>
      </c>
      <c r="H213" s="69" t="n">
        <f aca="false">SUM(F213:G213)</f>
        <v>100070</v>
      </c>
      <c r="I213" s="69"/>
      <c r="J213" s="69" t="n">
        <v>101795</v>
      </c>
      <c r="K213" s="69" t="n">
        <f aca="false">SUM(I213:J213)</f>
        <v>101795</v>
      </c>
      <c r="L213" s="71" t="str">
        <f aca="false">IF(C213&lt;&gt;0,IF(I213&lt;&gt;0,I213/C213*100,""),"")</f>
        <v/>
      </c>
      <c r="M213" s="71" t="n">
        <f aca="false">IF(E213&lt;&gt;0,IF(K213&lt;&gt;0,K213/E213*100,""),"")</f>
        <v>184.511509878557</v>
      </c>
      <c r="N213" s="71" t="str">
        <f aca="false">IF(F213&lt;&gt;0,IF(I213&lt;&gt;0,I213/F213*100,""),"")</f>
        <v/>
      </c>
      <c r="O213" s="71" t="n">
        <f aca="false">IF(H213&lt;&gt;0,IF(K213&lt;&gt;0,K213/H213*100,""),"")</f>
        <v>101.723793344659</v>
      </c>
      <c r="Q213" s="65" t="n">
        <f aca="false">E213-C213-D213</f>
        <v>0</v>
      </c>
      <c r="R213" s="66" t="n">
        <f aca="false">H213-F213-G213</f>
        <v>0</v>
      </c>
      <c r="S213" s="66" t="n">
        <f aca="false">K213-I213-J213</f>
        <v>0</v>
      </c>
    </row>
    <row r="214" s="43" customFormat="true" ht="11.25" hidden="false" customHeight="false" outlineLevel="0" collapsed="false">
      <c r="A214" s="72" t="s">
        <v>252</v>
      </c>
      <c r="B214" s="48" t="s">
        <v>253</v>
      </c>
      <c r="C214" s="69"/>
      <c r="D214" s="69"/>
      <c r="E214" s="69"/>
      <c r="F214" s="69"/>
      <c r="G214" s="69"/>
      <c r="H214" s="69"/>
      <c r="I214" s="69"/>
      <c r="J214" s="69" t="n">
        <v>33931</v>
      </c>
      <c r="K214" s="69" t="n">
        <f aca="false">SUM(I214:J214)</f>
        <v>33931</v>
      </c>
      <c r="L214" s="71" t="str">
        <f aca="false">IF(C214&lt;&gt;0,IF(I214&lt;&gt;0,I214/C214*100,""),"")</f>
        <v/>
      </c>
      <c r="M214" s="71" t="str">
        <f aca="false">IF(E214&lt;&gt;0,IF(K214&lt;&gt;0,K214/E214*100,""),"")</f>
        <v/>
      </c>
      <c r="N214" s="71" t="str">
        <f aca="false">IF(F214&lt;&gt;0,IF(I214&lt;&gt;0,I214/F214*100,""),"")</f>
        <v/>
      </c>
      <c r="O214" s="71" t="str">
        <f aca="false">IF(H214&lt;&gt;0,IF(K214&lt;&gt;0,K214/H214*100,""),"")</f>
        <v/>
      </c>
      <c r="Q214" s="65" t="n">
        <f aca="false">E214-C214-D214</f>
        <v>0</v>
      </c>
      <c r="R214" s="66" t="n">
        <f aca="false">H214-F214-G214</f>
        <v>0</v>
      </c>
      <c r="S214" s="66" t="n">
        <f aca="false">K214-I214-J214</f>
        <v>0</v>
      </c>
    </row>
    <row r="215" s="43" customFormat="true" ht="11.25" hidden="false" customHeight="false" outlineLevel="0" collapsed="false">
      <c r="A215" s="72" t="s">
        <v>57</v>
      </c>
      <c r="B215" s="79" t="s">
        <v>58</v>
      </c>
      <c r="C215" s="69"/>
      <c r="D215" s="69"/>
      <c r="E215" s="69" t="n">
        <f aca="false">SUM(C215:D215)</f>
        <v>0</v>
      </c>
      <c r="F215" s="69" t="n">
        <v>4806121</v>
      </c>
      <c r="G215" s="69"/>
      <c r="H215" s="69" t="n">
        <f aca="false">SUM(F215:G215)</f>
        <v>4806121</v>
      </c>
      <c r="I215" s="69"/>
      <c r="J215" s="69"/>
      <c r="K215" s="69" t="n">
        <f aca="false">SUM(I215:J215)</f>
        <v>0</v>
      </c>
      <c r="L215" s="71" t="str">
        <f aca="false">IF(C215&lt;&gt;0,IF(I215&lt;&gt;0,I215/C215*100,""),"")</f>
        <v/>
      </c>
      <c r="M215" s="71" t="str">
        <f aca="false">IF(E215&lt;&gt;0,IF(K215&lt;&gt;0,K215/E215*100,""),"")</f>
        <v/>
      </c>
      <c r="N215" s="71" t="str">
        <f aca="false">IF(F215&lt;&gt;0,IF(I215&lt;&gt;0,I215/F215*100,""),"")</f>
        <v/>
      </c>
      <c r="O215" s="71" t="str">
        <f aca="false">IF(H215&lt;&gt;0,IF(K215&lt;&gt;0,K215/H215*100,""),"")</f>
        <v/>
      </c>
      <c r="Q215" s="65" t="n">
        <f aca="false">E215-C215-D215</f>
        <v>0</v>
      </c>
      <c r="R215" s="66" t="n">
        <f aca="false">H215-F215-G215</f>
        <v>0</v>
      </c>
      <c r="S215" s="66" t="n">
        <f aca="false">K215-I215-J215</f>
        <v>0</v>
      </c>
    </row>
    <row r="216" s="43" customFormat="true" ht="6" hidden="false" customHeight="true" outlineLevel="0" collapsed="false">
      <c r="A216" s="72"/>
      <c r="B216" s="48"/>
      <c r="C216" s="69"/>
      <c r="D216" s="69"/>
      <c r="E216" s="69"/>
      <c r="F216" s="69"/>
      <c r="G216" s="69"/>
      <c r="H216" s="69"/>
      <c r="I216" s="69"/>
      <c r="J216" s="69"/>
      <c r="K216" s="69"/>
      <c r="L216" s="71" t="str">
        <f aca="false">IF(C216&lt;&gt;0,IF(I216&lt;&gt;0,I216/C216*100,""),"")</f>
        <v/>
      </c>
      <c r="M216" s="71" t="str">
        <f aca="false">IF(E216&lt;&gt;0,IF(K216&lt;&gt;0,K216/E216*100,""),"")</f>
        <v/>
      </c>
      <c r="N216" s="71" t="str">
        <f aca="false">IF(F216&lt;&gt;0,IF(I216&lt;&gt;0,I216/F216*100,""),"")</f>
        <v/>
      </c>
      <c r="O216" s="71" t="str">
        <f aca="false">IF(H216&lt;&gt;0,IF(K216&lt;&gt;0,K216/H216*100,""),"")</f>
        <v/>
      </c>
      <c r="Q216" s="65" t="n">
        <f aca="false">E216-C216-D216</f>
        <v>0</v>
      </c>
      <c r="R216" s="66" t="n">
        <f aca="false">H216-F216-G216</f>
        <v>0</v>
      </c>
      <c r="S216" s="66" t="n">
        <f aca="false">K216-I216-J216</f>
        <v>0</v>
      </c>
    </row>
    <row r="217" s="120" customFormat="true" ht="12.75" hidden="false" customHeight="false" outlineLevel="0" collapsed="false">
      <c r="A217" s="61" t="s">
        <v>254</v>
      </c>
      <c r="B217" s="76" t="s">
        <v>19</v>
      </c>
      <c r="C217" s="63" t="n">
        <f aca="false">SUM(C219:C236)</f>
        <v>281004150</v>
      </c>
      <c r="D217" s="63" t="n">
        <f aca="false">SUM(D219:D236)</f>
        <v>5406689</v>
      </c>
      <c r="E217" s="118" t="n">
        <f aca="false">SUM(C217:D217)</f>
        <v>286410839</v>
      </c>
      <c r="F217" s="118" t="n">
        <f aca="false">SUM(F219:F236)</f>
        <v>369530029</v>
      </c>
      <c r="G217" s="63" t="n">
        <f aca="false">SUM(G219:G236)</f>
        <v>5759639</v>
      </c>
      <c r="H217" s="118" t="n">
        <f aca="false">SUM(F217:G217)</f>
        <v>375289668</v>
      </c>
      <c r="I217" s="118" t="n">
        <f aca="false">SUM(I219:I236)</f>
        <v>311413208</v>
      </c>
      <c r="J217" s="63" t="n">
        <f aca="false">SUM(J219:J236)</f>
        <v>6446996</v>
      </c>
      <c r="K217" s="118" t="n">
        <f aca="false">SUM(I217:J217)</f>
        <v>317860204</v>
      </c>
      <c r="L217" s="119" t="n">
        <f aca="false">IF(C217&lt;&gt;0,IF(I217&lt;&gt;0,I217/C217*100,""),"")</f>
        <v>110.821569005298</v>
      </c>
      <c r="M217" s="119" t="n">
        <f aca="false">IF(E217&lt;&gt;0,IF(K217&lt;&gt;0,K217/E217*100,""),"")</f>
        <v>110.980507968834</v>
      </c>
      <c r="N217" s="119" t="n">
        <f aca="false">IF(F217&lt;&gt;0,IF(I217&lt;&gt;0,I217/F217*100,""),"")</f>
        <v>84.2727744867522</v>
      </c>
      <c r="O217" s="119" t="n">
        <f aca="false">IF(H217&lt;&gt;0,IF(K217&lt;&gt;0,K217/H217*100,""),"")</f>
        <v>84.697296809141</v>
      </c>
      <c r="Q217" s="65" t="n">
        <f aca="false">E217-C217-D217</f>
        <v>0</v>
      </c>
      <c r="R217" s="66" t="n">
        <f aca="false">H217-F217-G217</f>
        <v>0</v>
      </c>
      <c r="S217" s="66" t="n">
        <f aca="false">K217-I217-J217</f>
        <v>0</v>
      </c>
    </row>
    <row r="218" s="43" customFormat="true" ht="11.25" hidden="false" customHeight="false" outlineLevel="0" collapsed="false">
      <c r="A218" s="72" t="s">
        <v>26</v>
      </c>
      <c r="B218" s="48"/>
      <c r="C218" s="70" t="n">
        <f aca="false">SUM(C219:C235)</f>
        <v>281004150</v>
      </c>
      <c r="D218" s="70" t="n">
        <f aca="false">SUM(D219:D235)</f>
        <v>5406689</v>
      </c>
      <c r="E218" s="99" t="n">
        <f aca="false">SUM(C218:D218)</f>
        <v>286410839</v>
      </c>
      <c r="F218" s="99" t="n">
        <f aca="false">SUM(F219:F235)</f>
        <v>296080823</v>
      </c>
      <c r="G218" s="70" t="n">
        <f aca="false">SUM(G219:G235)</f>
        <v>5759639</v>
      </c>
      <c r="H218" s="99" t="n">
        <f aca="false">SUM(F218:G218)</f>
        <v>301840462</v>
      </c>
      <c r="I218" s="99" t="n">
        <f aca="false">SUM(I219:I235)</f>
        <v>311413208</v>
      </c>
      <c r="J218" s="70" t="n">
        <f aca="false">SUM(J219:J235)</f>
        <v>6446996</v>
      </c>
      <c r="K218" s="99" t="n">
        <f aca="false">SUM(I218:J218)</f>
        <v>317860204</v>
      </c>
      <c r="L218" s="100" t="n">
        <f aca="false">IF(C218&lt;&gt;0,IF(I218&lt;&gt;0,I218/C218*100,""),"")</f>
        <v>110.821569005298</v>
      </c>
      <c r="M218" s="100" t="n">
        <f aca="false">IF(E218&lt;&gt;0,IF(K218&lt;&gt;0,K218/E218*100,""),"")</f>
        <v>110.980507968834</v>
      </c>
      <c r="N218" s="100" t="n">
        <f aca="false">IF(F218&lt;&gt;0,IF(I218&lt;&gt;0,I218/F218*100,""),"")</f>
        <v>105.178445819167</v>
      </c>
      <c r="O218" s="100" t="n">
        <f aca="false">IF(H218&lt;&gt;0,IF(K218&lt;&gt;0,K218/H218*100,""),"")</f>
        <v>105.307354055137</v>
      </c>
      <c r="Q218" s="65" t="n">
        <f aca="false">E218-C218-D218</f>
        <v>0</v>
      </c>
      <c r="R218" s="66" t="n">
        <f aca="false">H218-F218-G218</f>
        <v>0</v>
      </c>
      <c r="S218" s="66" t="n">
        <f aca="false">K218-I218-J218</f>
        <v>0</v>
      </c>
    </row>
    <row r="219" s="43" customFormat="true" ht="11.25" hidden="false" customHeight="false" outlineLevel="0" collapsed="false">
      <c r="A219" s="72" t="s">
        <v>27</v>
      </c>
      <c r="B219" s="48" t="n">
        <v>0</v>
      </c>
      <c r="C219" s="73"/>
      <c r="D219" s="73" t="n">
        <v>662043</v>
      </c>
      <c r="E219" s="99" t="n">
        <f aca="false">SUM(C219:D219)</f>
        <v>662043</v>
      </c>
      <c r="F219" s="99"/>
      <c r="G219" s="73" t="n">
        <v>667140</v>
      </c>
      <c r="H219" s="99" t="n">
        <f aca="false">SUM(F219:G219)</f>
        <v>667140</v>
      </c>
      <c r="I219" s="73"/>
      <c r="J219" s="73" t="n">
        <v>678631</v>
      </c>
      <c r="K219" s="99" t="n">
        <f aca="false">SUM(I219:J219)</f>
        <v>678631</v>
      </c>
      <c r="L219" s="100" t="str">
        <f aca="false">IF(C219&lt;&gt;0,IF(I219&lt;&gt;0,I219/C219*100,""),"")</f>
        <v/>
      </c>
      <c r="M219" s="100" t="n">
        <f aca="false">IF(E219&lt;&gt;0,IF(K219&lt;&gt;0,K219/E219*100,""),"")</f>
        <v>102.505577432282</v>
      </c>
      <c r="N219" s="100" t="str">
        <f aca="false">IF(F219&lt;&gt;0,IF(I219&lt;&gt;0,I219/F219*100,""),"")</f>
        <v/>
      </c>
      <c r="O219" s="100" t="n">
        <f aca="false">IF(H219&lt;&gt;0,IF(K219&lt;&gt;0,K219/H219*100,""),"")</f>
        <v>101.722427076775</v>
      </c>
      <c r="Q219" s="65" t="n">
        <f aca="false">E219-C219-D219</f>
        <v>0</v>
      </c>
      <c r="R219" s="66" t="n">
        <f aca="false">H219-F219-G219</f>
        <v>0</v>
      </c>
      <c r="S219" s="66" t="n">
        <f aca="false">K219-I219-J219</f>
        <v>0</v>
      </c>
    </row>
    <row r="220" s="43" customFormat="true" ht="12.75" hidden="false" customHeight="true" outlineLevel="0" collapsed="false">
      <c r="A220" s="72" t="s">
        <v>255</v>
      </c>
      <c r="B220" s="87" t="s">
        <v>256</v>
      </c>
      <c r="C220" s="69" t="n">
        <v>344216</v>
      </c>
      <c r="D220" s="69" t="n">
        <v>662043</v>
      </c>
      <c r="E220" s="99" t="n">
        <f aca="false">SUM(C220:D220)</f>
        <v>1006259</v>
      </c>
      <c r="F220" s="99" t="n">
        <v>344216</v>
      </c>
      <c r="G220" s="69" t="n">
        <v>628223</v>
      </c>
      <c r="H220" s="99" t="n">
        <f aca="false">SUM(F220:G220)</f>
        <v>972439</v>
      </c>
      <c r="I220" s="69" t="n">
        <v>1355000</v>
      </c>
      <c r="J220" s="69" t="n">
        <v>752150</v>
      </c>
      <c r="K220" s="99" t="n">
        <f aca="false">SUM(I220:J220)</f>
        <v>2107150</v>
      </c>
      <c r="L220" s="100" t="n">
        <f aca="false">IF(C220&lt;&gt;0,IF(I220&lt;&gt;0,I220/C220*100,""),"")</f>
        <v>393.64817440212</v>
      </c>
      <c r="M220" s="100" t="n">
        <f aca="false">IF(E220&lt;&gt;0,IF(K220&lt;&gt;0,K220/E220*100,""),"")</f>
        <v>209.404338246913</v>
      </c>
      <c r="N220" s="100" t="n">
        <f aca="false">IF(F220&lt;&gt;0,IF(I220&lt;&gt;0,I220/F220*100,""),"")</f>
        <v>393.64817440212</v>
      </c>
      <c r="O220" s="100" t="n">
        <f aca="false">IF(H220&lt;&gt;0,IF(K220&lt;&gt;0,K220/H220*100,""),"")</f>
        <v>216.68711353617</v>
      </c>
      <c r="Q220" s="65" t="n">
        <f aca="false">E220-C220-D220</f>
        <v>0</v>
      </c>
      <c r="R220" s="66" t="n">
        <f aca="false">H220-F220-G220</f>
        <v>0</v>
      </c>
      <c r="S220" s="66" t="n">
        <f aca="false">K220-I220-J220</f>
        <v>0</v>
      </c>
    </row>
    <row r="221" s="43" customFormat="true" ht="11.25" hidden="false" customHeight="false" outlineLevel="0" collapsed="false">
      <c r="A221" s="72" t="s">
        <v>257</v>
      </c>
      <c r="B221" s="87" t="s">
        <v>258</v>
      </c>
      <c r="C221" s="69"/>
      <c r="D221" s="69" t="n">
        <v>220682</v>
      </c>
      <c r="E221" s="99" t="n">
        <f aca="false">SUM(C221:D221)</f>
        <v>220682</v>
      </c>
      <c r="F221" s="99"/>
      <c r="G221" s="69" t="n">
        <v>177904</v>
      </c>
      <c r="H221" s="99" t="n">
        <f aca="false">SUM(F221:G221)</f>
        <v>177904</v>
      </c>
      <c r="I221" s="69"/>
      <c r="J221" s="69" t="n">
        <v>180968</v>
      </c>
      <c r="K221" s="99" t="n">
        <f aca="false">SUM(I221:J221)</f>
        <v>180968</v>
      </c>
      <c r="L221" s="100" t="str">
        <f aca="false">IF(C221&lt;&gt;0,IF(I221&lt;&gt;0,I221/C221*100,""),"")</f>
        <v/>
      </c>
      <c r="M221" s="100" t="n">
        <f aca="false">IF(E221&lt;&gt;0,IF(K221&lt;&gt;0,K221/E221*100,""),"")</f>
        <v>82.0039695126925</v>
      </c>
      <c r="N221" s="100" t="str">
        <f aca="false">IF(F221&lt;&gt;0,IF(I221&lt;&gt;0,I221/F221*100,""),"")</f>
        <v/>
      </c>
      <c r="O221" s="100" t="n">
        <f aca="false">IF(H221&lt;&gt;0,IF(K221&lt;&gt;0,K221/H221*100,""),"")</f>
        <v>101.7222771832</v>
      </c>
      <c r="Q221" s="65" t="n">
        <f aca="false">E221-C221-D221</f>
        <v>0</v>
      </c>
      <c r="R221" s="66" t="n">
        <f aca="false">H221-F221-G221</f>
        <v>0</v>
      </c>
      <c r="S221" s="66" t="n">
        <f aca="false">K221-I221-J221</f>
        <v>0</v>
      </c>
    </row>
    <row r="222" s="43" customFormat="true" ht="11.25" hidden="false" customHeight="false" outlineLevel="0" collapsed="false">
      <c r="A222" s="72" t="s">
        <v>259</v>
      </c>
      <c r="B222" s="87" t="s">
        <v>260</v>
      </c>
      <c r="C222" s="69" t="n">
        <v>3165686</v>
      </c>
      <c r="D222" s="69" t="n">
        <v>1351673</v>
      </c>
      <c r="E222" s="99" t="n">
        <f aca="false">SUM(C222:D222)</f>
        <v>4517359</v>
      </c>
      <c r="F222" s="99" t="n">
        <v>3165686</v>
      </c>
      <c r="G222" s="69" t="n">
        <v>1339839</v>
      </c>
      <c r="H222" s="99" t="n">
        <f aca="false">SUM(F222:G222)</f>
        <v>4505525</v>
      </c>
      <c r="I222" s="69" t="n">
        <v>4450000</v>
      </c>
      <c r="J222" s="69" t="n">
        <v>1583473</v>
      </c>
      <c r="K222" s="99" t="n">
        <f aca="false">SUM(I222:J222)</f>
        <v>6033473</v>
      </c>
      <c r="L222" s="100" t="n">
        <f aca="false">IF(C222&lt;&gt;0,IF(I222&lt;&gt;0,I222/C222*100,""),"")</f>
        <v>140.569848051891</v>
      </c>
      <c r="M222" s="100" t="n">
        <f aca="false">IF(E222&lt;&gt;0,IF(K222&lt;&gt;0,K222/E222*100,""),"")</f>
        <v>133.56195511581</v>
      </c>
      <c r="N222" s="100" t="n">
        <f aca="false">IF(F222&lt;&gt;0,IF(I222&lt;&gt;0,I222/F222*100,""),"")</f>
        <v>140.569848051891</v>
      </c>
      <c r="O222" s="100" t="n">
        <f aca="false">IF(H222&lt;&gt;0,IF(K222&lt;&gt;0,K222/H222*100,""),"")</f>
        <v>133.912762663619</v>
      </c>
      <c r="Q222" s="65" t="n">
        <f aca="false">E222-C222-D222</f>
        <v>0</v>
      </c>
      <c r="R222" s="66" t="n">
        <f aca="false">H222-F222-G222</f>
        <v>0</v>
      </c>
      <c r="S222" s="66" t="n">
        <f aca="false">K222-I222-J222</f>
        <v>0</v>
      </c>
    </row>
    <row r="223" s="43" customFormat="true" ht="11.25" hidden="false" customHeight="false" outlineLevel="0" collapsed="false">
      <c r="A223" s="72" t="s">
        <v>261</v>
      </c>
      <c r="B223" s="87" t="s">
        <v>262</v>
      </c>
      <c r="C223" s="69" t="n">
        <v>350000</v>
      </c>
      <c r="D223" s="69" t="n">
        <v>110341</v>
      </c>
      <c r="E223" s="99" t="n">
        <f aca="false">SUM(C223:D223)</f>
        <v>460341</v>
      </c>
      <c r="F223" s="99" t="n">
        <v>350000</v>
      </c>
      <c r="G223" s="69" t="n">
        <v>111190</v>
      </c>
      <c r="H223" s="99" t="n">
        <f aca="false">SUM(F223:G223)</f>
        <v>461190</v>
      </c>
      <c r="I223" s="69" t="n">
        <v>350000</v>
      </c>
      <c r="J223" s="69" t="n">
        <v>169658</v>
      </c>
      <c r="K223" s="99" t="n">
        <f aca="false">SUM(I223:J223)</f>
        <v>519658</v>
      </c>
      <c r="L223" s="100" t="n">
        <f aca="false">IF(C223&lt;&gt;0,IF(I223&lt;&gt;0,I223/C223*100,""),"")</f>
        <v>100</v>
      </c>
      <c r="M223" s="100" t="n">
        <f aca="false">IF(E223&lt;&gt;0,IF(K223&lt;&gt;0,K223/E223*100,""),"")</f>
        <v>112.885447961403</v>
      </c>
      <c r="N223" s="100" t="n">
        <f aca="false">IF(F223&lt;&gt;0,IF(I223&lt;&gt;0,I223/F223*100,""),"")</f>
        <v>100</v>
      </c>
      <c r="O223" s="100" t="n">
        <f aca="false">IF(H223&lt;&gt;0,IF(K223&lt;&gt;0,K223/H223*100,""),"")</f>
        <v>112.677638283571</v>
      </c>
      <c r="Q223" s="65" t="n">
        <f aca="false">E223-C223-D223</f>
        <v>0</v>
      </c>
      <c r="R223" s="66" t="n">
        <f aca="false">H223-F223-G223</f>
        <v>0</v>
      </c>
      <c r="S223" s="66" t="n">
        <f aca="false">K223-I223-J223</f>
        <v>0</v>
      </c>
    </row>
    <row r="224" s="43" customFormat="true" ht="11.25" hidden="false" customHeight="false" outlineLevel="0" collapsed="false">
      <c r="A224" s="72" t="s">
        <v>263</v>
      </c>
      <c r="B224" s="87" t="s">
        <v>264</v>
      </c>
      <c r="C224" s="69" t="n">
        <v>250000</v>
      </c>
      <c r="D224" s="69" t="n">
        <v>110341</v>
      </c>
      <c r="E224" s="99" t="n">
        <f aca="false">SUM(C224:D224)</f>
        <v>360341</v>
      </c>
      <c r="F224" s="99" t="n">
        <v>250000</v>
      </c>
      <c r="G224" s="69" t="n">
        <v>111190</v>
      </c>
      <c r="H224" s="99" t="n">
        <f aca="false">SUM(F224:G224)</f>
        <v>361190</v>
      </c>
      <c r="I224" s="69" t="n">
        <v>250000</v>
      </c>
      <c r="J224" s="69" t="n">
        <v>169658</v>
      </c>
      <c r="K224" s="99" t="n">
        <f aca="false">SUM(I224:J224)</f>
        <v>419658</v>
      </c>
      <c r="L224" s="100" t="n">
        <f aca="false">IF(C224&lt;&gt;0,IF(I224&lt;&gt;0,I224/C224*100,""),"")</f>
        <v>100</v>
      </c>
      <c r="M224" s="100" t="n">
        <f aca="false">IF(E224&lt;&gt;0,IF(K224&lt;&gt;0,K224/E224*100,""),"")</f>
        <v>116.46135188613</v>
      </c>
      <c r="N224" s="100" t="n">
        <f aca="false">IF(F224&lt;&gt;0,IF(I224&lt;&gt;0,I224/F224*100,""),"")</f>
        <v>100</v>
      </c>
      <c r="O224" s="100" t="n">
        <f aca="false">IF(H224&lt;&gt;0,IF(K224&lt;&gt;0,K224/H224*100,""),"")</f>
        <v>116.187602093081</v>
      </c>
      <c r="Q224" s="65" t="n">
        <f aca="false">E224-C224-D224</f>
        <v>0</v>
      </c>
      <c r="R224" s="66" t="n">
        <f aca="false">H224-F224-G224</f>
        <v>0</v>
      </c>
      <c r="S224" s="66" t="n">
        <f aca="false">K224-I224-J224</f>
        <v>0</v>
      </c>
    </row>
    <row r="225" s="43" customFormat="true" ht="11.25" hidden="false" customHeight="false" outlineLevel="0" collapsed="false">
      <c r="A225" s="72" t="s">
        <v>265</v>
      </c>
      <c r="B225" s="87" t="s">
        <v>266</v>
      </c>
      <c r="C225" s="69" t="n">
        <f aca="false">201309952+15000000</f>
        <v>216309952</v>
      </c>
      <c r="D225" s="69" t="n">
        <v>551703</v>
      </c>
      <c r="E225" s="99" t="n">
        <f aca="false">SUM(C225:D225)</f>
        <v>216861655</v>
      </c>
      <c r="F225" s="99" t="n">
        <v>220932014</v>
      </c>
      <c r="G225" s="69" t="n">
        <v>600426</v>
      </c>
      <c r="H225" s="99" t="n">
        <f aca="false">SUM(F225:G225)</f>
        <v>221532440</v>
      </c>
      <c r="I225" s="69" t="n">
        <v>246412336</v>
      </c>
      <c r="J225" s="69" t="n">
        <v>667321</v>
      </c>
      <c r="K225" s="99" t="n">
        <f aca="false">SUM(I225:J225)</f>
        <v>247079657</v>
      </c>
      <c r="L225" s="100" t="n">
        <f aca="false">IF(C225&lt;&gt;0,IF(I225&lt;&gt;0,I225/C225*100,""),"")</f>
        <v>113.916319485846</v>
      </c>
      <c r="M225" s="100" t="n">
        <f aca="false">IF(E225&lt;&gt;0,IF(K225&lt;&gt;0,K225/E225*100,""),"")</f>
        <v>113.934230097063</v>
      </c>
      <c r="N225" s="100" t="n">
        <f aca="false">IF(F225&lt;&gt;0,IF(I225&lt;&gt;0,I225/F225*100,""),"")</f>
        <v>111.53310538327</v>
      </c>
      <c r="O225" s="100" t="n">
        <f aca="false">IF(H225&lt;&gt;0,IF(K225&lt;&gt;0,K225/H225*100,""),"")</f>
        <v>111.532043343178</v>
      </c>
      <c r="Q225" s="65" t="n">
        <f aca="false">E225-C225-D225</f>
        <v>0</v>
      </c>
      <c r="R225" s="66" t="n">
        <f aca="false">H225-F225-G225</f>
        <v>0</v>
      </c>
      <c r="S225" s="66" t="n">
        <f aca="false">K225-I225-J225</f>
        <v>0</v>
      </c>
    </row>
    <row r="226" s="43" customFormat="true" ht="11.25" hidden="false" customHeight="false" outlineLevel="0" collapsed="false">
      <c r="A226" s="72" t="s">
        <v>267</v>
      </c>
      <c r="B226" s="87" t="s">
        <v>268</v>
      </c>
      <c r="C226" s="69" t="n">
        <v>59790758</v>
      </c>
      <c r="D226" s="69" t="n">
        <v>540669</v>
      </c>
      <c r="E226" s="99" t="n">
        <f aca="false">SUM(C226:D226)</f>
        <v>60331427</v>
      </c>
      <c r="F226" s="99" t="n">
        <v>70225369</v>
      </c>
      <c r="G226" s="69" t="n">
        <v>733853</v>
      </c>
      <c r="H226" s="99" t="n">
        <f aca="false">SUM(F226:G226)</f>
        <v>70959222</v>
      </c>
      <c r="I226" s="69" t="n">
        <v>57452627</v>
      </c>
      <c r="J226" s="69" t="n">
        <v>803047</v>
      </c>
      <c r="K226" s="99" t="n">
        <f aca="false">SUM(I226:J226)</f>
        <v>58255674</v>
      </c>
      <c r="L226" s="100" t="n">
        <f aca="false">IF(C226&lt;&gt;0,IF(I226&lt;&gt;0,I226/C226*100,""),"")</f>
        <v>96.0894775744439</v>
      </c>
      <c r="M226" s="100" t="n">
        <f aca="false">IF(E226&lt;&gt;0,IF(K226&lt;&gt;0,K226/E226*100,""),"")</f>
        <v>96.5594167033377</v>
      </c>
      <c r="N226" s="100" t="n">
        <f aca="false">IF(F226&lt;&gt;0,IF(I226&lt;&gt;0,I226/F226*100,""),"")</f>
        <v>81.8117837159389</v>
      </c>
      <c r="O226" s="100" t="n">
        <f aca="false">IF(H226&lt;&gt;0,IF(K226&lt;&gt;0,K226/H226*100,""),"")</f>
        <v>82.0973967273768</v>
      </c>
      <c r="Q226" s="65" t="n">
        <f aca="false">E226-C226-D226</f>
        <v>0</v>
      </c>
      <c r="R226" s="66" t="n">
        <f aca="false">H226-F226-G226</f>
        <v>0</v>
      </c>
      <c r="S226" s="66" t="n">
        <f aca="false">K226-I226-J226</f>
        <v>0</v>
      </c>
    </row>
    <row r="227" s="43" customFormat="true" ht="11.25" hidden="false" customHeight="false" outlineLevel="0" collapsed="false">
      <c r="A227" s="72" t="s">
        <v>269</v>
      </c>
      <c r="B227" s="87" t="s">
        <v>270</v>
      </c>
      <c r="C227" s="69" t="n">
        <v>378675</v>
      </c>
      <c r="D227" s="69" t="n">
        <v>662043</v>
      </c>
      <c r="E227" s="99" t="n">
        <f aca="false">SUM(C227:D227)</f>
        <v>1040718</v>
      </c>
      <c r="F227" s="99" t="n">
        <v>378675</v>
      </c>
      <c r="G227" s="69" t="n">
        <v>472557</v>
      </c>
      <c r="H227" s="99" t="n">
        <f aca="false">SUM(F227:G227)</f>
        <v>851232</v>
      </c>
      <c r="I227" s="69" t="n">
        <v>510000</v>
      </c>
      <c r="J227" s="69" t="n">
        <v>480697</v>
      </c>
      <c r="K227" s="99" t="n">
        <f aca="false">SUM(I227:J227)</f>
        <v>990697</v>
      </c>
      <c r="L227" s="100" t="n">
        <f aca="false">IF(C227&lt;&gt;0,IF(I227&lt;&gt;0,I227/C227*100,""),"")</f>
        <v>134.680134680135</v>
      </c>
      <c r="M227" s="100" t="n">
        <f aca="false">IF(E227&lt;&gt;0,IF(K227&lt;&gt;0,K227/E227*100,""),"")</f>
        <v>95.1936067215134</v>
      </c>
      <c r="N227" s="100" t="n">
        <f aca="false">IF(F227&lt;&gt;0,IF(I227&lt;&gt;0,I227/F227*100,""),"")</f>
        <v>134.680134680135</v>
      </c>
      <c r="O227" s="100" t="n">
        <f aca="false">IF(H227&lt;&gt;0,IF(K227&lt;&gt;0,K227/H227*100,""),"")</f>
        <v>116.383900041352</v>
      </c>
      <c r="Q227" s="65" t="n">
        <f aca="false">E227-C227-D227</f>
        <v>0</v>
      </c>
      <c r="R227" s="66" t="n">
        <f aca="false">H227-F227-G227</f>
        <v>0</v>
      </c>
      <c r="S227" s="66" t="n">
        <f aca="false">K227-I227-J227</f>
        <v>0</v>
      </c>
    </row>
    <row r="228" s="43" customFormat="true" ht="11.25" hidden="false" customHeight="false" outlineLevel="0" collapsed="false">
      <c r="A228" s="72" t="s">
        <v>271</v>
      </c>
      <c r="B228" s="87" t="s">
        <v>272</v>
      </c>
      <c r="C228" s="69" t="n">
        <v>70000</v>
      </c>
      <c r="D228" s="69" t="n">
        <v>55170</v>
      </c>
      <c r="E228" s="99" t="n">
        <f aca="false">SUM(C228:D228)</f>
        <v>125170</v>
      </c>
      <c r="F228" s="99" t="n">
        <v>70000</v>
      </c>
      <c r="G228" s="69" t="n">
        <v>55595</v>
      </c>
      <c r="H228" s="99" t="n">
        <f aca="false">SUM(F228:G228)</f>
        <v>125595</v>
      </c>
      <c r="I228" s="69" t="n">
        <v>75000</v>
      </c>
      <c r="J228" s="69" t="n">
        <v>56552</v>
      </c>
      <c r="K228" s="99" t="n">
        <f aca="false">SUM(I228:J228)</f>
        <v>131552</v>
      </c>
      <c r="L228" s="100" t="n">
        <f aca="false">IF(C228&lt;&gt;0,IF(I228&lt;&gt;0,I228/C228*100,""),"")</f>
        <v>107.142857142857</v>
      </c>
      <c r="M228" s="100" t="n">
        <f aca="false">IF(E228&lt;&gt;0,IF(K228&lt;&gt;0,K228/E228*100,""),"")</f>
        <v>105.098665814492</v>
      </c>
      <c r="N228" s="100" t="n">
        <f aca="false">IF(F228&lt;&gt;0,IF(I228&lt;&gt;0,I228/F228*100,""),"")</f>
        <v>107.142857142857</v>
      </c>
      <c r="O228" s="100" t="n">
        <f aca="false">IF(H228&lt;&gt;0,IF(K228&lt;&gt;0,K228/H228*100,""),"")</f>
        <v>104.743023209523</v>
      </c>
      <c r="Q228" s="65" t="n">
        <f aca="false">E228-C228-D228</f>
        <v>0</v>
      </c>
      <c r="R228" s="66" t="n">
        <f aca="false">H228-F228-G228</f>
        <v>0</v>
      </c>
      <c r="S228" s="66" t="n">
        <f aca="false">K228-I228-J228</f>
        <v>0</v>
      </c>
    </row>
    <row r="229" s="43" customFormat="true" ht="11.25" hidden="false" customHeight="false" outlineLevel="0" collapsed="false">
      <c r="A229" s="72" t="s">
        <v>273</v>
      </c>
      <c r="B229" s="87" t="s">
        <v>274</v>
      </c>
      <c r="C229" s="69" t="n">
        <v>108100</v>
      </c>
      <c r="D229" s="69" t="n">
        <v>165511</v>
      </c>
      <c r="E229" s="99" t="n">
        <f aca="false">SUM(C229:D229)</f>
        <v>273611</v>
      </c>
      <c r="F229" s="99" t="n">
        <v>108100</v>
      </c>
      <c r="G229" s="69" t="n">
        <v>166785</v>
      </c>
      <c r="H229" s="99" t="n">
        <f aca="false">SUM(F229:G229)</f>
        <v>274885</v>
      </c>
      <c r="I229" s="69" t="n">
        <v>108100</v>
      </c>
      <c r="J229" s="69" t="n">
        <v>169658</v>
      </c>
      <c r="K229" s="99" t="n">
        <f aca="false">SUM(I229:J229)</f>
        <v>277758</v>
      </c>
      <c r="L229" s="100" t="n">
        <f aca="false">IF(C229&lt;&gt;0,IF(I229&lt;&gt;0,I229/C229*100,""),"")</f>
        <v>100</v>
      </c>
      <c r="M229" s="100" t="n">
        <f aca="false">IF(E229&lt;&gt;0,IF(K229&lt;&gt;0,K229/E229*100,""),"")</f>
        <v>101.51565543783</v>
      </c>
      <c r="N229" s="100" t="n">
        <f aca="false">IF(F229&lt;&gt;0,IF(I229&lt;&gt;0,I229/F229*100,""),"")</f>
        <v>100</v>
      </c>
      <c r="O229" s="100" t="n">
        <f aca="false">IF(H229&lt;&gt;0,IF(K229&lt;&gt;0,K229/H229*100,""),"")</f>
        <v>101.045164341452</v>
      </c>
      <c r="Q229" s="65" t="n">
        <f aca="false">E229-C229-D229</f>
        <v>0</v>
      </c>
      <c r="R229" s="66" t="n">
        <f aca="false">H229-F229-G229</f>
        <v>0</v>
      </c>
      <c r="S229" s="66" t="n">
        <f aca="false">K229-I229-J229</f>
        <v>0</v>
      </c>
    </row>
    <row r="230" s="43" customFormat="true" ht="22.5" hidden="false" customHeight="false" outlineLevel="0" collapsed="false">
      <c r="A230" s="72" t="s">
        <v>163</v>
      </c>
      <c r="B230" s="87" t="s">
        <v>164</v>
      </c>
      <c r="C230" s="69" t="n">
        <v>17459</v>
      </c>
      <c r="D230" s="69" t="n">
        <v>193096</v>
      </c>
      <c r="E230" s="99" t="n">
        <f aca="false">SUM(C230:D230)</f>
        <v>210555</v>
      </c>
      <c r="F230" s="99" t="n">
        <v>17459</v>
      </c>
      <c r="G230" s="69" t="n">
        <v>194582</v>
      </c>
      <c r="H230" s="99" t="n">
        <f aca="false">SUM(F230:G230)</f>
        <v>212041</v>
      </c>
      <c r="I230" s="69" t="n">
        <v>188800</v>
      </c>
      <c r="J230" s="69" t="n">
        <v>226210</v>
      </c>
      <c r="K230" s="99" t="n">
        <f aca="false">SUM(I230:J230)</f>
        <v>415010</v>
      </c>
      <c r="L230" s="100" t="n">
        <f aca="false">IF(C230&lt;&gt;0,IF(I230&lt;&gt;0,I230/C230*100,""),"")</f>
        <v>1081.39068675182</v>
      </c>
      <c r="M230" s="100" t="n">
        <f aca="false">IF(E230&lt;&gt;0,IF(K230&lt;&gt;0,K230/E230*100,""),"")</f>
        <v>197.102894730593</v>
      </c>
      <c r="N230" s="100" t="n">
        <f aca="false">IF(F230&lt;&gt;0,IF(I230&lt;&gt;0,I230/F230*100,""),"")</f>
        <v>1081.39068675182</v>
      </c>
      <c r="O230" s="100" t="n">
        <f aca="false">IF(H230&lt;&gt;0,IF(K230&lt;&gt;0,K230/H230*100,""),"")</f>
        <v>195.721582146849</v>
      </c>
      <c r="Q230" s="65" t="n">
        <f aca="false">E230-C230-D230</f>
        <v>0</v>
      </c>
      <c r="R230" s="66" t="n">
        <f aca="false">H230-F230-G230</f>
        <v>0</v>
      </c>
      <c r="S230" s="66" t="n">
        <f aca="false">K230-I230-J230</f>
        <v>0</v>
      </c>
    </row>
    <row r="231" s="43" customFormat="true" ht="22.5" hidden="false" customHeight="false" outlineLevel="0" collapsed="false">
      <c r="A231" s="72" t="s">
        <v>275</v>
      </c>
      <c r="B231" s="87" t="s">
        <v>276</v>
      </c>
      <c r="C231" s="69" t="n">
        <v>78654</v>
      </c>
      <c r="D231" s="69" t="n">
        <v>55170</v>
      </c>
      <c r="E231" s="99" t="n">
        <f aca="false">SUM(C231:D231)</f>
        <v>133824</v>
      </c>
      <c r="F231" s="99" t="n">
        <v>78654</v>
      </c>
      <c r="G231" s="69" t="n">
        <v>444760</v>
      </c>
      <c r="H231" s="99" t="n">
        <f aca="false">SUM(F231:G231)</f>
        <v>523414</v>
      </c>
      <c r="I231" s="69" t="n">
        <v>155495</v>
      </c>
      <c r="J231" s="69" t="n">
        <v>452421</v>
      </c>
      <c r="K231" s="99" t="n">
        <f aca="false">SUM(I231:J231)</f>
        <v>607916</v>
      </c>
      <c r="L231" s="100" t="n">
        <f aca="false">IF(C231&lt;&gt;0,IF(I231&lt;&gt;0,I231/C231*100,""),"")</f>
        <v>197.694967833804</v>
      </c>
      <c r="M231" s="100" t="n">
        <f aca="false">IF(E231&lt;&gt;0,IF(K231&lt;&gt;0,K231/E231*100,""),"")</f>
        <v>454.265303682449</v>
      </c>
      <c r="N231" s="100" t="n">
        <f aca="false">IF(F231&lt;&gt;0,IF(I231&lt;&gt;0,I231/F231*100,""),"")</f>
        <v>197.694967833804</v>
      </c>
      <c r="O231" s="100" t="n">
        <f aca="false">IF(H231&lt;&gt;0,IF(K231&lt;&gt;0,K231/H231*100,""),"")</f>
        <v>116.144390482486</v>
      </c>
      <c r="Q231" s="65" t="n">
        <f aca="false">E231-C231-D231</f>
        <v>0</v>
      </c>
      <c r="R231" s="66" t="n">
        <f aca="false">H231-F231-G231</f>
        <v>0</v>
      </c>
      <c r="S231" s="66" t="n">
        <f aca="false">K231-I231-J231</f>
        <v>0</v>
      </c>
    </row>
    <row r="232" s="43" customFormat="true" ht="11.25" hidden="false" customHeight="false" outlineLevel="0" collapsed="false">
      <c r="A232" s="72" t="s">
        <v>277</v>
      </c>
      <c r="B232" s="87" t="s">
        <v>278</v>
      </c>
      <c r="C232" s="69" t="n">
        <v>112150</v>
      </c>
      <c r="D232" s="69" t="n">
        <v>55170</v>
      </c>
      <c r="E232" s="99" t="n">
        <f aca="false">SUM(C232:D232)</f>
        <v>167320</v>
      </c>
      <c r="F232" s="99" t="n">
        <v>112150</v>
      </c>
      <c r="G232" s="69" t="n">
        <v>55595</v>
      </c>
      <c r="H232" s="99" t="n">
        <f aca="false">SUM(F232:G232)</f>
        <v>167745</v>
      </c>
      <c r="I232" s="69" t="n">
        <v>105850</v>
      </c>
      <c r="J232" s="69" t="n">
        <v>56552</v>
      </c>
      <c r="K232" s="99" t="n">
        <f aca="false">SUM(I232:J232)</f>
        <v>162402</v>
      </c>
      <c r="L232" s="100" t="n">
        <f aca="false">IF(C232&lt;&gt;0,IF(I232&lt;&gt;0,I232/C232*100,""),"")</f>
        <v>94.3825234061525</v>
      </c>
      <c r="M232" s="100" t="n">
        <f aca="false">IF(E232&lt;&gt;0,IF(K232&lt;&gt;0,K232/E232*100,""),"")</f>
        <v>97.0607219698781</v>
      </c>
      <c r="N232" s="100" t="n">
        <f aca="false">IF(F232&lt;&gt;0,IF(I232&lt;&gt;0,I232/F232*100,""),"")</f>
        <v>94.3825234061525</v>
      </c>
      <c r="O232" s="100" t="n">
        <f aca="false">IF(H232&lt;&gt;0,IF(K232&lt;&gt;0,K232/H232*100,""),"")</f>
        <v>96.8148081910042</v>
      </c>
      <c r="Q232" s="65" t="n">
        <f aca="false">E232-C232-D232</f>
        <v>0</v>
      </c>
      <c r="R232" s="66" t="n">
        <f aca="false">H232-F232-G232</f>
        <v>0</v>
      </c>
      <c r="S232" s="66" t="n">
        <f aca="false">K232-I232-J232</f>
        <v>0</v>
      </c>
    </row>
    <row r="233" s="43" customFormat="true" ht="11.25" hidden="false" customHeight="false" outlineLevel="0" collapsed="false">
      <c r="A233" s="72" t="s">
        <v>279</v>
      </c>
      <c r="B233" s="122" t="s">
        <v>280</v>
      </c>
      <c r="C233" s="69" t="n">
        <v>25100</v>
      </c>
      <c r="D233" s="69" t="n">
        <v>11034</v>
      </c>
      <c r="E233" s="99" t="n">
        <f aca="false">SUM(C233:D233)</f>
        <v>36134</v>
      </c>
      <c r="F233" s="99" t="n">
        <v>25100</v>
      </c>
      <c r="G233" s="69"/>
      <c r="H233" s="99" t="n">
        <f aca="false">SUM(F233:G233)</f>
        <v>25100</v>
      </c>
      <c r="I233" s="69"/>
      <c r="J233" s="69"/>
      <c r="K233" s="99" t="n">
        <f aca="false">SUM(I233:J233)</f>
        <v>0</v>
      </c>
      <c r="L233" s="100" t="str">
        <f aca="false">IF(C233&lt;&gt;0,IF(I233&lt;&gt;0,I233/C233*100,""),"")</f>
        <v/>
      </c>
      <c r="M233" s="100" t="str">
        <f aca="false">IF(E233&lt;&gt;0,IF(K233&lt;&gt;0,K233/E233*100,""),"")</f>
        <v/>
      </c>
      <c r="N233" s="100" t="str">
        <f aca="false">IF(F233&lt;&gt;0,IF(I233&lt;&gt;0,I233/F233*100,""),"")</f>
        <v/>
      </c>
      <c r="O233" s="100" t="str">
        <f aca="false">IF(H233&lt;&gt;0,IF(K233&lt;&gt;0,K233/H233*100,""),"")</f>
        <v/>
      </c>
      <c r="Q233" s="65" t="n">
        <f aca="false">E233-C233-D233</f>
        <v>0</v>
      </c>
      <c r="R233" s="66" t="n">
        <f aca="false">H233-F233-G233</f>
        <v>0</v>
      </c>
      <c r="S233" s="66" t="n">
        <f aca="false">K233-I233-J233</f>
        <v>0</v>
      </c>
    </row>
    <row r="234" s="43" customFormat="true" ht="11.25" hidden="false" customHeight="false" outlineLevel="0" collapsed="false">
      <c r="A234" s="72" t="s">
        <v>169</v>
      </c>
      <c r="B234" s="122" t="s">
        <v>170</v>
      </c>
      <c r="C234" s="69"/>
      <c r="D234" s="69"/>
      <c r="E234" s="99"/>
      <c r="F234" s="99" t="n">
        <v>20000</v>
      </c>
      <c r="G234" s="69"/>
      <c r="H234" s="99" t="n">
        <f aca="false">SUM(F234:G234)</f>
        <v>20000</v>
      </c>
      <c r="I234" s="69"/>
      <c r="J234" s="69"/>
      <c r="K234" s="99"/>
      <c r="L234" s="100" t="str">
        <f aca="false">IF(C234&lt;&gt;0,IF(I234&lt;&gt;0,I234/C234*100,""),"")</f>
        <v/>
      </c>
      <c r="M234" s="100" t="str">
        <f aca="false">IF(E234&lt;&gt;0,IF(K234&lt;&gt;0,K234/E234*100,""),"")</f>
        <v/>
      </c>
      <c r="N234" s="100" t="str">
        <f aca="false">IF(F234&lt;&gt;0,IF(I234&lt;&gt;0,I234/F234*100,""),"")</f>
        <v/>
      </c>
      <c r="O234" s="100" t="str">
        <f aca="false">IF(H234&lt;&gt;0,IF(K234&lt;&gt;0,K234/H234*100,""),"")</f>
        <v/>
      </c>
      <c r="Q234" s="65" t="n">
        <f aca="false">E234-C234-D234</f>
        <v>0</v>
      </c>
      <c r="R234" s="66" t="n">
        <f aca="false">H234-F234-G234</f>
        <v>0</v>
      </c>
      <c r="S234" s="66" t="n">
        <f aca="false">K234-I234-J234</f>
        <v>0</v>
      </c>
    </row>
    <row r="235" s="43" customFormat="true" ht="11.25" hidden="false" customHeight="false" outlineLevel="0" collapsed="false">
      <c r="A235" s="72" t="s">
        <v>145</v>
      </c>
      <c r="B235" s="122" t="s">
        <v>146</v>
      </c>
      <c r="C235" s="69" t="n">
        <v>3400</v>
      </c>
      <c r="D235" s="69"/>
      <c r="E235" s="99" t="n">
        <f aca="false">SUM(C235:D235)</f>
        <v>3400</v>
      </c>
      <c r="F235" s="99" t="n">
        <v>3400</v>
      </c>
      <c r="G235" s="69"/>
      <c r="H235" s="99" t="n">
        <f aca="false">SUM(F235:G235)</f>
        <v>3400</v>
      </c>
      <c r="I235" s="69"/>
      <c r="J235" s="69"/>
      <c r="K235" s="99" t="n">
        <f aca="false">SUM(I235:J235)</f>
        <v>0</v>
      </c>
      <c r="L235" s="100" t="str">
        <f aca="false">IF(C235&lt;&gt;0,IF(I235&lt;&gt;0,I235/C235*100,""),"")</f>
        <v/>
      </c>
      <c r="M235" s="100" t="str">
        <f aca="false">IF(E235&lt;&gt;0,IF(K235&lt;&gt;0,K235/E235*100,""),"")</f>
        <v/>
      </c>
      <c r="N235" s="100" t="str">
        <f aca="false">IF(F235&lt;&gt;0,IF(I235&lt;&gt;0,I235/F235*100,""),"")</f>
        <v/>
      </c>
      <c r="O235" s="100" t="str">
        <f aca="false">IF(H235&lt;&gt;0,IF(K235&lt;&gt;0,K235/H235*100,""),"")</f>
        <v/>
      </c>
      <c r="Q235" s="65" t="n">
        <f aca="false">E235-C235-D235</f>
        <v>0</v>
      </c>
      <c r="R235" s="66" t="n">
        <f aca="false">H235-F235-G235</f>
        <v>0</v>
      </c>
      <c r="S235" s="66" t="n">
        <f aca="false">K235-I235-J235</f>
        <v>0</v>
      </c>
    </row>
    <row r="236" s="43" customFormat="true" ht="11.25" hidden="false" customHeight="false" outlineLevel="0" collapsed="false">
      <c r="A236" s="72" t="s">
        <v>57</v>
      </c>
      <c r="B236" s="122" t="s">
        <v>58</v>
      </c>
      <c r="C236" s="69"/>
      <c r="D236" s="69"/>
      <c r="E236" s="99" t="n">
        <f aca="false">SUM(C236:D236)</f>
        <v>0</v>
      </c>
      <c r="F236" s="99" t="n">
        <v>73449206</v>
      </c>
      <c r="G236" s="69"/>
      <c r="H236" s="99" t="n">
        <f aca="false">SUM(F236:G236)</f>
        <v>73449206</v>
      </c>
      <c r="I236" s="69"/>
      <c r="J236" s="69"/>
      <c r="K236" s="99" t="n">
        <f aca="false">SUM(I236:J236)</f>
        <v>0</v>
      </c>
      <c r="L236" s="100" t="str">
        <f aca="false">IF(C236&lt;&gt;0,IF(I236&lt;&gt;0,I236/C236*100,""),"")</f>
        <v/>
      </c>
      <c r="M236" s="100" t="str">
        <f aca="false">IF(E236&lt;&gt;0,IF(K236&lt;&gt;0,K236/E236*100,""),"")</f>
        <v/>
      </c>
      <c r="N236" s="100" t="str">
        <f aca="false">IF(F236&lt;&gt;0,IF(I236&lt;&gt;0,I236/F236*100,""),"")</f>
        <v/>
      </c>
      <c r="O236" s="100" t="str">
        <f aca="false">IF(H236&lt;&gt;0,IF(K236&lt;&gt;0,K236/H236*100,""),"")</f>
        <v/>
      </c>
      <c r="Q236" s="65" t="n">
        <f aca="false">E236-C236-D236</f>
        <v>0</v>
      </c>
      <c r="R236" s="66" t="n">
        <f aca="false">H236-F236-G236</f>
        <v>0</v>
      </c>
      <c r="S236" s="66" t="n">
        <f aca="false">K236-I236-J236</f>
        <v>0</v>
      </c>
    </row>
    <row r="237" s="43" customFormat="true" ht="6" hidden="false" customHeight="true" outlineLevel="0" collapsed="false">
      <c r="A237" s="72"/>
      <c r="B237" s="87"/>
      <c r="C237" s="69"/>
      <c r="D237" s="69"/>
      <c r="E237" s="99"/>
      <c r="F237" s="99"/>
      <c r="G237" s="69"/>
      <c r="H237" s="99"/>
      <c r="I237" s="69"/>
      <c r="J237" s="69"/>
      <c r="K237" s="99"/>
      <c r="L237" s="100" t="str">
        <f aca="false">IF(C237&lt;&gt;0,IF(I237&lt;&gt;0,I237/C237*100,""),"")</f>
        <v/>
      </c>
      <c r="M237" s="100" t="str">
        <f aca="false">IF(E237&lt;&gt;0,IF(K237&lt;&gt;0,K237/E237*100,""),"")</f>
        <v/>
      </c>
      <c r="N237" s="100" t="str">
        <f aca="false">IF(F237&lt;&gt;0,IF(I237&lt;&gt;0,I237/F237*100,""),"")</f>
        <v/>
      </c>
      <c r="O237" s="100" t="str">
        <f aca="false">IF(H237&lt;&gt;0,IF(K237&lt;&gt;0,K237/H237*100,""),"")</f>
        <v/>
      </c>
      <c r="Q237" s="65" t="n">
        <f aca="false">E237-C237-D237</f>
        <v>0</v>
      </c>
      <c r="R237" s="66" t="n">
        <f aca="false">H237-F237-G237</f>
        <v>0</v>
      </c>
      <c r="S237" s="66" t="n">
        <f aca="false">K237-I237-J237</f>
        <v>0</v>
      </c>
    </row>
    <row r="238" s="132" customFormat="true" ht="12.75" hidden="false" customHeight="false" outlineLevel="0" collapsed="false">
      <c r="A238" s="131" t="s">
        <v>281</v>
      </c>
      <c r="B238" s="62" t="s">
        <v>19</v>
      </c>
      <c r="C238" s="108" t="n">
        <f aca="false">SUM(C241:C245)</f>
        <v>7021000</v>
      </c>
      <c r="D238" s="108" t="n">
        <f aca="false">SUM(D240:D245)</f>
        <v>4744645</v>
      </c>
      <c r="E238" s="108" t="n">
        <f aca="false">SUM(C238:D238)</f>
        <v>11765645</v>
      </c>
      <c r="F238" s="108" t="n">
        <f aca="false">SUM(F241:F245)</f>
        <v>7951580</v>
      </c>
      <c r="G238" s="108" t="n">
        <f aca="false">SUM(G240:G245)</f>
        <v>4947953</v>
      </c>
      <c r="H238" s="108" t="n">
        <f aca="false">SUM(F238:G238)</f>
        <v>12899533</v>
      </c>
      <c r="I238" s="108" t="n">
        <f aca="false">SUM(I241:I245)</f>
        <v>10000000</v>
      </c>
      <c r="J238" s="108" t="n">
        <f aca="false">SUM(J240:J245)</f>
        <v>5542155</v>
      </c>
      <c r="K238" s="108" t="n">
        <f aca="false">SUM(I238:J238)</f>
        <v>15542155</v>
      </c>
      <c r="L238" s="109" t="n">
        <f aca="false">IF(C238&lt;&gt;0,IF(I238&lt;&gt;0,I238/C238*100,""),"")</f>
        <v>142.429853297251</v>
      </c>
      <c r="M238" s="109" t="n">
        <f aca="false">IF(E238&lt;&gt;0,IF(K238&lt;&gt;0,K238/E238*100,""),"")</f>
        <v>132.097772795287</v>
      </c>
      <c r="N238" s="109" t="n">
        <f aca="false">IF(F238&lt;&gt;0,IF(I238&lt;&gt;0,I238/F238*100,""),"")</f>
        <v>125.761169478267</v>
      </c>
      <c r="O238" s="109" t="n">
        <f aca="false">IF(H238&lt;&gt;0,IF(K238&lt;&gt;0,K238/H238*100,""),"")</f>
        <v>120.486183492069</v>
      </c>
      <c r="Q238" s="65" t="n">
        <f aca="false">E238-C238-D238</f>
        <v>0</v>
      </c>
      <c r="R238" s="66" t="n">
        <f aca="false">H238-F238-G238</f>
        <v>0</v>
      </c>
      <c r="S238" s="66" t="n">
        <f aca="false">K238-I238-J238</f>
        <v>0</v>
      </c>
    </row>
    <row r="239" s="135" customFormat="true" ht="11.25" hidden="true" customHeight="false" outlineLevel="0" collapsed="false">
      <c r="A239" s="84" t="s">
        <v>26</v>
      </c>
      <c r="B239" s="85" t="s">
        <v>282</v>
      </c>
      <c r="C239" s="133" t="n">
        <f aca="false">SUM(C240:C245)</f>
        <v>7021000</v>
      </c>
      <c r="D239" s="133" t="n">
        <f aca="false">SUM(D240:D245)</f>
        <v>4744645</v>
      </c>
      <c r="E239" s="133" t="n">
        <f aca="false">SUM(C239:D239)</f>
        <v>11765645</v>
      </c>
      <c r="F239" s="133" t="n">
        <f aca="false">SUM(F240:F245)</f>
        <v>7951580</v>
      </c>
      <c r="G239" s="133" t="n">
        <f aca="false">SUM(G240:G245)</f>
        <v>4947953</v>
      </c>
      <c r="H239" s="133" t="n">
        <f aca="false">SUM(F239:G239)</f>
        <v>12899533</v>
      </c>
      <c r="I239" s="133" t="n">
        <f aca="false">SUM(I240:I245)</f>
        <v>10000000</v>
      </c>
      <c r="J239" s="133" t="n">
        <f aca="false">SUM(J240:J245)</f>
        <v>5542155</v>
      </c>
      <c r="K239" s="133" t="n">
        <f aca="false">SUM(I239:J239)</f>
        <v>15542155</v>
      </c>
      <c r="L239" s="134" t="n">
        <f aca="false">IF(C239&lt;&gt;0,IF(I239&lt;&gt;0,I239/C239*100,""),"")</f>
        <v>142.429853297251</v>
      </c>
      <c r="M239" s="134" t="n">
        <f aca="false">IF(E239&lt;&gt;0,IF(K239&lt;&gt;0,K239/E239*100,""),"")</f>
        <v>132.097772795287</v>
      </c>
      <c r="N239" s="134" t="n">
        <f aca="false">IF(F239&lt;&gt;0,IF(I239&lt;&gt;0,I239/F239*100,""),"")</f>
        <v>125.761169478267</v>
      </c>
      <c r="O239" s="134" t="n">
        <f aca="false">IF(H239&lt;&gt;0,IF(K239&lt;&gt;0,K239/H239*100,""),"")</f>
        <v>120.486183492069</v>
      </c>
      <c r="Q239" s="65" t="n">
        <f aca="false">E239-C239-D239</f>
        <v>0</v>
      </c>
      <c r="R239" s="66" t="n">
        <f aca="false">H239-F239-G239</f>
        <v>0</v>
      </c>
      <c r="S239" s="66" t="n">
        <f aca="false">K239-I239-J239</f>
        <v>0</v>
      </c>
    </row>
    <row r="240" s="135" customFormat="true" ht="11.25" hidden="false" customHeight="false" outlineLevel="0" collapsed="false">
      <c r="A240" s="75" t="s">
        <v>27</v>
      </c>
      <c r="B240" s="87" t="n">
        <v>0</v>
      </c>
      <c r="C240" s="69"/>
      <c r="D240" s="69" t="n">
        <v>827554</v>
      </c>
      <c r="E240" s="82" t="n">
        <f aca="false">SUM(C240:D240)</f>
        <v>827554</v>
      </c>
      <c r="F240" s="82"/>
      <c r="G240" s="69" t="n">
        <v>833924</v>
      </c>
      <c r="H240" s="82" t="n">
        <f aca="false">SUM(F240:G240)</f>
        <v>833924</v>
      </c>
      <c r="I240" s="69"/>
      <c r="J240" s="69" t="n">
        <v>1017947</v>
      </c>
      <c r="K240" s="82" t="n">
        <f aca="false">SUM(I240:J240)</f>
        <v>1017947</v>
      </c>
      <c r="L240" s="83" t="str">
        <f aca="false">IF(C240&lt;&gt;0,IF(I240&lt;&gt;0,I240/C240*100,""),"")</f>
        <v/>
      </c>
      <c r="M240" s="83" t="n">
        <f aca="false">IF(E240&lt;&gt;0,IF(K240&lt;&gt;0,K240/E240*100,""),"")</f>
        <v>123.006716178038</v>
      </c>
      <c r="N240" s="83" t="str">
        <f aca="false">IF(F240&lt;&gt;0,IF(I240&lt;&gt;0,I240/F240*100,""),"")</f>
        <v/>
      </c>
      <c r="O240" s="83" t="n">
        <f aca="false">IF(H240&lt;&gt;0,IF(K240&lt;&gt;0,K240/H240*100,""),"")</f>
        <v>122.067118826176</v>
      </c>
      <c r="Q240" s="65" t="n">
        <f aca="false">E240-C240-D240</f>
        <v>0</v>
      </c>
      <c r="R240" s="66" t="n">
        <f aca="false">H240-F240-G240</f>
        <v>0</v>
      </c>
      <c r="S240" s="66" t="n">
        <f aca="false">K240-I240-J240</f>
        <v>0</v>
      </c>
    </row>
    <row r="241" s="135" customFormat="true" ht="11.25" hidden="false" customHeight="false" outlineLevel="0" collapsed="false">
      <c r="A241" s="75" t="s">
        <v>283</v>
      </c>
      <c r="B241" s="87" t="s">
        <v>284</v>
      </c>
      <c r="C241" s="69" t="n">
        <v>202540</v>
      </c>
      <c r="D241" s="69" t="n">
        <v>993066</v>
      </c>
      <c r="E241" s="82" t="n">
        <f aca="false">SUM(C241:D241)</f>
        <v>1195606</v>
      </c>
      <c r="F241" s="82" t="n">
        <v>252540</v>
      </c>
      <c r="G241" s="69" t="n">
        <v>1000710</v>
      </c>
      <c r="H241" s="82" t="n">
        <f aca="false">SUM(F241:G241)</f>
        <v>1253250</v>
      </c>
      <c r="I241" s="69" t="n">
        <v>250000</v>
      </c>
      <c r="J241" s="69" t="n">
        <v>1017947</v>
      </c>
      <c r="K241" s="82" t="n">
        <f aca="false">SUM(I241:J241)</f>
        <v>1267947</v>
      </c>
      <c r="L241" s="83" t="n">
        <f aca="false">IF(C241&lt;&gt;0,IF(I241&lt;&gt;0,I241/C241*100,""),"")</f>
        <v>123.432408413153</v>
      </c>
      <c r="M241" s="83" t="n">
        <f aca="false">IF(E241&lt;&gt;0,IF(K241&lt;&gt;0,K241/E241*100,""),"")</f>
        <v>106.050571843902</v>
      </c>
      <c r="N241" s="83" t="n">
        <f aca="false">IF(F241&lt;&gt;0,IF(I241&lt;&gt;0,I241/F241*100,""),"")</f>
        <v>98.9942187376257</v>
      </c>
      <c r="O241" s="83" t="n">
        <f aca="false">IF(H241&lt;&gt;0,IF(K241&lt;&gt;0,K241/H241*100,""),"")</f>
        <v>101.172710951526</v>
      </c>
      <c r="Q241" s="65" t="n">
        <f aca="false">E241-C241-D241</f>
        <v>0</v>
      </c>
      <c r="R241" s="66" t="n">
        <f aca="false">H241-F241-G241</f>
        <v>0</v>
      </c>
      <c r="S241" s="66" t="n">
        <f aca="false">K241-I241-J241</f>
        <v>0</v>
      </c>
    </row>
    <row r="242" s="135" customFormat="true" ht="11.25" hidden="false" customHeight="false" outlineLevel="0" collapsed="false">
      <c r="A242" s="136" t="s">
        <v>285</v>
      </c>
      <c r="B242" s="87" t="s">
        <v>286</v>
      </c>
      <c r="C242" s="69" t="n">
        <v>3318460</v>
      </c>
      <c r="D242" s="69" t="n">
        <v>882725</v>
      </c>
      <c r="E242" s="82" t="n">
        <f aca="false">SUM(C242:D242)</f>
        <v>4201185</v>
      </c>
      <c r="F242" s="82" t="n">
        <v>3154060</v>
      </c>
      <c r="G242" s="69" t="n">
        <v>1000710</v>
      </c>
      <c r="H242" s="82" t="n">
        <f aca="false">SUM(F242:G242)</f>
        <v>4154770</v>
      </c>
      <c r="I242" s="69" t="n">
        <v>5665000</v>
      </c>
      <c r="J242" s="69" t="n">
        <v>1244157</v>
      </c>
      <c r="K242" s="82" t="n">
        <f aca="false">SUM(I242:J242)</f>
        <v>6909157</v>
      </c>
      <c r="L242" s="83" t="n">
        <f aca="false">IF(C242&lt;&gt;0,IF(I242&lt;&gt;0,I242/C242*100,""),"")</f>
        <v>170.711715675343</v>
      </c>
      <c r="M242" s="83" t="n">
        <f aca="false">IF(E242&lt;&gt;0,IF(K242&lt;&gt;0,K242/E242*100,""),"")</f>
        <v>164.45733763212</v>
      </c>
      <c r="N242" s="83" t="n">
        <f aca="false">IF(F242&lt;&gt;0,IF(I242&lt;&gt;0,I242/F242*100,""),"")</f>
        <v>179.609772800771</v>
      </c>
      <c r="O242" s="83" t="n">
        <f aca="false">IF(H242&lt;&gt;0,IF(K242&lt;&gt;0,K242/H242*100,""),"")</f>
        <v>166.294572262725</v>
      </c>
      <c r="Q242" s="65" t="n">
        <f aca="false">E242-C242-D242</f>
        <v>0</v>
      </c>
      <c r="R242" s="66" t="n">
        <f aca="false">H242-F242-G242</f>
        <v>0</v>
      </c>
      <c r="S242" s="66" t="n">
        <f aca="false">K242-I242-J242</f>
        <v>0</v>
      </c>
    </row>
    <row r="243" s="135" customFormat="true" ht="11.25" hidden="false" customHeight="false" outlineLevel="0" collapsed="false">
      <c r="A243" s="136" t="s">
        <v>287</v>
      </c>
      <c r="B243" s="87" t="s">
        <v>288</v>
      </c>
      <c r="C243" s="69" t="n">
        <v>2000000</v>
      </c>
      <c r="D243" s="69" t="n">
        <v>1379256</v>
      </c>
      <c r="E243" s="82" t="n">
        <f aca="false">SUM(C243:D243)</f>
        <v>3379256</v>
      </c>
      <c r="F243" s="82" t="n">
        <v>2190980</v>
      </c>
      <c r="G243" s="69" t="n">
        <v>1334279</v>
      </c>
      <c r="H243" s="82" t="n">
        <f aca="false">SUM(F243:G243)</f>
        <v>3525259</v>
      </c>
      <c r="I243" s="69" t="n">
        <v>2310000</v>
      </c>
      <c r="J243" s="69" t="n">
        <v>1470368</v>
      </c>
      <c r="K243" s="82" t="n">
        <f aca="false">SUM(I243:J243)</f>
        <v>3780368</v>
      </c>
      <c r="L243" s="83" t="n">
        <f aca="false">IF(C243&lt;&gt;0,IF(I243&lt;&gt;0,I243/C243*100,""),"")</f>
        <v>115.5</v>
      </c>
      <c r="M243" s="83" t="n">
        <f aca="false">IF(E243&lt;&gt;0,IF(K243&lt;&gt;0,K243/E243*100,""),"")</f>
        <v>111.8698317026</v>
      </c>
      <c r="N243" s="83" t="n">
        <f aca="false">IF(F243&lt;&gt;0,IF(I243&lt;&gt;0,I243/F243*100,""),"")</f>
        <v>105.432272316498</v>
      </c>
      <c r="O243" s="83" t="n">
        <f aca="false">IF(H243&lt;&gt;0,IF(K243&lt;&gt;0,K243/H243*100,""),"")</f>
        <v>107.236603041082</v>
      </c>
      <c r="Q243" s="65" t="n">
        <f aca="false">E243-C243-D243</f>
        <v>0</v>
      </c>
      <c r="R243" s="66" t="n">
        <f aca="false">H243-F243-G243</f>
        <v>0</v>
      </c>
      <c r="S243" s="66" t="n">
        <f aca="false">K243-I243-J243</f>
        <v>0</v>
      </c>
    </row>
    <row r="244" s="135" customFormat="true" ht="11.25" hidden="false" customHeight="false" outlineLevel="0" collapsed="false">
      <c r="A244" s="136" t="s">
        <v>289</v>
      </c>
      <c r="B244" s="87" t="s">
        <v>290</v>
      </c>
      <c r="C244" s="69"/>
      <c r="D244" s="69"/>
      <c r="E244" s="82"/>
      <c r="F244" s="82"/>
      <c r="G244" s="69"/>
      <c r="H244" s="82"/>
      <c r="I244" s="69" t="n">
        <v>1775000</v>
      </c>
      <c r="J244" s="69" t="n">
        <v>791736</v>
      </c>
      <c r="K244" s="82" t="n">
        <f aca="false">SUM(I244:J244)</f>
        <v>2566736</v>
      </c>
      <c r="L244" s="83" t="str">
        <f aca="false">IF(C244&lt;&gt;0,IF(I244&lt;&gt;0,I244/C244*100,""),"")</f>
        <v/>
      </c>
      <c r="M244" s="83" t="str">
        <f aca="false">IF(E244&lt;&gt;0,IF(K244&lt;&gt;0,K244/E244*100,""),"")</f>
        <v/>
      </c>
      <c r="N244" s="83" t="str">
        <f aca="false">IF(F244&lt;&gt;0,IF(I244&lt;&gt;0,I244/F244*100,""),"")</f>
        <v/>
      </c>
      <c r="O244" s="83" t="str">
        <f aca="false">IF(H244&lt;&gt;0,IF(K244&lt;&gt;0,K244/H244*100,""),"")</f>
        <v/>
      </c>
      <c r="Q244" s="65" t="n">
        <f aca="false">E244-C244-D244</f>
        <v>0</v>
      </c>
      <c r="R244" s="66" t="n">
        <f aca="false">H244-F244-G244</f>
        <v>0</v>
      </c>
      <c r="S244" s="66" t="n">
        <f aca="false">K244-I244-J244</f>
        <v>0</v>
      </c>
    </row>
    <row r="245" s="135" customFormat="true" ht="11.25" hidden="false" customHeight="false" outlineLevel="0" collapsed="false">
      <c r="A245" s="136" t="s">
        <v>291</v>
      </c>
      <c r="B245" s="122" t="s">
        <v>292</v>
      </c>
      <c r="C245" s="69" t="n">
        <v>1500000</v>
      </c>
      <c r="D245" s="69" t="n">
        <v>662044</v>
      </c>
      <c r="E245" s="82" t="n">
        <f aca="false">SUM(C245:D245)</f>
        <v>2162044</v>
      </c>
      <c r="F245" s="82" t="n">
        <v>2354000</v>
      </c>
      <c r="G245" s="69" t="n">
        <v>778330</v>
      </c>
      <c r="H245" s="82" t="n">
        <f aca="false">SUM(F245:G245)</f>
        <v>3132330</v>
      </c>
      <c r="I245" s="69"/>
      <c r="J245" s="69"/>
      <c r="K245" s="82" t="n">
        <f aca="false">SUM(I245:J245)</f>
        <v>0</v>
      </c>
      <c r="L245" s="83" t="str">
        <f aca="false">IF(C245&lt;&gt;0,IF(I245&lt;&gt;0,I245/C245*100,""),"")</f>
        <v/>
      </c>
      <c r="M245" s="83" t="str">
        <f aca="false">IF(E245&lt;&gt;0,IF(K245&lt;&gt;0,K245/E245*100,""),"")</f>
        <v/>
      </c>
      <c r="N245" s="83" t="str">
        <f aca="false">IF(F245&lt;&gt;0,IF(I245&lt;&gt;0,I245/F245*100,""),"")</f>
        <v/>
      </c>
      <c r="O245" s="83" t="str">
        <f aca="false">IF(H245&lt;&gt;0,IF(K245&lt;&gt;0,K245/H245*100,""),"")</f>
        <v/>
      </c>
      <c r="Q245" s="65" t="n">
        <f aca="false">E245-C245-D245</f>
        <v>0</v>
      </c>
      <c r="R245" s="66" t="n">
        <f aca="false">H245-F245-G245</f>
        <v>0</v>
      </c>
      <c r="S245" s="66" t="n">
        <f aca="false">K245-I245-J245</f>
        <v>0</v>
      </c>
    </row>
    <row r="246" s="141" customFormat="true" ht="6" hidden="false" customHeight="true" outlineLevel="0" collapsed="false">
      <c r="A246" s="137"/>
      <c r="B246" s="138"/>
      <c r="C246" s="139"/>
      <c r="D246" s="139"/>
      <c r="E246" s="139" t="n">
        <f aca="false">SUM(C246:D246)</f>
        <v>0</v>
      </c>
      <c r="F246" s="139"/>
      <c r="G246" s="139"/>
      <c r="H246" s="139" t="n">
        <f aca="false">SUM(F246:G246)</f>
        <v>0</v>
      </c>
      <c r="I246" s="139"/>
      <c r="J246" s="139"/>
      <c r="K246" s="139" t="n">
        <f aca="false">SUM(I246:J246)</f>
        <v>0</v>
      </c>
      <c r="L246" s="140" t="str">
        <f aca="false">IF(C246&lt;&gt;0,IF(I246&lt;&gt;0,I246/C246*100,""),"")</f>
        <v/>
      </c>
      <c r="M246" s="140" t="str">
        <f aca="false">IF(E246&lt;&gt;0,IF(K246&lt;&gt;0,K246/E246*100,""),"")</f>
        <v/>
      </c>
      <c r="N246" s="140" t="str">
        <f aca="false">IF(F246&lt;&gt;0,IF(I246&lt;&gt;0,I246/F246*100,""),"")</f>
        <v/>
      </c>
      <c r="O246" s="140" t="str">
        <f aca="false">IF(H246&lt;&gt;0,IF(K246&lt;&gt;0,K246/H246*100,""),"")</f>
        <v/>
      </c>
      <c r="Q246" s="65" t="n">
        <f aca="false">E246-C246-D246</f>
        <v>0</v>
      </c>
      <c r="R246" s="66" t="n">
        <f aca="false">H246-F246-G246</f>
        <v>0</v>
      </c>
      <c r="S246" s="66" t="n">
        <f aca="false">K246-I246-J246</f>
        <v>0</v>
      </c>
    </row>
    <row r="247" s="132" customFormat="true" ht="12.75" hidden="false" customHeight="false" outlineLevel="0" collapsed="false">
      <c r="A247" s="131" t="s">
        <v>293</v>
      </c>
      <c r="B247" s="62" t="s">
        <v>19</v>
      </c>
      <c r="C247" s="108" t="n">
        <f aca="false">SUM(C250:C254)</f>
        <v>0</v>
      </c>
      <c r="D247" s="108" t="n">
        <f aca="false">SUM(D249:D254)</f>
        <v>3641240</v>
      </c>
      <c r="E247" s="108" t="n">
        <f aca="false">SUM(C247:D247)</f>
        <v>3641240</v>
      </c>
      <c r="F247" s="108" t="n">
        <f aca="false">SUM(F250:F254)</f>
        <v>0</v>
      </c>
      <c r="G247" s="108" t="n">
        <f aca="false">SUM(G249:G254)</f>
        <v>0</v>
      </c>
      <c r="H247" s="108" t="n">
        <f aca="false">SUM(F247:G247)</f>
        <v>0</v>
      </c>
      <c r="I247" s="108" t="n">
        <f aca="false">SUM(I250:I254)</f>
        <v>0</v>
      </c>
      <c r="J247" s="108" t="n">
        <f aca="false">SUM(J249:J254)</f>
        <v>0</v>
      </c>
      <c r="K247" s="108" t="n">
        <f aca="false">SUM(I247:J247)</f>
        <v>0</v>
      </c>
      <c r="L247" s="109" t="str">
        <f aca="false">IF(C247&lt;&gt;0,IF(I247&lt;&gt;0,I247/C247*100,""),"")</f>
        <v/>
      </c>
      <c r="M247" s="109" t="str">
        <f aca="false">IF(E247&lt;&gt;0,IF(K247&lt;&gt;0,K247/E247*100,""),"")</f>
        <v/>
      </c>
      <c r="N247" s="109" t="str">
        <f aca="false">IF(F247&lt;&gt;0,IF(I247&lt;&gt;0,I247/F247*100,""),"")</f>
        <v/>
      </c>
      <c r="O247" s="109" t="str">
        <f aca="false">IF(H247&lt;&gt;0,IF(K247&lt;&gt;0,K247/H247*100,""),"")</f>
        <v/>
      </c>
      <c r="Q247" s="65" t="n">
        <f aca="false">E247-C247-D247</f>
        <v>0</v>
      </c>
      <c r="R247" s="66" t="n">
        <f aca="false">H247-F247-G247</f>
        <v>0</v>
      </c>
      <c r="S247" s="66" t="n">
        <f aca="false">K247-I247-J247</f>
        <v>0</v>
      </c>
    </row>
    <row r="248" s="135" customFormat="true" ht="11.25" hidden="true" customHeight="false" outlineLevel="0" collapsed="false">
      <c r="A248" s="84" t="s">
        <v>26</v>
      </c>
      <c r="B248" s="85" t="s">
        <v>282</v>
      </c>
      <c r="C248" s="133" t="n">
        <f aca="false">SUM(C250:C254)</f>
        <v>0</v>
      </c>
      <c r="D248" s="133" t="n">
        <f aca="false">SUM(D249:D254)</f>
        <v>3641240</v>
      </c>
      <c r="E248" s="133" t="n">
        <f aca="false">SUM(C248:D248)</f>
        <v>3641240</v>
      </c>
      <c r="F248" s="133" t="n">
        <f aca="false">SUM(F250:F254)</f>
        <v>0</v>
      </c>
      <c r="G248" s="133" t="n">
        <f aca="false">SUM(G249:G254)</f>
        <v>0</v>
      </c>
      <c r="H248" s="133" t="n">
        <f aca="false">SUM(F248:G248)</f>
        <v>0</v>
      </c>
      <c r="I248" s="133" t="n">
        <f aca="false">SUM(I250:I254)</f>
        <v>0</v>
      </c>
      <c r="J248" s="133" t="n">
        <f aca="false">SUM(J249:J254)</f>
        <v>0</v>
      </c>
      <c r="K248" s="133" t="n">
        <f aca="false">SUM(I248:J248)</f>
        <v>0</v>
      </c>
      <c r="L248" s="134" t="str">
        <f aca="false">IF(C248&lt;&gt;0,IF(I248&lt;&gt;0,I248/C248*100,""),"")</f>
        <v/>
      </c>
      <c r="M248" s="134" t="str">
        <f aca="false">IF(E248&lt;&gt;0,IF(K248&lt;&gt;0,K248/E248*100,""),"")</f>
        <v/>
      </c>
      <c r="N248" s="134" t="str">
        <f aca="false">IF(F248&lt;&gt;0,IF(I248&lt;&gt;0,I248/F248*100,""),"")</f>
        <v/>
      </c>
      <c r="O248" s="134" t="str">
        <f aca="false">IF(H248&lt;&gt;0,IF(K248&lt;&gt;0,K248/H248*100,""),"")</f>
        <v/>
      </c>
      <c r="Q248" s="65" t="n">
        <f aca="false">E248-C248-D248</f>
        <v>0</v>
      </c>
      <c r="R248" s="66" t="n">
        <f aca="false">H248-F248-G248</f>
        <v>0</v>
      </c>
      <c r="S248" s="66" t="n">
        <f aca="false">K248-I248-J248</f>
        <v>0</v>
      </c>
    </row>
    <row r="249" s="135" customFormat="true" ht="11.25" hidden="false" customHeight="false" outlineLevel="0" collapsed="false">
      <c r="A249" s="75" t="s">
        <v>27</v>
      </c>
      <c r="B249" s="122" t="n">
        <v>0</v>
      </c>
      <c r="C249" s="69"/>
      <c r="D249" s="69" t="n">
        <v>220681</v>
      </c>
      <c r="E249" s="82" t="n">
        <f aca="false">SUM(C249:D249)</f>
        <v>220681</v>
      </c>
      <c r="F249" s="82"/>
      <c r="G249" s="69"/>
      <c r="H249" s="82" t="n">
        <f aca="false">SUM(F249:G249)</f>
        <v>0</v>
      </c>
      <c r="I249" s="69"/>
      <c r="J249" s="69"/>
      <c r="K249" s="82" t="n">
        <f aca="false">SUM(I249:J249)</f>
        <v>0</v>
      </c>
      <c r="L249" s="83" t="str">
        <f aca="false">IF(C249&lt;&gt;0,IF(I249&lt;&gt;0,I249/C249*100,""),"")</f>
        <v/>
      </c>
      <c r="M249" s="83" t="str">
        <f aca="false">IF(E249&lt;&gt;0,IF(K249&lt;&gt;0,K249/E249*100,""),"")</f>
        <v/>
      </c>
      <c r="N249" s="83" t="str">
        <f aca="false">IF(F249&lt;&gt;0,IF(I249&lt;&gt;0,I249/F249*100,""),"")</f>
        <v/>
      </c>
      <c r="O249" s="83" t="str">
        <f aca="false">IF(H249&lt;&gt;0,IF(K249&lt;&gt;0,K249/H249*100,""),"")</f>
        <v/>
      </c>
      <c r="Q249" s="65" t="n">
        <f aca="false">E249-C249-D249</f>
        <v>0</v>
      </c>
      <c r="R249" s="66" t="n">
        <f aca="false">H249-F249-G249</f>
        <v>0</v>
      </c>
      <c r="S249" s="66" t="n">
        <f aca="false">K249-I249-J249</f>
        <v>0</v>
      </c>
    </row>
    <row r="250" s="135" customFormat="true" ht="11.25" hidden="false" customHeight="false" outlineLevel="0" collapsed="false">
      <c r="A250" s="75" t="s">
        <v>294</v>
      </c>
      <c r="B250" s="122" t="s">
        <v>295</v>
      </c>
      <c r="C250" s="69"/>
      <c r="D250" s="69" t="n">
        <v>882725</v>
      </c>
      <c r="E250" s="82" t="n">
        <f aca="false">SUM(C250:D250)</f>
        <v>882725</v>
      </c>
      <c r="F250" s="82"/>
      <c r="G250" s="69"/>
      <c r="H250" s="82" t="n">
        <f aca="false">SUM(F250:G250)</f>
        <v>0</v>
      </c>
      <c r="I250" s="69"/>
      <c r="J250" s="69"/>
      <c r="K250" s="82" t="n">
        <f aca="false">SUM(I250:J250)</f>
        <v>0</v>
      </c>
      <c r="L250" s="83" t="str">
        <f aca="false">IF(C250&lt;&gt;0,IF(I250&lt;&gt;0,I250/C250*100,""),"")</f>
        <v/>
      </c>
      <c r="M250" s="83" t="str">
        <f aca="false">IF(E250&lt;&gt;0,IF(K250&lt;&gt;0,K250/E250*100,""),"")</f>
        <v/>
      </c>
      <c r="N250" s="83" t="str">
        <f aca="false">IF(F250&lt;&gt;0,IF(I250&lt;&gt;0,I250/F250*100,""),"")</f>
        <v/>
      </c>
      <c r="O250" s="83" t="str">
        <f aca="false">IF(H250&lt;&gt;0,IF(K250&lt;&gt;0,K250/H250*100,""),"")</f>
        <v/>
      </c>
      <c r="Q250" s="65" t="n">
        <f aca="false">E250-C250-D250</f>
        <v>0</v>
      </c>
      <c r="R250" s="66" t="n">
        <f aca="false">H250-F250-G250</f>
        <v>0</v>
      </c>
      <c r="S250" s="66" t="n">
        <f aca="false">K250-I250-J250</f>
        <v>0</v>
      </c>
    </row>
    <row r="251" s="135" customFormat="true" ht="11.25" hidden="false" customHeight="false" outlineLevel="0" collapsed="false">
      <c r="A251" s="136" t="s">
        <v>296</v>
      </c>
      <c r="B251" s="122" t="s">
        <v>297</v>
      </c>
      <c r="C251" s="69"/>
      <c r="D251" s="69" t="n">
        <v>882725</v>
      </c>
      <c r="E251" s="82" t="n">
        <f aca="false">SUM(C251:D251)</f>
        <v>882725</v>
      </c>
      <c r="F251" s="82"/>
      <c r="G251" s="69"/>
      <c r="H251" s="82" t="n">
        <f aca="false">SUM(F251:G251)</f>
        <v>0</v>
      </c>
      <c r="I251" s="69"/>
      <c r="J251" s="69"/>
      <c r="K251" s="82" t="n">
        <f aca="false">SUM(I251:J251)</f>
        <v>0</v>
      </c>
      <c r="L251" s="83" t="str">
        <f aca="false">IF(C251&lt;&gt;0,IF(I251&lt;&gt;0,I251/C251*100,""),"")</f>
        <v/>
      </c>
      <c r="M251" s="83" t="str">
        <f aca="false">IF(E251&lt;&gt;0,IF(K251&lt;&gt;0,K251/E251*100,""),"")</f>
        <v/>
      </c>
      <c r="N251" s="83" t="str">
        <f aca="false">IF(F251&lt;&gt;0,IF(I251&lt;&gt;0,I251/F251*100,""),"")</f>
        <v/>
      </c>
      <c r="O251" s="83" t="str">
        <f aca="false">IF(H251&lt;&gt;0,IF(K251&lt;&gt;0,K251/H251*100,""),"")</f>
        <v/>
      </c>
      <c r="Q251" s="65" t="n">
        <f aca="false">E251-C251-D251</f>
        <v>0</v>
      </c>
      <c r="R251" s="66" t="n">
        <f aca="false">H251-F251-G251</f>
        <v>0</v>
      </c>
      <c r="S251" s="66" t="n">
        <f aca="false">K251-I251-J251</f>
        <v>0</v>
      </c>
    </row>
    <row r="252" s="135" customFormat="true" ht="22.5" hidden="false" customHeight="false" outlineLevel="0" collapsed="false">
      <c r="A252" s="142" t="s">
        <v>298</v>
      </c>
      <c r="B252" s="143" t="s">
        <v>299</v>
      </c>
      <c r="C252" s="103"/>
      <c r="D252" s="103" t="n">
        <v>110341</v>
      </c>
      <c r="E252" s="144" t="n">
        <f aca="false">SUM(C252:D252)</f>
        <v>110341</v>
      </c>
      <c r="F252" s="144"/>
      <c r="G252" s="103"/>
      <c r="H252" s="144" t="n">
        <f aca="false">SUM(F252:G252)</f>
        <v>0</v>
      </c>
      <c r="I252" s="103"/>
      <c r="J252" s="103"/>
      <c r="K252" s="144" t="n">
        <f aca="false">SUM(I252:J252)</f>
        <v>0</v>
      </c>
      <c r="L252" s="145" t="str">
        <f aca="false">IF(C252&lt;&gt;0,IF(I252&lt;&gt;0,I252/C252*100,""),"")</f>
        <v/>
      </c>
      <c r="M252" s="145" t="str">
        <f aca="false">IF(E252&lt;&gt;0,IF(K252&lt;&gt;0,K252/E252*100,""),"")</f>
        <v/>
      </c>
      <c r="N252" s="145" t="str">
        <f aca="false">IF(F252&lt;&gt;0,IF(I252&lt;&gt;0,I252/F252*100,""),"")</f>
        <v/>
      </c>
      <c r="O252" s="145" t="str">
        <f aca="false">IF(H252&lt;&gt;0,IF(K252&lt;&gt;0,K252/H252*100,""),"")</f>
        <v/>
      </c>
      <c r="Q252" s="65" t="n">
        <f aca="false">E252-C252-D252</f>
        <v>0</v>
      </c>
      <c r="R252" s="66" t="n">
        <f aca="false">H252-F252-G252</f>
        <v>0</v>
      </c>
      <c r="S252" s="66" t="n">
        <f aca="false">K252-I252-J252</f>
        <v>0</v>
      </c>
    </row>
    <row r="253" s="135" customFormat="true" ht="22.5" hidden="false" customHeight="false" outlineLevel="0" collapsed="false">
      <c r="A253" s="136" t="s">
        <v>300</v>
      </c>
      <c r="B253" s="122" t="s">
        <v>301</v>
      </c>
      <c r="C253" s="69"/>
      <c r="D253" s="69" t="n">
        <v>882725</v>
      </c>
      <c r="E253" s="82" t="n">
        <f aca="false">SUM(C253:D253)</f>
        <v>882725</v>
      </c>
      <c r="F253" s="82"/>
      <c r="G253" s="69"/>
      <c r="H253" s="82" t="n">
        <f aca="false">SUM(F253:G253)</f>
        <v>0</v>
      </c>
      <c r="I253" s="69"/>
      <c r="J253" s="69"/>
      <c r="K253" s="82" t="n">
        <f aca="false">SUM(I253:J253)</f>
        <v>0</v>
      </c>
      <c r="L253" s="83" t="str">
        <f aca="false">IF(C253&lt;&gt;0,IF(I253&lt;&gt;0,I253/C253*100,""),"")</f>
        <v/>
      </c>
      <c r="M253" s="83" t="str">
        <f aca="false">IF(E253&lt;&gt;0,IF(K253&lt;&gt;0,K253/E253*100,""),"")</f>
        <v/>
      </c>
      <c r="N253" s="83" t="str">
        <f aca="false">IF(F253&lt;&gt;0,IF(I253&lt;&gt;0,I253/F253*100,""),"")</f>
        <v/>
      </c>
      <c r="O253" s="83" t="str">
        <f aca="false">IF(H253&lt;&gt;0,IF(K253&lt;&gt;0,K253/H253*100,""),"")</f>
        <v/>
      </c>
      <c r="Q253" s="65" t="n">
        <f aca="false">E253-C253-D253</f>
        <v>0</v>
      </c>
      <c r="R253" s="66" t="n">
        <f aca="false">H253-F253-G253</f>
        <v>0</v>
      </c>
      <c r="S253" s="66" t="n">
        <f aca="false">K253-I253-J253</f>
        <v>0</v>
      </c>
    </row>
    <row r="254" s="135" customFormat="true" ht="33.75" hidden="false" customHeight="false" outlineLevel="0" collapsed="false">
      <c r="A254" s="136" t="s">
        <v>302</v>
      </c>
      <c r="B254" s="122" t="s">
        <v>303</v>
      </c>
      <c r="C254" s="69"/>
      <c r="D254" s="69" t="n">
        <v>662043</v>
      </c>
      <c r="E254" s="82" t="n">
        <f aca="false">SUM(C254:D254)</f>
        <v>662043</v>
      </c>
      <c r="F254" s="82"/>
      <c r="G254" s="69"/>
      <c r="H254" s="82" t="n">
        <f aca="false">SUM(F254:G254)</f>
        <v>0</v>
      </c>
      <c r="I254" s="69"/>
      <c r="J254" s="69"/>
      <c r="K254" s="82" t="n">
        <f aca="false">SUM(I254:J254)</f>
        <v>0</v>
      </c>
      <c r="L254" s="83" t="str">
        <f aca="false">IF(C254&lt;&gt;0,IF(I254&lt;&gt;0,I254/C254*100,""),"")</f>
        <v/>
      </c>
      <c r="M254" s="83" t="str">
        <f aca="false">IF(E254&lt;&gt;0,IF(K254&lt;&gt;0,K254/E254*100,""),"")</f>
        <v/>
      </c>
      <c r="N254" s="83" t="str">
        <f aca="false">IF(F254&lt;&gt;0,IF(I254&lt;&gt;0,I254/F254*100,""),"")</f>
        <v/>
      </c>
      <c r="O254" s="83" t="str">
        <f aca="false">IF(H254&lt;&gt;0,IF(K254&lt;&gt;0,K254/H254*100,""),"")</f>
        <v/>
      </c>
      <c r="Q254" s="65" t="n">
        <f aca="false">E254-C254-D254</f>
        <v>0</v>
      </c>
      <c r="R254" s="66" t="n">
        <f aca="false">H254-F254-G254</f>
        <v>0</v>
      </c>
      <c r="S254" s="66" t="n">
        <f aca="false">K254-I254-J254</f>
        <v>0</v>
      </c>
    </row>
    <row r="255" s="141" customFormat="true" ht="6" hidden="false" customHeight="true" outlineLevel="0" collapsed="false">
      <c r="A255" s="137"/>
      <c r="B255" s="138"/>
      <c r="C255" s="139"/>
      <c r="D255" s="139"/>
      <c r="E255" s="139" t="n">
        <f aca="false">SUM(C255:D255)</f>
        <v>0</v>
      </c>
      <c r="F255" s="139"/>
      <c r="G255" s="139"/>
      <c r="H255" s="139" t="n">
        <f aca="false">SUM(F255:G255)</f>
        <v>0</v>
      </c>
      <c r="I255" s="139"/>
      <c r="J255" s="139"/>
      <c r="K255" s="139" t="n">
        <f aca="false">SUM(I255:J255)</f>
        <v>0</v>
      </c>
      <c r="L255" s="83" t="str">
        <f aca="false">IF(C255&lt;&gt;0,IF(I255&lt;&gt;0,I255/C255*100,""),"")</f>
        <v/>
      </c>
      <c r="M255" s="83" t="str">
        <f aca="false">IF(E255&lt;&gt;0,IF(K255&lt;&gt;0,K255/E255*100,""),"")</f>
        <v/>
      </c>
      <c r="N255" s="83" t="str">
        <f aca="false">IF(F255&lt;&gt;0,IF(I255&lt;&gt;0,I255/F255*100,""),"")</f>
        <v/>
      </c>
      <c r="O255" s="83" t="str">
        <f aca="false">IF(H255&lt;&gt;0,IF(K255&lt;&gt;0,K255/H255*100,""),"")</f>
        <v/>
      </c>
      <c r="Q255" s="65" t="n">
        <f aca="false">E255-C255-D255</f>
        <v>0</v>
      </c>
      <c r="R255" s="66" t="n">
        <f aca="false">H255-F255-G255</f>
        <v>0</v>
      </c>
      <c r="S255" s="66" t="n">
        <f aca="false">K255-I255-J255</f>
        <v>0</v>
      </c>
    </row>
    <row r="256" s="132" customFormat="true" ht="12.75" hidden="false" customHeight="false" outlineLevel="0" collapsed="false">
      <c r="A256" s="131" t="s">
        <v>304</v>
      </c>
      <c r="B256" s="62" t="s">
        <v>19</v>
      </c>
      <c r="C256" s="108" t="n">
        <f aca="false">SUM(C258:C266)</f>
        <v>0</v>
      </c>
      <c r="D256" s="108" t="n">
        <f aca="false">SUM(D258:D266)</f>
        <v>0</v>
      </c>
      <c r="E256" s="108" t="n">
        <f aca="false">SUM(C256:D256)</f>
        <v>0</v>
      </c>
      <c r="F256" s="108" t="n">
        <f aca="false">SUM(F258:F267)</f>
        <v>294306</v>
      </c>
      <c r="G256" s="108" t="n">
        <f aca="false">SUM(G258:G267)</f>
        <v>5281523</v>
      </c>
      <c r="H256" s="108" t="n">
        <f aca="false">SUM(F256:G256)</f>
        <v>5575829</v>
      </c>
      <c r="I256" s="108" t="n">
        <f aca="false">SUM(I258:I267)</f>
        <v>388163</v>
      </c>
      <c r="J256" s="108" t="n">
        <f aca="false">SUM(J258:J267)</f>
        <v>5768365</v>
      </c>
      <c r="K256" s="108" t="n">
        <f aca="false">SUM(I256:J256)</f>
        <v>6156528</v>
      </c>
      <c r="L256" s="146" t="str">
        <f aca="false">IF(C256&lt;&gt;0,IF(I256&lt;&gt;0,I256/C256*100,""),"")</f>
        <v/>
      </c>
      <c r="M256" s="146" t="str">
        <f aca="false">IF(E256&lt;&gt;0,IF(K256&lt;&gt;0,K256/E256*100,""),"")</f>
        <v/>
      </c>
      <c r="N256" s="146" t="n">
        <f aca="false">IF(F256&lt;&gt;0,IF(I256&lt;&gt;0,I256/F256*100,""),"")</f>
        <v>131.890957031117</v>
      </c>
      <c r="O256" s="146" t="n">
        <f aca="false">IF(H256&lt;&gt;0,IF(K256&lt;&gt;0,K256/H256*100,""),"")</f>
        <v>110.414576917621</v>
      </c>
      <c r="Q256" s="65" t="n">
        <f aca="false">E256-C256-D256</f>
        <v>0</v>
      </c>
      <c r="R256" s="66" t="n">
        <f aca="false">H256-F256-G256</f>
        <v>0</v>
      </c>
      <c r="S256" s="66" t="n">
        <f aca="false">K256-I256-J256</f>
        <v>0</v>
      </c>
    </row>
    <row r="257" s="135" customFormat="true" ht="11.25" hidden="true" customHeight="false" outlineLevel="0" collapsed="false">
      <c r="A257" s="84" t="s">
        <v>26</v>
      </c>
      <c r="B257" s="85" t="s">
        <v>282</v>
      </c>
      <c r="C257" s="133" t="n">
        <f aca="false">SUM(C258:C266)</f>
        <v>0</v>
      </c>
      <c r="D257" s="133" t="n">
        <f aca="false">SUM(D258:D266)</f>
        <v>0</v>
      </c>
      <c r="E257" s="133" t="n">
        <f aca="false">SUM(C257:D257)</f>
        <v>0</v>
      </c>
      <c r="F257" s="133" t="n">
        <f aca="false">SUM(F258:F267)</f>
        <v>294306</v>
      </c>
      <c r="G257" s="133" t="n">
        <f aca="false">SUM(G258:G267)</f>
        <v>5281523</v>
      </c>
      <c r="H257" s="133" t="n">
        <f aca="false">SUM(F257:G257)</f>
        <v>5575829</v>
      </c>
      <c r="I257" s="133" t="n">
        <f aca="false">SUM(I258:I267)</f>
        <v>388163</v>
      </c>
      <c r="J257" s="133" t="n">
        <f aca="false">SUM(J258:J267)</f>
        <v>5768365</v>
      </c>
      <c r="K257" s="133" t="n">
        <f aca="false">SUM(I257:J257)</f>
        <v>6156528</v>
      </c>
      <c r="L257" s="83" t="str">
        <f aca="false">IF(C257&lt;&gt;0,IF(I257&lt;&gt;0,I257/C257*100,""),"")</f>
        <v/>
      </c>
      <c r="M257" s="83" t="str">
        <f aca="false">IF(E257&lt;&gt;0,IF(K257&lt;&gt;0,K257/E257*100,""),"")</f>
        <v/>
      </c>
      <c r="N257" s="83" t="n">
        <f aca="false">IF(F257&lt;&gt;0,IF(I257&lt;&gt;0,I257/F257*100,""),"")</f>
        <v>131.890957031117</v>
      </c>
      <c r="O257" s="83" t="n">
        <f aca="false">IF(H257&lt;&gt;0,IF(K257&lt;&gt;0,K257/H257*100,""),"")</f>
        <v>110.414576917621</v>
      </c>
      <c r="Q257" s="65" t="n">
        <f aca="false">E257-C257-D257</f>
        <v>0</v>
      </c>
      <c r="R257" s="66" t="n">
        <f aca="false">H257-F257-G257</f>
        <v>0</v>
      </c>
      <c r="S257" s="66" t="n">
        <f aca="false">K257-I257-J257</f>
        <v>0</v>
      </c>
    </row>
    <row r="258" s="135" customFormat="true" ht="11.25" hidden="false" customHeight="false" outlineLevel="0" collapsed="false">
      <c r="A258" s="75" t="s">
        <v>27</v>
      </c>
      <c r="B258" s="87" t="n">
        <v>0</v>
      </c>
      <c r="C258" s="69"/>
      <c r="D258" s="69"/>
      <c r="E258" s="82"/>
      <c r="F258" s="82"/>
      <c r="G258" s="69" t="n">
        <v>444760</v>
      </c>
      <c r="H258" s="69" t="n">
        <f aca="false">SUM(F258:G258)</f>
        <v>444760</v>
      </c>
      <c r="I258" s="69"/>
      <c r="J258" s="69" t="n">
        <v>452421</v>
      </c>
      <c r="K258" s="69" t="n">
        <f aca="false">SUM(I258:J258)</f>
        <v>452421</v>
      </c>
      <c r="L258" s="83" t="str">
        <f aca="false">IF(C258&lt;&gt;0,IF(I258&lt;&gt;0,I258/C258*100,""),"")</f>
        <v/>
      </c>
      <c r="M258" s="83" t="str">
        <f aca="false">IF(E258&lt;&gt;0,IF(K258&lt;&gt;0,K258/E258*100,""),"")</f>
        <v/>
      </c>
      <c r="N258" s="83" t="str">
        <f aca="false">IF(F258&lt;&gt;0,IF(I258&lt;&gt;0,I258/F258*100,""),"")</f>
        <v/>
      </c>
      <c r="O258" s="83" t="n">
        <f aca="false">IF(H258&lt;&gt;0,IF(K258&lt;&gt;0,K258/H258*100,""),"")</f>
        <v>101.722502023563</v>
      </c>
      <c r="Q258" s="65" t="n">
        <f aca="false">E258-C258-D258</f>
        <v>0</v>
      </c>
      <c r="R258" s="66" t="n">
        <f aca="false">H258-F258-G258</f>
        <v>0</v>
      </c>
      <c r="S258" s="66" t="n">
        <f aca="false">K258-I258-J258</f>
        <v>0</v>
      </c>
    </row>
    <row r="259" s="135" customFormat="true" ht="11.25" hidden="false" customHeight="false" outlineLevel="0" collapsed="false">
      <c r="A259" s="75" t="s">
        <v>35</v>
      </c>
      <c r="B259" s="87" t="s">
        <v>36</v>
      </c>
      <c r="C259" s="69"/>
      <c r="D259" s="69"/>
      <c r="E259" s="82"/>
      <c r="F259" s="82" t="n">
        <v>233006</v>
      </c>
      <c r="G259" s="69" t="n">
        <v>1334279</v>
      </c>
      <c r="H259" s="82" t="n">
        <f aca="false">SUM(F259:G259)</f>
        <v>1567285</v>
      </c>
      <c r="I259" s="69" t="n">
        <v>388163</v>
      </c>
      <c r="J259" s="69" t="n">
        <v>2205551</v>
      </c>
      <c r="K259" s="69" t="n">
        <f aca="false">SUM(I259:J259)</f>
        <v>2593714</v>
      </c>
      <c r="L259" s="83" t="str">
        <f aca="false">IF(C259&lt;&gt;0,IF(I259&lt;&gt;0,I259/C259*100,""),"")</f>
        <v/>
      </c>
      <c r="M259" s="83" t="str">
        <f aca="false">IF(E259&lt;&gt;0,IF(K259&lt;&gt;0,K259/E259*100,""),"")</f>
        <v/>
      </c>
      <c r="N259" s="83" t="n">
        <f aca="false">IF(F259&lt;&gt;0,IF(I259&lt;&gt;0,I259/F259*100,""),"")</f>
        <v>166.589272379252</v>
      </c>
      <c r="O259" s="83" t="n">
        <f aca="false">IF(H259&lt;&gt;0,IF(K259&lt;&gt;0,K259/H259*100,""),"")</f>
        <v>165.490896678013</v>
      </c>
      <c r="Q259" s="65" t="n">
        <f aca="false">E259-C259-D259</f>
        <v>0</v>
      </c>
      <c r="R259" s="66" t="n">
        <f aca="false">H259-F259-G259</f>
        <v>0</v>
      </c>
      <c r="S259" s="66" t="n">
        <f aca="false">K259-I259-J259</f>
        <v>0</v>
      </c>
    </row>
    <row r="260" s="135" customFormat="true" ht="11.25" hidden="false" customHeight="false" outlineLevel="0" collapsed="false">
      <c r="A260" s="75" t="s">
        <v>294</v>
      </c>
      <c r="B260" s="87" t="s">
        <v>295</v>
      </c>
      <c r="C260" s="69"/>
      <c r="D260" s="69"/>
      <c r="E260" s="82"/>
      <c r="F260" s="82"/>
      <c r="G260" s="69" t="n">
        <v>778330</v>
      </c>
      <c r="H260" s="69" t="n">
        <f aca="false">SUM(F260:G260)</f>
        <v>778330</v>
      </c>
      <c r="I260" s="69"/>
      <c r="J260" s="69" t="n">
        <v>904841</v>
      </c>
      <c r="K260" s="69" t="n">
        <f aca="false">SUM(I260:J260)</f>
        <v>904841</v>
      </c>
      <c r="L260" s="83" t="str">
        <f aca="false">IF(C260&lt;&gt;0,IF(I260&lt;&gt;0,I260/C260*100,""),"")</f>
        <v/>
      </c>
      <c r="M260" s="83" t="str">
        <f aca="false">IF(E260&lt;&gt;0,IF(K260&lt;&gt;0,K260/E260*100,""),"")</f>
        <v/>
      </c>
      <c r="N260" s="83" t="str">
        <f aca="false">IF(F260&lt;&gt;0,IF(I260&lt;&gt;0,I260/F260*100,""),"")</f>
        <v/>
      </c>
      <c r="O260" s="83" t="n">
        <f aca="false">IF(H260&lt;&gt;0,IF(K260&lt;&gt;0,K260/H260*100,""),"")</f>
        <v>116.254159546722</v>
      </c>
      <c r="Q260" s="65" t="n">
        <f aca="false">E260-C260-D260</f>
        <v>0</v>
      </c>
      <c r="R260" s="66" t="n">
        <f aca="false">H260-F260-G260</f>
        <v>0</v>
      </c>
      <c r="S260" s="66" t="n">
        <f aca="false">K260-I260-J260</f>
        <v>0</v>
      </c>
    </row>
    <row r="261" s="135" customFormat="true" ht="11.25" hidden="false" customHeight="false" outlineLevel="0" collapsed="false">
      <c r="A261" s="75" t="s">
        <v>305</v>
      </c>
      <c r="B261" s="87" t="s">
        <v>303</v>
      </c>
      <c r="C261" s="69"/>
      <c r="D261" s="69"/>
      <c r="E261" s="82"/>
      <c r="F261" s="82"/>
      <c r="G261" s="69" t="n">
        <v>389164</v>
      </c>
      <c r="H261" s="69" t="n">
        <f aca="false">SUM(F261:G261)</f>
        <v>389164</v>
      </c>
      <c r="I261" s="69"/>
      <c r="J261" s="69" t="n">
        <v>565526</v>
      </c>
      <c r="K261" s="69" t="n">
        <f aca="false">SUM(I261:J261)</f>
        <v>565526</v>
      </c>
      <c r="L261" s="83" t="str">
        <f aca="false">IF(C261&lt;&gt;0,IF(I261&lt;&gt;0,I261/C261*100,""),"")</f>
        <v/>
      </c>
      <c r="M261" s="83" t="str">
        <f aca="false">IF(E261&lt;&gt;0,IF(K261&lt;&gt;0,K261/E261*100,""),"")</f>
        <v/>
      </c>
      <c r="N261" s="83" t="str">
        <f aca="false">IF(F261&lt;&gt;0,IF(I261&lt;&gt;0,I261/F261*100,""),"")</f>
        <v/>
      </c>
      <c r="O261" s="83" t="n">
        <f aca="false">IF(H261&lt;&gt;0,IF(K261&lt;&gt;0,K261/H261*100,""),"")</f>
        <v>145.318169203729</v>
      </c>
      <c r="Q261" s="65" t="n">
        <f aca="false">E261-C261-D261</f>
        <v>0</v>
      </c>
      <c r="R261" s="66" t="n">
        <f aca="false">H261-F261-G261</f>
        <v>0</v>
      </c>
      <c r="S261" s="66" t="n">
        <f aca="false">K261-I261-J261</f>
        <v>0</v>
      </c>
    </row>
    <row r="262" s="135" customFormat="true" ht="11.25" hidden="false" customHeight="false" outlineLevel="0" collapsed="false">
      <c r="A262" s="75" t="s">
        <v>306</v>
      </c>
      <c r="B262" s="87" t="s">
        <v>307</v>
      </c>
      <c r="C262" s="69"/>
      <c r="D262" s="69"/>
      <c r="E262" s="82"/>
      <c r="F262" s="82"/>
      <c r="G262" s="69" t="n">
        <v>55595</v>
      </c>
      <c r="H262" s="82" t="n">
        <f aca="false">SUM(F262:G262)</f>
        <v>55595</v>
      </c>
      <c r="I262" s="69"/>
      <c r="J262" s="69" t="n">
        <v>56553</v>
      </c>
      <c r="K262" s="69" t="n">
        <f aca="false">SUM(I262:J262)</f>
        <v>56553</v>
      </c>
      <c r="L262" s="83" t="str">
        <f aca="false">IF(C262&lt;&gt;0,IF(I262&lt;&gt;0,I262/C262*100,""),"")</f>
        <v/>
      </c>
      <c r="M262" s="83" t="str">
        <f aca="false">IF(E262&lt;&gt;0,IF(K262&lt;&gt;0,K262/E262*100,""),"")</f>
        <v/>
      </c>
      <c r="N262" s="83" t="str">
        <f aca="false">IF(F262&lt;&gt;0,IF(I262&lt;&gt;0,I262/F262*100,""),"")</f>
        <v/>
      </c>
      <c r="O262" s="83" t="n">
        <f aca="false">IF(H262&lt;&gt;0,IF(K262&lt;&gt;0,K262/H262*100,""),"")</f>
        <v>101.723176544653</v>
      </c>
      <c r="Q262" s="65" t="n">
        <f aca="false">E262-C262-D262</f>
        <v>0</v>
      </c>
      <c r="R262" s="66" t="n">
        <f aca="false">H262-F262-G262</f>
        <v>0</v>
      </c>
      <c r="S262" s="66" t="n">
        <f aca="false">K262-I262-J262</f>
        <v>0</v>
      </c>
    </row>
    <row r="263" s="135" customFormat="true" ht="11.25" hidden="false" customHeight="false" outlineLevel="0" collapsed="false">
      <c r="A263" s="75" t="s">
        <v>308</v>
      </c>
      <c r="B263" s="87" t="s">
        <v>309</v>
      </c>
      <c r="C263" s="69"/>
      <c r="D263" s="69"/>
      <c r="E263" s="82"/>
      <c r="F263" s="82"/>
      <c r="G263" s="69"/>
      <c r="H263" s="69"/>
      <c r="I263" s="69"/>
      <c r="J263" s="69" t="n">
        <v>1583473</v>
      </c>
      <c r="K263" s="82" t="n">
        <f aca="false">SUM(I263:J263)</f>
        <v>1583473</v>
      </c>
      <c r="L263" s="83" t="str">
        <f aca="false">IF(C263&lt;&gt;0,IF(I263&lt;&gt;0,I263/C263*100,""),"")</f>
        <v/>
      </c>
      <c r="M263" s="83" t="str">
        <f aca="false">IF(E263&lt;&gt;0,IF(K263&lt;&gt;0,K263/E263*100,""),"")</f>
        <v/>
      </c>
      <c r="N263" s="83" t="str">
        <f aca="false">IF(F263&lt;&gt;0,IF(I263&lt;&gt;0,I263/F263*100,""),"")</f>
        <v/>
      </c>
      <c r="O263" s="83" t="str">
        <f aca="false">IF(H263&lt;&gt;0,IF(K263&lt;&gt;0,K263/H263*100,""),"")</f>
        <v/>
      </c>
      <c r="Q263" s="65" t="n">
        <f aca="false">E263-C263-D263</f>
        <v>0</v>
      </c>
      <c r="R263" s="66" t="n">
        <f aca="false">H263-F263-G263</f>
        <v>0</v>
      </c>
      <c r="S263" s="66" t="n">
        <f aca="false">K263-I263-J263</f>
        <v>0</v>
      </c>
    </row>
    <row r="264" s="135" customFormat="true" ht="22.5" hidden="false" customHeight="false" outlineLevel="0" collapsed="false">
      <c r="A264" s="75" t="s">
        <v>300</v>
      </c>
      <c r="B264" s="122" t="s">
        <v>301</v>
      </c>
      <c r="C264" s="69"/>
      <c r="D264" s="69"/>
      <c r="E264" s="82"/>
      <c r="F264" s="82"/>
      <c r="G264" s="69" t="n">
        <v>778330</v>
      </c>
      <c r="H264" s="69" t="n">
        <f aca="false">SUM(F264:G264)</f>
        <v>778330</v>
      </c>
      <c r="I264" s="69"/>
      <c r="J264" s="69"/>
      <c r="K264" s="82" t="n">
        <f aca="false">SUM(I264:J264)</f>
        <v>0</v>
      </c>
      <c r="L264" s="83" t="str">
        <f aca="false">IF(C264&lt;&gt;0,IF(I264&lt;&gt;0,I264/C264*100,""),"")</f>
        <v/>
      </c>
      <c r="M264" s="83" t="str">
        <f aca="false">IF(E264&lt;&gt;0,IF(K264&lt;&gt;0,K264/E264*100,""),"")</f>
        <v/>
      </c>
      <c r="N264" s="83" t="str">
        <f aca="false">IF(F264&lt;&gt;0,IF(I264&lt;&gt;0,I264/F264*100,""),"")</f>
        <v/>
      </c>
      <c r="O264" s="83" t="str">
        <f aca="false">IF(H264&lt;&gt;0,IF(K264&lt;&gt;0,K264/H264*100,""),"")</f>
        <v/>
      </c>
      <c r="Q264" s="65" t="n">
        <f aca="false">E264-C264-D264</f>
        <v>0</v>
      </c>
      <c r="R264" s="66" t="n">
        <f aca="false">H264-F264-G264</f>
        <v>0</v>
      </c>
      <c r="S264" s="66" t="n">
        <f aca="false">K264-I264-J264</f>
        <v>0</v>
      </c>
    </row>
    <row r="265" s="135" customFormat="true" ht="11.25" hidden="false" customHeight="false" outlineLevel="0" collapsed="false">
      <c r="A265" s="75" t="s">
        <v>296</v>
      </c>
      <c r="B265" s="122" t="s">
        <v>297</v>
      </c>
      <c r="C265" s="69"/>
      <c r="D265" s="69"/>
      <c r="E265" s="82"/>
      <c r="F265" s="82"/>
      <c r="G265" s="69" t="n">
        <v>778330</v>
      </c>
      <c r="H265" s="69" t="n">
        <f aca="false">SUM(F265:G265)</f>
        <v>778330</v>
      </c>
      <c r="I265" s="69"/>
      <c r="J265" s="69"/>
      <c r="K265" s="82"/>
      <c r="L265" s="83" t="str">
        <f aca="false">IF(C265&lt;&gt;0,IF(I265&lt;&gt;0,I265/C265*100,""),"")</f>
        <v/>
      </c>
      <c r="M265" s="83" t="str">
        <f aca="false">IF(E265&lt;&gt;0,IF(K265&lt;&gt;0,K265/E265*100,""),"")</f>
        <v/>
      </c>
      <c r="N265" s="83" t="str">
        <f aca="false">IF(F265&lt;&gt;0,IF(I265&lt;&gt;0,I265/F265*100,""),"")</f>
        <v/>
      </c>
      <c r="O265" s="83" t="str">
        <f aca="false">IF(H265&lt;&gt;0,IF(K265&lt;&gt;0,K265/H265*100,""),"")</f>
        <v/>
      </c>
      <c r="Q265" s="65" t="n">
        <f aca="false">E265-C265-D265</f>
        <v>0</v>
      </c>
      <c r="R265" s="66" t="n">
        <f aca="false">H265-F265-G265</f>
        <v>0</v>
      </c>
      <c r="S265" s="66" t="n">
        <f aca="false">K265-I265-J265</f>
        <v>0</v>
      </c>
    </row>
    <row r="266" s="135" customFormat="true" ht="22.5" hidden="false" customHeight="false" outlineLevel="0" collapsed="false">
      <c r="A266" s="75" t="s">
        <v>298</v>
      </c>
      <c r="B266" s="122" t="s">
        <v>299</v>
      </c>
      <c r="C266" s="69"/>
      <c r="D266" s="69"/>
      <c r="E266" s="82"/>
      <c r="F266" s="82"/>
      <c r="G266" s="69" t="n">
        <v>111190</v>
      </c>
      <c r="H266" s="69" t="n">
        <f aca="false">SUM(F266:G266)</f>
        <v>111190</v>
      </c>
      <c r="I266" s="69"/>
      <c r="J266" s="69"/>
      <c r="K266" s="82"/>
      <c r="L266" s="83" t="str">
        <f aca="false">IF(C266&lt;&gt;0,IF(I266&lt;&gt;0,I266/C266*100,""),"")</f>
        <v/>
      </c>
      <c r="M266" s="83" t="str">
        <f aca="false">IF(E266&lt;&gt;0,IF(K266&lt;&gt;0,K266/E266*100,""),"")</f>
        <v/>
      </c>
      <c r="N266" s="83" t="str">
        <f aca="false">IF(F266&lt;&gt;0,IF(I266&lt;&gt;0,I266/F266*100,""),"")</f>
        <v/>
      </c>
      <c r="O266" s="83" t="str">
        <f aca="false">IF(H266&lt;&gt;0,IF(K266&lt;&gt;0,K266/H266*100,""),"")</f>
        <v/>
      </c>
      <c r="Q266" s="65" t="n">
        <f aca="false">E266-C266-D266</f>
        <v>0</v>
      </c>
      <c r="R266" s="66" t="n">
        <f aca="false">H266-F266-G266</f>
        <v>0</v>
      </c>
      <c r="S266" s="66" t="n">
        <f aca="false">K266-I266-J266</f>
        <v>0</v>
      </c>
    </row>
    <row r="267" s="135" customFormat="true" ht="11.25" hidden="false" customHeight="false" outlineLevel="0" collapsed="false">
      <c r="A267" s="75" t="s">
        <v>37</v>
      </c>
      <c r="B267" s="122" t="s">
        <v>38</v>
      </c>
      <c r="C267" s="69"/>
      <c r="D267" s="69"/>
      <c r="E267" s="82"/>
      <c r="F267" s="82" t="n">
        <v>61300</v>
      </c>
      <c r="G267" s="69" t="n">
        <v>611545</v>
      </c>
      <c r="H267" s="82" t="n">
        <f aca="false">SUM(F267:G267)</f>
        <v>672845</v>
      </c>
      <c r="I267" s="69"/>
      <c r="J267" s="69"/>
      <c r="K267" s="82"/>
      <c r="L267" s="83" t="str">
        <f aca="false">IF(C267&lt;&gt;0,IF(I267&lt;&gt;0,I267/C267*100,""),"")</f>
        <v/>
      </c>
      <c r="M267" s="83" t="str">
        <f aca="false">IF(E267&lt;&gt;0,IF(K267&lt;&gt;0,K267/E267*100,""),"")</f>
        <v/>
      </c>
      <c r="N267" s="83" t="str">
        <f aca="false">IF(F267&lt;&gt;0,IF(I267&lt;&gt;0,I267/F267*100,""),"")</f>
        <v/>
      </c>
      <c r="O267" s="83" t="str">
        <f aca="false">IF(H267&lt;&gt;0,IF(K267&lt;&gt;0,K267/H267*100,""),"")</f>
        <v/>
      </c>
      <c r="Q267" s="65" t="n">
        <f aca="false">E267-C267-D267</f>
        <v>0</v>
      </c>
      <c r="R267" s="66" t="n">
        <f aca="false">H267-F267-G267</f>
        <v>0</v>
      </c>
      <c r="S267" s="66" t="n">
        <f aca="false">K267-I267-J267</f>
        <v>0</v>
      </c>
    </row>
    <row r="268" s="135" customFormat="true" ht="6" hidden="false" customHeight="true" outlineLevel="0" collapsed="false">
      <c r="A268" s="75"/>
      <c r="B268" s="87"/>
      <c r="C268" s="69"/>
      <c r="D268" s="69"/>
      <c r="E268" s="82"/>
      <c r="F268" s="82"/>
      <c r="G268" s="69"/>
      <c r="H268" s="82"/>
      <c r="I268" s="69"/>
      <c r="J268" s="69"/>
      <c r="K268" s="82"/>
      <c r="L268" s="83" t="str">
        <f aca="false">IF(C268&lt;&gt;0,IF(I268&lt;&gt;0,I268/C268*100,""),"")</f>
        <v/>
      </c>
      <c r="M268" s="83" t="str">
        <f aca="false">IF(E268&lt;&gt;0,IF(K268&lt;&gt;0,K268/E268*100,""),"")</f>
        <v/>
      </c>
      <c r="N268" s="83" t="str">
        <f aca="false">IF(F268&lt;&gt;0,IF(I268&lt;&gt;0,I268/F268*100,""),"")</f>
        <v/>
      </c>
      <c r="O268" s="83" t="str">
        <f aca="false">IF(H268&lt;&gt;0,IF(K268&lt;&gt;0,K268/H268*100,""),"")</f>
        <v/>
      </c>
      <c r="Q268" s="65" t="n">
        <f aca="false">E268-C268-D268</f>
        <v>0</v>
      </c>
      <c r="R268" s="66" t="n">
        <f aca="false">H268-F268-G268</f>
        <v>0</v>
      </c>
      <c r="S268" s="66" t="n">
        <f aca="false">K268-I268-J268</f>
        <v>0</v>
      </c>
    </row>
    <row r="269" s="120" customFormat="true" ht="12.75" hidden="false" customHeight="false" outlineLevel="0" collapsed="false">
      <c r="A269" s="61" t="s">
        <v>310</v>
      </c>
      <c r="B269" s="76" t="s">
        <v>19</v>
      </c>
      <c r="C269" s="108" t="n">
        <f aca="false">SUM(C271:C285)</f>
        <v>18262500</v>
      </c>
      <c r="D269" s="108" t="n">
        <f aca="false">SUM(D271:D285)</f>
        <v>8275544</v>
      </c>
      <c r="E269" s="118" t="n">
        <f aca="false">SUM(C269:D269)</f>
        <v>26538044</v>
      </c>
      <c r="F269" s="118" t="n">
        <f aca="false">SUM(F271:F285)</f>
        <v>22298412</v>
      </c>
      <c r="G269" s="108" t="n">
        <f aca="false">SUM(G271:G285)</f>
        <v>8450436</v>
      </c>
      <c r="H269" s="118" t="n">
        <f aca="false">SUM(F269:G269)</f>
        <v>30748848</v>
      </c>
      <c r="I269" s="108" t="n">
        <f aca="false">SUM(I271:I285)</f>
        <v>21113000</v>
      </c>
      <c r="J269" s="108" t="n">
        <f aca="false">SUM(J271:J285)</f>
        <v>8822205</v>
      </c>
      <c r="K269" s="118" t="n">
        <f aca="false">SUM(I269:J269)</f>
        <v>29935205</v>
      </c>
      <c r="L269" s="147" t="n">
        <f aca="false">IF(C269&lt;&gt;0,IF(I269&lt;&gt;0,I269/C269*100,""),"")</f>
        <v>115.60848733744</v>
      </c>
      <c r="M269" s="147" t="n">
        <f aca="false">IF(E269&lt;&gt;0,IF(K269&lt;&gt;0,K269/E269*100,""),"")</f>
        <v>112.80109792568</v>
      </c>
      <c r="N269" s="147" t="n">
        <f aca="false">IF(F269&lt;&gt;0,IF(I269&lt;&gt;0,I269/F269*100,""),"")</f>
        <v>94.6838725555883</v>
      </c>
      <c r="O269" s="147" t="n">
        <f aca="false">IF(H269&lt;&gt;0,IF(K269&lt;&gt;0,K269/H269*100,""),"")</f>
        <v>97.3539073723998</v>
      </c>
      <c r="Q269" s="65" t="n">
        <f aca="false">E269-C269-D269</f>
        <v>0</v>
      </c>
      <c r="R269" s="66" t="n">
        <f aca="false">H269-F269-G269</f>
        <v>0</v>
      </c>
      <c r="S269" s="66" t="n">
        <f aca="false">K269-I269-J269</f>
        <v>0</v>
      </c>
    </row>
    <row r="270" s="43" customFormat="true" ht="11.25" hidden="false" customHeight="false" outlineLevel="0" collapsed="false">
      <c r="A270" s="67" t="s">
        <v>26</v>
      </c>
      <c r="B270" s="68"/>
      <c r="C270" s="70" t="n">
        <f aca="false">SUM(C271:C284)</f>
        <v>18262500</v>
      </c>
      <c r="D270" s="70" t="n">
        <f aca="false">SUM(D271:D284)</f>
        <v>8275544</v>
      </c>
      <c r="E270" s="97" t="n">
        <f aca="false">SUM(C270:D270)</f>
        <v>26538044</v>
      </c>
      <c r="F270" s="97" t="n">
        <f aca="false">SUM(F271:F284)</f>
        <v>19177278</v>
      </c>
      <c r="G270" s="70" t="n">
        <f aca="false">SUM(G271:G284)</f>
        <v>8450436</v>
      </c>
      <c r="H270" s="97" t="n">
        <f aca="false">SUM(F270:G270)</f>
        <v>27627714</v>
      </c>
      <c r="I270" s="70" t="n">
        <f aca="false">SUM(I271:I284)</f>
        <v>21113000</v>
      </c>
      <c r="J270" s="70" t="n">
        <f aca="false">SUM(J271:J284)</f>
        <v>8822205</v>
      </c>
      <c r="K270" s="97" t="n">
        <f aca="false">SUM(I270:J270)</f>
        <v>29935205</v>
      </c>
      <c r="L270" s="98" t="n">
        <f aca="false">IF(C270&lt;&gt;0,IF(I270&lt;&gt;0,I270/C270*100,""),"")</f>
        <v>115.60848733744</v>
      </c>
      <c r="M270" s="98" t="n">
        <f aca="false">IF(E270&lt;&gt;0,IF(K270&lt;&gt;0,K270/E270*100,""),"")</f>
        <v>112.80109792568</v>
      </c>
      <c r="N270" s="98" t="n">
        <f aca="false">IF(F270&lt;&gt;0,IF(I270&lt;&gt;0,I270/F270*100,""),"")</f>
        <v>110.093830834595</v>
      </c>
      <c r="O270" s="98" t="n">
        <f aca="false">IF(H270&lt;&gt;0,IF(K270&lt;&gt;0,K270/H270*100,""),"")</f>
        <v>108.352088051874</v>
      </c>
      <c r="P270" s="13"/>
      <c r="Q270" s="65" t="n">
        <f aca="false">E270-C270-D270</f>
        <v>0</v>
      </c>
      <c r="R270" s="66" t="n">
        <f aca="false">H270-F270-G270</f>
        <v>0</v>
      </c>
      <c r="S270" s="66" t="n">
        <f aca="false">K270-I270-J270</f>
        <v>0</v>
      </c>
    </row>
    <row r="271" s="43" customFormat="true" ht="11.25" hidden="false" customHeight="false" outlineLevel="0" collapsed="false">
      <c r="A271" s="72" t="s">
        <v>27</v>
      </c>
      <c r="B271" s="48" t="n">
        <v>0</v>
      </c>
      <c r="C271" s="73"/>
      <c r="D271" s="73" t="n">
        <v>1158576</v>
      </c>
      <c r="E271" s="99" t="n">
        <f aca="false">SUM(C271:D271)</f>
        <v>1158576</v>
      </c>
      <c r="F271" s="99"/>
      <c r="G271" s="73" t="n">
        <v>1151928</v>
      </c>
      <c r="H271" s="99" t="n">
        <f aca="false">SUM(F271:G271)</f>
        <v>1151928</v>
      </c>
      <c r="I271" s="73"/>
      <c r="J271" s="73" t="n">
        <v>1300710</v>
      </c>
      <c r="K271" s="99" t="n">
        <f aca="false">SUM(I271:J271)</f>
        <v>1300710</v>
      </c>
      <c r="L271" s="100" t="str">
        <f aca="false">IF(C271&lt;&gt;0,IF(I271&lt;&gt;0,I271/C271*100,""),"")</f>
        <v/>
      </c>
      <c r="M271" s="100" t="n">
        <f aca="false">IF(E271&lt;&gt;0,IF(K271&lt;&gt;0,K271/E271*100,""),"")</f>
        <v>112.267991051083</v>
      </c>
      <c r="N271" s="100" t="str">
        <f aca="false">IF(F271&lt;&gt;0,IF(I271&lt;&gt;0,I271/F271*100,""),"")</f>
        <v/>
      </c>
      <c r="O271" s="100" t="n">
        <f aca="false">IF(H271&lt;&gt;0,IF(K271&lt;&gt;0,K271/H271*100,""),"")</f>
        <v>112.91591141113</v>
      </c>
      <c r="Q271" s="65" t="n">
        <f aca="false">E271-C271-D271</f>
        <v>0</v>
      </c>
      <c r="R271" s="66" t="n">
        <f aca="false">H271-F271-G271</f>
        <v>0</v>
      </c>
      <c r="S271" s="66" t="n">
        <f aca="false">K271-I271-J271</f>
        <v>0</v>
      </c>
    </row>
    <row r="272" s="43" customFormat="true" ht="11.25" hidden="false" customHeight="false" outlineLevel="0" collapsed="false">
      <c r="A272" s="72" t="s">
        <v>311</v>
      </c>
      <c r="B272" s="87" t="s">
        <v>312</v>
      </c>
      <c r="C272" s="69" t="n">
        <v>20000</v>
      </c>
      <c r="D272" s="69" t="n">
        <v>198613</v>
      </c>
      <c r="E272" s="99" t="n">
        <f aca="false">SUM(C272:D272)</f>
        <v>218613</v>
      </c>
      <c r="F272" s="99" t="n">
        <v>37511</v>
      </c>
      <c r="G272" s="69" t="n">
        <v>226828</v>
      </c>
      <c r="H272" s="99" t="n">
        <f aca="false">SUM(F272:G272)</f>
        <v>264339</v>
      </c>
      <c r="I272" s="69" t="n">
        <v>5000</v>
      </c>
      <c r="J272" s="69" t="n">
        <v>203589</v>
      </c>
      <c r="K272" s="99" t="n">
        <f aca="false">SUM(I272:J272)</f>
        <v>208589</v>
      </c>
      <c r="L272" s="100" t="n">
        <f aca="false">IF(C272&lt;&gt;0,IF(I272&lt;&gt;0,I272/C272*100,""),"")</f>
        <v>25</v>
      </c>
      <c r="M272" s="100" t="n">
        <f aca="false">IF(E272&lt;&gt;0,IF(K272&lt;&gt;0,K272/E272*100,""),"")</f>
        <v>95.4147283098443</v>
      </c>
      <c r="N272" s="100" t="n">
        <f aca="false">IF(F272&lt;&gt;0,IF(I272&lt;&gt;0,I272/F272*100,""),"")</f>
        <v>13.3294233691451</v>
      </c>
      <c r="O272" s="100" t="n">
        <f aca="false">IF(H272&lt;&gt;0,IF(K272&lt;&gt;0,K272/H272*100,""),"")</f>
        <v>78.9096576744257</v>
      </c>
      <c r="Q272" s="65" t="n">
        <f aca="false">E272-C272-D272</f>
        <v>0</v>
      </c>
      <c r="R272" s="66" t="n">
        <f aca="false">H272-F272-G272</f>
        <v>0</v>
      </c>
      <c r="S272" s="66" t="n">
        <f aca="false">K272-I272-J272</f>
        <v>0</v>
      </c>
    </row>
    <row r="273" s="43" customFormat="true" ht="11.25" hidden="false" customHeight="false" outlineLevel="0" collapsed="false">
      <c r="A273" s="72" t="s">
        <v>313</v>
      </c>
      <c r="B273" s="87" t="s">
        <v>314</v>
      </c>
      <c r="C273" s="69" t="n">
        <v>47000</v>
      </c>
      <c r="D273" s="69" t="n">
        <v>991962</v>
      </c>
      <c r="E273" s="99" t="n">
        <f aca="false">SUM(C273:D273)</f>
        <v>1038962</v>
      </c>
      <c r="F273" s="99" t="n">
        <v>38200</v>
      </c>
      <c r="G273" s="69" t="n">
        <v>978472</v>
      </c>
      <c r="H273" s="99" t="n">
        <f aca="false">SUM(F273:G273)</f>
        <v>1016672</v>
      </c>
      <c r="I273" s="69" t="n">
        <v>51100</v>
      </c>
      <c r="J273" s="69" t="n">
        <v>1016816</v>
      </c>
      <c r="K273" s="99" t="n">
        <f aca="false">SUM(I273:J273)</f>
        <v>1067916</v>
      </c>
      <c r="L273" s="100" t="n">
        <f aca="false">IF(C273&lt;&gt;0,IF(I273&lt;&gt;0,I273/C273*100,""),"")</f>
        <v>108.723404255319</v>
      </c>
      <c r="M273" s="100" t="n">
        <f aca="false">IF(E273&lt;&gt;0,IF(K273&lt;&gt;0,K273/E273*100,""),"")</f>
        <v>102.786819922192</v>
      </c>
      <c r="N273" s="100" t="n">
        <f aca="false">IF(F273&lt;&gt;0,IF(I273&lt;&gt;0,I273/F273*100,""),"")</f>
        <v>133.769633507853</v>
      </c>
      <c r="O273" s="100" t="n">
        <f aca="false">IF(H273&lt;&gt;0,IF(K273&lt;&gt;0,K273/H273*100,""),"")</f>
        <v>105.040367001353</v>
      </c>
      <c r="Q273" s="65" t="n">
        <f aca="false">E273-C273-D273</f>
        <v>0</v>
      </c>
      <c r="R273" s="66" t="n">
        <f aca="false">H273-F273-G273</f>
        <v>0</v>
      </c>
      <c r="S273" s="66" t="n">
        <f aca="false">K273-I273-J273</f>
        <v>0</v>
      </c>
    </row>
    <row r="274" s="121" customFormat="true" ht="11.25" hidden="false" customHeight="false" outlineLevel="0" collapsed="false">
      <c r="A274" s="72" t="s">
        <v>315</v>
      </c>
      <c r="B274" s="87" t="s">
        <v>316</v>
      </c>
      <c r="C274" s="69" t="n">
        <v>8800</v>
      </c>
      <c r="D274" s="69" t="n">
        <v>2261982</v>
      </c>
      <c r="E274" s="99" t="n">
        <f aca="false">SUM(C274:D274)</f>
        <v>2270782</v>
      </c>
      <c r="F274" s="99" t="n">
        <v>6800</v>
      </c>
      <c r="G274" s="69" t="n">
        <v>2181547</v>
      </c>
      <c r="H274" s="99" t="n">
        <f aca="false">SUM(F274:G274)</f>
        <v>2188347</v>
      </c>
      <c r="I274" s="69"/>
      <c r="J274" s="69" t="n">
        <v>2318656</v>
      </c>
      <c r="K274" s="99" t="n">
        <f aca="false">SUM(I274:J274)</f>
        <v>2318656</v>
      </c>
      <c r="L274" s="100" t="str">
        <f aca="false">IF(C274&lt;&gt;0,IF(I274&lt;&gt;0,I274/C274*100,""),"")</f>
        <v/>
      </c>
      <c r="M274" s="100" t="n">
        <f aca="false">IF(E274&lt;&gt;0,IF(K274&lt;&gt;0,K274/E274*100,""),"")</f>
        <v>102.108260502329</v>
      </c>
      <c r="N274" s="100" t="str">
        <f aca="false">IF(F274&lt;&gt;0,IF(I274&lt;&gt;0,I274/F274*100,""),"")</f>
        <v/>
      </c>
      <c r="O274" s="100" t="n">
        <f aca="false">IF(H274&lt;&gt;0,IF(K274&lt;&gt;0,K274/H274*100,""),"")</f>
        <v>105.954677206129</v>
      </c>
      <c r="Q274" s="65" t="n">
        <f aca="false">E274-C274-D274</f>
        <v>0</v>
      </c>
      <c r="R274" s="66" t="n">
        <f aca="false">H274-F274-G274</f>
        <v>0</v>
      </c>
      <c r="S274" s="66" t="n">
        <f aca="false">K274-I274-J274</f>
        <v>0</v>
      </c>
    </row>
    <row r="275" s="121" customFormat="true" ht="11.25" hidden="false" customHeight="false" outlineLevel="0" collapsed="false">
      <c r="A275" s="72" t="s">
        <v>317</v>
      </c>
      <c r="B275" s="87" t="s">
        <v>318</v>
      </c>
      <c r="C275" s="69" t="n">
        <v>47000</v>
      </c>
      <c r="D275" s="148" t="n">
        <v>1136508</v>
      </c>
      <c r="E275" s="99" t="n">
        <f aca="false">SUM(C275:D275)</f>
        <v>1183508</v>
      </c>
      <c r="F275" s="99" t="n">
        <v>109000</v>
      </c>
      <c r="G275" s="148" t="n">
        <v>1305370</v>
      </c>
      <c r="H275" s="99" t="n">
        <f aca="false">SUM(F275:G275)</f>
        <v>1414370</v>
      </c>
      <c r="I275" s="69" t="n">
        <v>77940</v>
      </c>
      <c r="J275" s="148" t="n">
        <v>1300710</v>
      </c>
      <c r="K275" s="99" t="n">
        <f aca="false">SUM(I275:J275)</f>
        <v>1378650</v>
      </c>
      <c r="L275" s="100" t="n">
        <f aca="false">IF(C275&lt;&gt;0,IF(I275&lt;&gt;0,I275/C275*100,""),"")</f>
        <v>165.829787234043</v>
      </c>
      <c r="M275" s="100" t="n">
        <f aca="false">IF(E275&lt;&gt;0,IF(K275&lt;&gt;0,K275/E275*100,""),"")</f>
        <v>116.488439452881</v>
      </c>
      <c r="N275" s="100" t="n">
        <f aca="false">IF(F275&lt;&gt;0,IF(I275&lt;&gt;0,I275/F275*100,""),"")</f>
        <v>71.5045871559633</v>
      </c>
      <c r="O275" s="100" t="n">
        <f aca="false">IF(H275&lt;&gt;0,IF(K275&lt;&gt;0,K275/H275*100,""),"")</f>
        <v>97.4744939443003</v>
      </c>
      <c r="Q275" s="65" t="n">
        <f aca="false">E275-C275-D275</f>
        <v>0</v>
      </c>
      <c r="R275" s="66" t="n">
        <f aca="false">H275-F275-G275</f>
        <v>0</v>
      </c>
      <c r="S275" s="66" t="n">
        <f aca="false">K275-I275-J275</f>
        <v>0</v>
      </c>
    </row>
    <row r="276" s="121" customFormat="true" ht="11.25" hidden="false" customHeight="false" outlineLevel="0" collapsed="false">
      <c r="A276" s="72" t="s">
        <v>319</v>
      </c>
      <c r="B276" s="87" t="s">
        <v>320</v>
      </c>
      <c r="C276" s="69" t="n">
        <v>16177446</v>
      </c>
      <c r="D276" s="69" t="n">
        <v>827554</v>
      </c>
      <c r="E276" s="99" t="n">
        <f aca="false">SUM(C276:D276)</f>
        <v>17005000</v>
      </c>
      <c r="F276" s="99" t="n">
        <v>16437761</v>
      </c>
      <c r="G276" s="69" t="n">
        <v>972912</v>
      </c>
      <c r="H276" s="99" t="n">
        <f aca="false">SUM(F276:G276)</f>
        <v>17410673</v>
      </c>
      <c r="I276" s="69" t="n">
        <f aca="false">18065100+200000</f>
        <v>18265100</v>
      </c>
      <c r="J276" s="69" t="n">
        <v>972705</v>
      </c>
      <c r="K276" s="99" t="n">
        <f aca="false">SUM(I276:J276)</f>
        <v>19237805</v>
      </c>
      <c r="L276" s="100" t="n">
        <f aca="false">IF(C276&lt;&gt;0,IF(I276&lt;&gt;0,I276/C276*100,""),"")</f>
        <v>112.904719323433</v>
      </c>
      <c r="M276" s="100" t="n">
        <f aca="false">IF(E276&lt;&gt;0,IF(K276&lt;&gt;0,K276/E276*100,""),"")</f>
        <v>113.130285210232</v>
      </c>
      <c r="N276" s="100" t="n">
        <f aca="false">IF(F276&lt;&gt;0,IF(I276&lt;&gt;0,I276/F276*100,""),"")</f>
        <v>111.116714739921</v>
      </c>
      <c r="O276" s="100" t="n">
        <f aca="false">IF(H276&lt;&gt;0,IF(K276&lt;&gt;0,K276/H276*100,""),"")</f>
        <v>110.494321500381</v>
      </c>
      <c r="Q276" s="65" t="n">
        <f aca="false">E276-C276-D276</f>
        <v>0</v>
      </c>
      <c r="R276" s="66" t="n">
        <f aca="false">H276-F276-G276</f>
        <v>0</v>
      </c>
      <c r="S276" s="66" t="n">
        <f aca="false">K276-I276-J276</f>
        <v>0</v>
      </c>
    </row>
    <row r="277" s="121" customFormat="true" ht="11.25" hidden="false" customHeight="false" outlineLevel="0" collapsed="false">
      <c r="A277" s="126" t="s">
        <v>321</v>
      </c>
      <c r="B277" s="87"/>
      <c r="C277" s="69"/>
      <c r="D277" s="69"/>
      <c r="E277" s="99"/>
      <c r="F277" s="99"/>
      <c r="G277" s="69"/>
      <c r="H277" s="99"/>
      <c r="I277" s="69"/>
      <c r="J277" s="69"/>
      <c r="K277" s="99"/>
      <c r="L277" s="100"/>
      <c r="M277" s="100"/>
      <c r="N277" s="100"/>
      <c r="O277" s="100"/>
      <c r="Q277" s="65" t="n">
        <f aca="false">E277-C277-D277</f>
        <v>0</v>
      </c>
      <c r="R277" s="66" t="n">
        <f aca="false">H277-F277-G277</f>
        <v>0</v>
      </c>
      <c r="S277" s="66" t="n">
        <f aca="false">K277-I277-J277</f>
        <v>0</v>
      </c>
    </row>
    <row r="278" s="94" customFormat="true" ht="22.5" hidden="false" customHeight="false" outlineLevel="0" collapsed="false">
      <c r="A278" s="75" t="s">
        <v>322</v>
      </c>
      <c r="B278" s="87" t="s">
        <v>323</v>
      </c>
      <c r="C278" s="69" t="n">
        <v>47000</v>
      </c>
      <c r="D278" s="69" t="n">
        <v>1026168</v>
      </c>
      <c r="E278" s="99" t="n">
        <f aca="false">SUM(C278:D278)</f>
        <v>1073168</v>
      </c>
      <c r="F278" s="99" t="n">
        <v>38300</v>
      </c>
      <c r="G278" s="69" t="n">
        <v>1077431</v>
      </c>
      <c r="H278" s="99" t="n">
        <f aca="false">SUM(F278:G278)</f>
        <v>1115731</v>
      </c>
      <c r="I278" s="69"/>
      <c r="J278" s="69" t="n">
        <v>1051878</v>
      </c>
      <c r="K278" s="99" t="n">
        <f aca="false">SUM(I278:J278)</f>
        <v>1051878</v>
      </c>
      <c r="L278" s="100" t="str">
        <f aca="false">IF(C278&lt;&gt;0,IF(I278&lt;&gt;0,I278/C278*100,""),"")</f>
        <v/>
      </c>
      <c r="M278" s="100" t="n">
        <f aca="false">IF(E278&lt;&gt;0,IF(K278&lt;&gt;0,K278/E278*100,""),"")</f>
        <v>98.0161540411194</v>
      </c>
      <c r="N278" s="100" t="str">
        <f aca="false">IF(F278&lt;&gt;0,IF(I278&lt;&gt;0,I278/F278*100,""),"")</f>
        <v/>
      </c>
      <c r="O278" s="100" t="n">
        <f aca="false">IF(H278&lt;&gt;0,IF(K278&lt;&gt;0,K278/H278*100,""),"")</f>
        <v>94.277025555443</v>
      </c>
      <c r="Q278" s="65" t="n">
        <f aca="false">E278-C278-D278</f>
        <v>0</v>
      </c>
      <c r="R278" s="66" t="n">
        <f aca="false">H278-F278-G278</f>
        <v>0</v>
      </c>
      <c r="S278" s="66" t="n">
        <f aca="false">K278-I278-J278</f>
        <v>0</v>
      </c>
    </row>
    <row r="279" s="94" customFormat="true" ht="11.25" hidden="false" customHeight="false" outlineLevel="0" collapsed="false">
      <c r="A279" s="72" t="s">
        <v>169</v>
      </c>
      <c r="B279" s="48" t="s">
        <v>170</v>
      </c>
      <c r="C279" s="69" t="n">
        <v>1375800</v>
      </c>
      <c r="D279" s="69" t="n">
        <v>121375</v>
      </c>
      <c r="E279" s="73" t="n">
        <f aca="false">SUM(C279:D279)</f>
        <v>1497175</v>
      </c>
      <c r="F279" s="73" t="n">
        <v>1969404</v>
      </c>
      <c r="G279" s="69" t="n">
        <v>41140</v>
      </c>
      <c r="H279" s="73" t="n">
        <f aca="false">SUM(F279:G279)</f>
        <v>2010544</v>
      </c>
      <c r="I279" s="69" t="n">
        <v>2600000</v>
      </c>
      <c r="J279" s="69" t="n">
        <v>135726</v>
      </c>
      <c r="K279" s="73" t="n">
        <f aca="false">SUM(I279:J279)</f>
        <v>2735726</v>
      </c>
      <c r="L279" s="106" t="n">
        <f aca="false">IF(C279&lt;&gt;0,IF(I279&lt;&gt;0,I279/C279*100,""),"")</f>
        <v>188.98095653438</v>
      </c>
      <c r="M279" s="106" t="n">
        <f aca="false">IF(E279&lt;&gt;0,IF(K279&lt;&gt;0,K279/E279*100,""),"")</f>
        <v>182.72586704961</v>
      </c>
      <c r="N279" s="106" t="n">
        <f aca="false">IF(F279&lt;&gt;0,IF(I279&lt;&gt;0,I279/F279*100,""),"")</f>
        <v>132.019636397611</v>
      </c>
      <c r="O279" s="106" t="n">
        <f aca="false">IF(H279&lt;&gt;0,IF(K279&lt;&gt;0,K279/H279*100,""),"")</f>
        <v>136.068944524467</v>
      </c>
      <c r="Q279" s="65" t="n">
        <f aca="false">E279-C279-D279</f>
        <v>0</v>
      </c>
      <c r="R279" s="66" t="n">
        <f aca="false">H279-F279-G279</f>
        <v>0</v>
      </c>
      <c r="S279" s="66" t="n">
        <f aca="false">K279-I279-J279</f>
        <v>0</v>
      </c>
    </row>
    <row r="280" s="94" customFormat="true" ht="11.25" hidden="false" customHeight="false" outlineLevel="0" collapsed="false">
      <c r="A280" s="72" t="s">
        <v>324</v>
      </c>
      <c r="B280" s="87" t="s">
        <v>325</v>
      </c>
      <c r="C280" s="69" t="n">
        <v>73954</v>
      </c>
      <c r="D280" s="69" t="n">
        <v>375158</v>
      </c>
      <c r="E280" s="73" t="n">
        <f aca="false">SUM(C280:D280)</f>
        <v>449112</v>
      </c>
      <c r="F280" s="73" t="n">
        <v>76654</v>
      </c>
      <c r="G280" s="69" t="n">
        <v>408067</v>
      </c>
      <c r="H280" s="73" t="n">
        <f aca="false">SUM(F280:G280)</f>
        <v>484721</v>
      </c>
      <c r="I280" s="69" t="n">
        <v>101400</v>
      </c>
      <c r="J280" s="69" t="n">
        <v>384558</v>
      </c>
      <c r="K280" s="73" t="n">
        <f aca="false">SUM(I280:J280)</f>
        <v>485958</v>
      </c>
      <c r="L280" s="106" t="n">
        <f aca="false">IF(C280&lt;&gt;0,IF(I280&lt;&gt;0,I280/C280*100,""),"")</f>
        <v>137.112258971793</v>
      </c>
      <c r="M280" s="106" t="n">
        <f aca="false">IF(E280&lt;&gt;0,IF(K280&lt;&gt;0,K280/E280*100,""),"")</f>
        <v>108.204189600812</v>
      </c>
      <c r="N280" s="106" t="n">
        <f aca="false">IF(F280&lt;&gt;0,IF(I280&lt;&gt;0,I280/F280*100,""),"")</f>
        <v>132.282724971952</v>
      </c>
      <c r="O280" s="106" t="n">
        <f aca="false">IF(H280&lt;&gt;0,IF(K280&lt;&gt;0,K280/H280*100,""),"")</f>
        <v>100.255198351216</v>
      </c>
      <c r="Q280" s="65" t="n">
        <f aca="false">E280-C280-D280</f>
        <v>0</v>
      </c>
      <c r="R280" s="66" t="n">
        <f aca="false">H280-F280-G280</f>
        <v>0</v>
      </c>
      <c r="S280" s="66" t="n">
        <f aca="false">K280-I280-J280</f>
        <v>0</v>
      </c>
    </row>
    <row r="281" s="94" customFormat="true" ht="11.25" hidden="false" customHeight="false" outlineLevel="0" collapsed="false">
      <c r="A281" s="72" t="s">
        <v>326</v>
      </c>
      <c r="B281" s="87" t="s">
        <v>327</v>
      </c>
      <c r="C281" s="69"/>
      <c r="D281" s="69" t="n">
        <v>144546</v>
      </c>
      <c r="E281" s="73" t="n">
        <f aca="false">SUM(C281:D281)</f>
        <v>144546</v>
      </c>
      <c r="F281" s="73"/>
      <c r="G281" s="69" t="n">
        <v>73385</v>
      </c>
      <c r="H281" s="73" t="n">
        <f aca="false">SUM(F281:G281)</f>
        <v>73385</v>
      </c>
      <c r="I281" s="69"/>
      <c r="J281" s="69" t="n">
        <v>136857</v>
      </c>
      <c r="K281" s="73" t="n">
        <f aca="false">SUM(I281:J281)</f>
        <v>136857</v>
      </c>
      <c r="L281" s="106" t="str">
        <f aca="false">IF(C281&lt;&gt;0,IF(I281&lt;&gt;0,I281/C281*100,""),"")</f>
        <v/>
      </c>
      <c r="M281" s="106" t="n">
        <f aca="false">IF(E281&lt;&gt;0,IF(K281&lt;&gt;0,K281/E281*100,""),"")</f>
        <v>94.6805861109958</v>
      </c>
      <c r="N281" s="106" t="str">
        <f aca="false">IF(F281&lt;&gt;0,IF(I281&lt;&gt;0,I281/F281*100,""),"")</f>
        <v/>
      </c>
      <c r="O281" s="106" t="n">
        <f aca="false">IF(H281&lt;&gt;0,IF(K281&lt;&gt;0,K281/H281*100,""),"")</f>
        <v>186.491789875315</v>
      </c>
      <c r="Q281" s="65" t="n">
        <f aca="false">E281-C281-D281</f>
        <v>0</v>
      </c>
      <c r="R281" s="66" t="n">
        <f aca="false">H281-F281-G281</f>
        <v>0</v>
      </c>
      <c r="S281" s="66" t="n">
        <f aca="false">K281-I281-J281</f>
        <v>0</v>
      </c>
    </row>
    <row r="282" s="94" customFormat="true" ht="11.25" hidden="false" customHeight="false" outlineLevel="0" collapsed="false">
      <c r="A282" s="72" t="s">
        <v>328</v>
      </c>
      <c r="B282" s="87" t="s">
        <v>329</v>
      </c>
      <c r="C282" s="69"/>
      <c r="D282" s="69"/>
      <c r="E282" s="73"/>
      <c r="F282" s="73"/>
      <c r="G282" s="69"/>
      <c r="H282" s="73"/>
      <c r="I282" s="69" t="n">
        <v>12460</v>
      </c>
      <c r="J282" s="69"/>
      <c r="K282" s="73" t="n">
        <f aca="false">SUM(I282:J282)</f>
        <v>12460</v>
      </c>
      <c r="L282" s="106" t="str">
        <f aca="false">IF(C282&lt;&gt;0,IF(I282&lt;&gt;0,I282/C282*100,""),"")</f>
        <v/>
      </c>
      <c r="M282" s="106" t="str">
        <f aca="false">IF(E282&lt;&gt;0,IF(K282&lt;&gt;0,K282/E282*100,""),"")</f>
        <v/>
      </c>
      <c r="N282" s="106" t="str">
        <f aca="false">IF(F282&lt;&gt;0,IF(I282&lt;&gt;0,I282/F282*100,""),"")</f>
        <v/>
      </c>
      <c r="O282" s="106" t="str">
        <f aca="false">IF(H282&lt;&gt;0,IF(K282&lt;&gt;0,K282/H282*100,""),"")</f>
        <v/>
      </c>
      <c r="Q282" s="65" t="n">
        <f aca="false">E282-C282-D282</f>
        <v>0</v>
      </c>
      <c r="R282" s="66" t="n">
        <f aca="false">H282-F282-G282</f>
        <v>0</v>
      </c>
      <c r="S282" s="66" t="n">
        <f aca="false">K282-I282-J282</f>
        <v>0</v>
      </c>
    </row>
    <row r="283" s="94" customFormat="true" ht="12.75" hidden="false" customHeight="true" outlineLevel="0" collapsed="false">
      <c r="A283" s="72" t="s">
        <v>330</v>
      </c>
      <c r="B283" s="122" t="s">
        <v>331</v>
      </c>
      <c r="C283" s="69" t="n">
        <v>402000</v>
      </c>
      <c r="D283" s="69" t="n">
        <v>22068</v>
      </c>
      <c r="E283" s="73" t="n">
        <f aca="false">SUM(C283:D283)</f>
        <v>424068</v>
      </c>
      <c r="F283" s="73" t="n">
        <v>400148</v>
      </c>
      <c r="G283" s="69" t="n">
        <v>27797</v>
      </c>
      <c r="H283" s="73" t="n">
        <f aca="false">SUM(F283:G283)</f>
        <v>427945</v>
      </c>
      <c r="I283" s="69"/>
      <c r="J283" s="69"/>
      <c r="K283" s="73" t="n">
        <f aca="false">SUM(I283:J283)</f>
        <v>0</v>
      </c>
      <c r="L283" s="106" t="str">
        <f aca="false">IF(C283&lt;&gt;0,IF(I283&lt;&gt;0,I283/C283*100,""),"")</f>
        <v/>
      </c>
      <c r="M283" s="106" t="str">
        <f aca="false">IF(E283&lt;&gt;0,IF(K283&lt;&gt;0,K283/E283*100,""),"")</f>
        <v/>
      </c>
      <c r="N283" s="106" t="str">
        <f aca="false">IF(F283&lt;&gt;0,IF(I283&lt;&gt;0,I283/F283*100,""),"")</f>
        <v/>
      </c>
      <c r="O283" s="106" t="str">
        <f aca="false">IF(H283&lt;&gt;0,IF(K283&lt;&gt;0,K283/H283*100,""),"")</f>
        <v/>
      </c>
      <c r="Q283" s="65" t="n">
        <f aca="false">E283-C283-D283</f>
        <v>0</v>
      </c>
      <c r="R283" s="66" t="n">
        <f aca="false">H283-F283-G283</f>
        <v>0</v>
      </c>
      <c r="S283" s="66" t="n">
        <f aca="false">K283-I283-J283</f>
        <v>0</v>
      </c>
    </row>
    <row r="284" s="43" customFormat="true" ht="11.25" hidden="false" customHeight="false" outlineLevel="0" collapsed="false">
      <c r="A284" s="72" t="s">
        <v>332</v>
      </c>
      <c r="B284" s="122" t="s">
        <v>333</v>
      </c>
      <c r="C284" s="69" t="n">
        <v>63500</v>
      </c>
      <c r="D284" s="69" t="n">
        <v>11034</v>
      </c>
      <c r="E284" s="73" t="n">
        <f aca="false">SUM(C284:D284)</f>
        <v>74534</v>
      </c>
      <c r="F284" s="73" t="n">
        <v>63500</v>
      </c>
      <c r="G284" s="69" t="n">
        <v>5559</v>
      </c>
      <c r="H284" s="73" t="n">
        <f aca="false">SUM(F284:G284)</f>
        <v>69059</v>
      </c>
      <c r="I284" s="69"/>
      <c r="J284" s="69"/>
      <c r="K284" s="73" t="n">
        <f aca="false">SUM(I284:J284)</f>
        <v>0</v>
      </c>
      <c r="L284" s="106" t="str">
        <f aca="false">IF(C284&lt;&gt;0,IF(I284&lt;&gt;0,I284/C284*100,""),"")</f>
        <v/>
      </c>
      <c r="M284" s="106" t="str">
        <f aca="false">IF(E284&lt;&gt;0,IF(K284&lt;&gt;0,K284/E284*100,""),"")</f>
        <v/>
      </c>
      <c r="N284" s="106" t="str">
        <f aca="false">IF(F284&lt;&gt;0,IF(I284&lt;&gt;0,I284/F284*100,""),"")</f>
        <v/>
      </c>
      <c r="O284" s="106" t="str">
        <f aca="false">IF(H284&lt;&gt;0,IF(K284&lt;&gt;0,K284/H284*100,""),"")</f>
        <v/>
      </c>
      <c r="Q284" s="65" t="n">
        <f aca="false">E284-C284-D284</f>
        <v>0</v>
      </c>
      <c r="R284" s="66" t="n">
        <f aca="false">H284-F284-G284</f>
        <v>0</v>
      </c>
      <c r="S284" s="66" t="n">
        <f aca="false">K284-I284-J284</f>
        <v>0</v>
      </c>
    </row>
    <row r="285" s="94" customFormat="true" ht="11.25" hidden="false" customHeight="false" outlineLevel="0" collapsed="false">
      <c r="A285" s="72" t="s">
        <v>57</v>
      </c>
      <c r="B285" s="122" t="s">
        <v>58</v>
      </c>
      <c r="C285" s="69"/>
      <c r="D285" s="69"/>
      <c r="E285" s="73" t="n">
        <f aca="false">SUM(C285:D285)</f>
        <v>0</v>
      </c>
      <c r="F285" s="73" t="n">
        <v>3121134</v>
      </c>
      <c r="G285" s="69"/>
      <c r="H285" s="73" t="n">
        <f aca="false">SUM(F285:G285)</f>
        <v>3121134</v>
      </c>
      <c r="I285" s="69"/>
      <c r="J285" s="69"/>
      <c r="K285" s="73" t="n">
        <f aca="false">SUM(I285:J285)</f>
        <v>0</v>
      </c>
      <c r="L285" s="106" t="str">
        <f aca="false">IF(C285&lt;&gt;0,IF(I285&lt;&gt;0,I285/C285*100,""),"")</f>
        <v/>
      </c>
      <c r="M285" s="106" t="str">
        <f aca="false">IF(E285&lt;&gt;0,IF(K285&lt;&gt;0,K285/E285*100,""),"")</f>
        <v/>
      </c>
      <c r="N285" s="106" t="str">
        <f aca="false">IF(F285&lt;&gt;0,IF(I285&lt;&gt;0,I285/F285*100,""),"")</f>
        <v/>
      </c>
      <c r="O285" s="106" t="str">
        <f aca="false">IF(H285&lt;&gt;0,IF(K285&lt;&gt;0,K285/H285*100,""),"")</f>
        <v/>
      </c>
      <c r="Q285" s="65" t="n">
        <f aca="false">E285-C285-D285</f>
        <v>0</v>
      </c>
      <c r="R285" s="66" t="n">
        <f aca="false">H285-F285-G285</f>
        <v>0</v>
      </c>
      <c r="S285" s="66" t="n">
        <f aca="false">K285-I285-J285</f>
        <v>0</v>
      </c>
    </row>
    <row r="286" s="94" customFormat="true" ht="6" hidden="false" customHeight="true" outlineLevel="0" collapsed="false">
      <c r="A286" s="72"/>
      <c r="B286" s="87"/>
      <c r="C286" s="69"/>
      <c r="D286" s="69"/>
      <c r="E286" s="73"/>
      <c r="F286" s="73"/>
      <c r="G286" s="69"/>
      <c r="H286" s="73"/>
      <c r="I286" s="69"/>
      <c r="J286" s="69"/>
      <c r="K286" s="73"/>
      <c r="L286" s="106" t="str">
        <f aca="false">IF(C286&lt;&gt;0,IF(I286&lt;&gt;0,I286/C286*100,""),"")</f>
        <v/>
      </c>
      <c r="M286" s="106" t="str">
        <f aca="false">IF(E286&lt;&gt;0,IF(K286&lt;&gt;0,K286/E286*100,""),"")</f>
        <v/>
      </c>
      <c r="N286" s="106" t="str">
        <f aca="false">IF(F286&lt;&gt;0,IF(I286&lt;&gt;0,I286/F286*100,""),"")</f>
        <v/>
      </c>
      <c r="O286" s="106" t="str">
        <f aca="false">IF(H286&lt;&gt;0,IF(K286&lt;&gt;0,K286/H286*100,""),"")</f>
        <v/>
      </c>
      <c r="Q286" s="65" t="n">
        <f aca="false">E286-C286-D286</f>
        <v>0</v>
      </c>
      <c r="R286" s="66" t="n">
        <f aca="false">H286-F286-G286</f>
        <v>0</v>
      </c>
      <c r="S286" s="66" t="n">
        <f aca="false">K286-I286-J286</f>
        <v>0</v>
      </c>
    </row>
    <row r="287" s="78" customFormat="true" ht="12.75" hidden="false" customHeight="false" outlineLevel="0" collapsed="false">
      <c r="A287" s="61" t="s">
        <v>334</v>
      </c>
      <c r="B287" s="149" t="s">
        <v>19</v>
      </c>
      <c r="C287" s="63" t="n">
        <f aca="false">SUM(C289:C299)</f>
        <v>35026430</v>
      </c>
      <c r="D287" s="63" t="n">
        <f aca="false">SUM(D289:D299)</f>
        <v>3972261</v>
      </c>
      <c r="E287" s="77" t="n">
        <f aca="false">SUM(C287:D287)</f>
        <v>38998691</v>
      </c>
      <c r="F287" s="77" t="n">
        <f aca="false">SUM(F289:F299)</f>
        <v>88218904</v>
      </c>
      <c r="G287" s="63" t="n">
        <f aca="false">SUM(G289:G299)</f>
        <v>4280813</v>
      </c>
      <c r="H287" s="77" t="n">
        <f aca="false">SUM(F287:G287)</f>
        <v>92499717</v>
      </c>
      <c r="I287" s="63" t="n">
        <f aca="false">SUM(I289:I299)</f>
        <v>34095600</v>
      </c>
      <c r="J287" s="63" t="n">
        <f aca="false">SUM(J289:J299)</f>
        <v>4637313</v>
      </c>
      <c r="K287" s="77" t="n">
        <f aca="false">SUM(I287:J287)</f>
        <v>38732913</v>
      </c>
      <c r="L287" s="146" t="n">
        <f aca="false">IF(C287&lt;&gt;0,IF(I287&lt;&gt;0,I287/C287*100,""),"")</f>
        <v>97.342492512083</v>
      </c>
      <c r="M287" s="146" t="n">
        <f aca="false">IF(E287&lt;&gt;0,IF(K287&lt;&gt;0,K287/E287*100,""),"")</f>
        <v>99.3184950746167</v>
      </c>
      <c r="N287" s="146" t="n">
        <f aca="false">IF(F287&lt;&gt;0,IF(I287&lt;&gt;0,I287/F287*100,""),"")</f>
        <v>38.6488592059589</v>
      </c>
      <c r="O287" s="146" t="n">
        <f aca="false">IF(H287&lt;&gt;0,IF(K287&lt;&gt;0,K287/H287*100,""),"")</f>
        <v>41.8735475698807</v>
      </c>
      <c r="Q287" s="65" t="n">
        <f aca="false">E287-C287-D287</f>
        <v>0</v>
      </c>
      <c r="R287" s="66" t="n">
        <f aca="false">H287-F287-G287</f>
        <v>0</v>
      </c>
      <c r="S287" s="66" t="n">
        <f aca="false">K287-I287-J287</f>
        <v>0</v>
      </c>
    </row>
    <row r="288" s="78" customFormat="true" ht="12.75" hidden="false" customHeight="false" outlineLevel="0" collapsed="false">
      <c r="A288" s="75" t="s">
        <v>26</v>
      </c>
      <c r="B288" s="87"/>
      <c r="C288" s="73" t="n">
        <f aca="false">SUM(C289:C297)</f>
        <v>35026430</v>
      </c>
      <c r="D288" s="73" t="n">
        <f aca="false">SUM(D289:D297)</f>
        <v>3972261</v>
      </c>
      <c r="E288" s="69" t="n">
        <f aca="false">SUM(C288:D288)</f>
        <v>38998691</v>
      </c>
      <c r="F288" s="69" t="n">
        <f aca="false">SUM(F289:F297)</f>
        <v>29299033</v>
      </c>
      <c r="G288" s="73" t="n">
        <f aca="false">SUM(G289:G297)</f>
        <v>4280813</v>
      </c>
      <c r="H288" s="69" t="n">
        <f aca="false">SUM(F288:G288)</f>
        <v>33579846</v>
      </c>
      <c r="I288" s="73" t="n">
        <f aca="false">SUM(I289:I297)</f>
        <v>34095600</v>
      </c>
      <c r="J288" s="73" t="n">
        <f aca="false">SUM(J289:J297)</f>
        <v>4637313</v>
      </c>
      <c r="K288" s="69" t="n">
        <f aca="false">SUM(I288:J288)</f>
        <v>38732913</v>
      </c>
      <c r="L288" s="71" t="n">
        <f aca="false">IF(C288&lt;&gt;0,IF(I288&lt;&gt;0,I288/C288*100,""),"")</f>
        <v>97.342492512083</v>
      </c>
      <c r="M288" s="71" t="n">
        <f aca="false">IF(E288&lt;&gt;0,IF(K288&lt;&gt;0,K288/E288*100,""),"")</f>
        <v>99.3184950746167</v>
      </c>
      <c r="N288" s="71" t="n">
        <f aca="false">IF(F288&lt;&gt;0,IF(I288&lt;&gt;0,I288/F288*100,""),"")</f>
        <v>116.371076137564</v>
      </c>
      <c r="O288" s="71" t="n">
        <f aca="false">IF(H288&lt;&gt;0,IF(K288&lt;&gt;0,K288/H288*100,""),"")</f>
        <v>115.345713616435</v>
      </c>
      <c r="Q288" s="65" t="n">
        <f aca="false">E288-C288-D288</f>
        <v>0</v>
      </c>
      <c r="R288" s="66" t="n">
        <f aca="false">H288-F288-G288</f>
        <v>0</v>
      </c>
      <c r="S288" s="66" t="n">
        <f aca="false">K288-I288-J288</f>
        <v>0</v>
      </c>
    </row>
    <row r="289" s="78" customFormat="true" ht="12.75" hidden="false" customHeight="false" outlineLevel="0" collapsed="false">
      <c r="A289" s="75" t="s">
        <v>335</v>
      </c>
      <c r="B289" s="87" t="n">
        <v>0</v>
      </c>
      <c r="C289" s="73"/>
      <c r="D289" s="73" t="n">
        <v>568254</v>
      </c>
      <c r="E289" s="69" t="n">
        <f aca="false">SUM(C289:D289)</f>
        <v>568254</v>
      </c>
      <c r="F289" s="69"/>
      <c r="G289" s="73" t="n">
        <v>561509</v>
      </c>
      <c r="H289" s="69" t="n">
        <f aca="false">SUM(F289:G289)</f>
        <v>561509</v>
      </c>
      <c r="I289" s="73"/>
      <c r="J289" s="73" t="n">
        <v>571181</v>
      </c>
      <c r="K289" s="69" t="n">
        <f aca="false">SUM(I289:J289)</f>
        <v>571181</v>
      </c>
      <c r="L289" s="71" t="str">
        <f aca="false">IF(C289&lt;&gt;0,IF(I289&lt;&gt;0,I289/C289*100,""),"")</f>
        <v/>
      </c>
      <c r="M289" s="71" t="n">
        <f aca="false">IF(E289&lt;&gt;0,IF(K289&lt;&gt;0,K289/E289*100,""),"")</f>
        <v>100.515086563403</v>
      </c>
      <c r="N289" s="71" t="str">
        <f aca="false">IF(F289&lt;&gt;0,IF(I289&lt;&gt;0,I289/F289*100,""),"")</f>
        <v/>
      </c>
      <c r="O289" s="71" t="n">
        <f aca="false">IF(H289&lt;&gt;0,IF(K289&lt;&gt;0,K289/H289*100,""),"")</f>
        <v>101.722501331234</v>
      </c>
      <c r="Q289" s="65" t="n">
        <f aca="false">E289-C289-D289</f>
        <v>0</v>
      </c>
      <c r="R289" s="66" t="n">
        <f aca="false">H289-F289-G289</f>
        <v>0</v>
      </c>
      <c r="S289" s="66" t="n">
        <f aca="false">K289-I289-J289</f>
        <v>0</v>
      </c>
    </row>
    <row r="290" s="43" customFormat="true" ht="11.25" hidden="false" customHeight="false" outlineLevel="0" collapsed="false">
      <c r="A290" s="72" t="s">
        <v>336</v>
      </c>
      <c r="B290" s="48" t="s">
        <v>337</v>
      </c>
      <c r="C290" s="69" t="n">
        <f aca="false">12893000+250000-1000000</f>
        <v>12143000</v>
      </c>
      <c r="D290" s="69" t="n">
        <v>1015133</v>
      </c>
      <c r="E290" s="69" t="n">
        <f aca="false">SUM(C290:D290)</f>
        <v>13158133</v>
      </c>
      <c r="F290" s="69" t="n">
        <v>6865630</v>
      </c>
      <c r="G290" s="69" t="n">
        <v>1106340</v>
      </c>
      <c r="H290" s="69" t="n">
        <f aca="false">SUM(F290:G290)</f>
        <v>7971970</v>
      </c>
      <c r="I290" s="69" t="n">
        <v>10136250</v>
      </c>
      <c r="J290" s="69" t="n">
        <v>1187604</v>
      </c>
      <c r="K290" s="69" t="n">
        <f aca="false">SUM(I290:J290)</f>
        <v>11323854</v>
      </c>
      <c r="L290" s="71" t="n">
        <f aca="false">IF(C290&lt;&gt;0,IF(I290&lt;&gt;0,I290/C290*100,""),"")</f>
        <v>83.47401795273</v>
      </c>
      <c r="M290" s="71" t="n">
        <f aca="false">IF(E290&lt;&gt;0,IF(K290&lt;&gt;0,K290/E290*100,""),"")</f>
        <v>86.0597320303724</v>
      </c>
      <c r="N290" s="71" t="n">
        <f aca="false">IF(F290&lt;&gt;0,IF(I290&lt;&gt;0,I290/F290*100,""),"")</f>
        <v>147.637580236628</v>
      </c>
      <c r="O290" s="71" t="n">
        <f aca="false">IF(H290&lt;&gt;0,IF(K290&lt;&gt;0,K290/H290*100,""),"")</f>
        <v>142.045868210743</v>
      </c>
      <c r="Q290" s="65" t="n">
        <f aca="false">E290-C290-D290</f>
        <v>0</v>
      </c>
      <c r="R290" s="66" t="n">
        <f aca="false">H290-F290-G290</f>
        <v>0</v>
      </c>
      <c r="S290" s="66" t="n">
        <f aca="false">K290-I290-J290</f>
        <v>0</v>
      </c>
    </row>
    <row r="291" s="43" customFormat="true" ht="11.25" hidden="false" customHeight="false" outlineLevel="0" collapsed="false">
      <c r="A291" s="72" t="s">
        <v>338</v>
      </c>
      <c r="B291" s="48" t="s">
        <v>339</v>
      </c>
      <c r="C291" s="69" t="n">
        <v>11769000</v>
      </c>
      <c r="D291" s="69" t="n">
        <v>827555</v>
      </c>
      <c r="E291" s="69" t="n">
        <f aca="false">SUM(C291:D291)</f>
        <v>12596555</v>
      </c>
      <c r="F291" s="69" t="n">
        <v>11578330</v>
      </c>
      <c r="G291" s="69" t="n">
        <v>678259</v>
      </c>
      <c r="H291" s="69" t="n">
        <f aca="false">SUM(F291:G291)</f>
        <v>12256589</v>
      </c>
      <c r="I291" s="69" t="n">
        <v>13370000</v>
      </c>
      <c r="J291" s="69" t="n">
        <v>791736</v>
      </c>
      <c r="K291" s="69" t="n">
        <f aca="false">SUM(I291:J291)</f>
        <v>14161736</v>
      </c>
      <c r="L291" s="71" t="n">
        <f aca="false">IF(C291&lt;&gt;0,IF(I291&lt;&gt;0,I291/C291*100,""),"")</f>
        <v>113.603534709831</v>
      </c>
      <c r="M291" s="71" t="n">
        <f aca="false">IF(E291&lt;&gt;0,IF(K291&lt;&gt;0,K291/E291*100,""),"")</f>
        <v>112.4254687095</v>
      </c>
      <c r="N291" s="71" t="n">
        <f aca="false">IF(F291&lt;&gt;0,IF(I291&lt;&gt;0,I291/F291*100,""),"")</f>
        <v>115.474338699968</v>
      </c>
      <c r="O291" s="71" t="n">
        <f aca="false">IF(H291&lt;&gt;0,IF(K291&lt;&gt;0,K291/H291*100,""),"")</f>
        <v>115.543859714966</v>
      </c>
      <c r="Q291" s="65" t="n">
        <f aca="false">E291-C291-D291</f>
        <v>0</v>
      </c>
      <c r="R291" s="66" t="n">
        <f aca="false">H291-F291-G291</f>
        <v>0</v>
      </c>
      <c r="S291" s="66" t="n">
        <f aca="false">K291-I291-J291</f>
        <v>0</v>
      </c>
    </row>
    <row r="292" customFormat="false" ht="11.25" hidden="false" customHeight="false" outlineLevel="0" collapsed="false">
      <c r="A292" s="72" t="s">
        <v>340</v>
      </c>
      <c r="B292" s="48" t="s">
        <v>341</v>
      </c>
      <c r="C292" s="150" t="n">
        <v>3640000</v>
      </c>
      <c r="D292" s="150" t="n">
        <v>342056</v>
      </c>
      <c r="E292" s="82" t="n">
        <f aca="false">SUM(C292:D292)</f>
        <v>3982056</v>
      </c>
      <c r="F292" s="82" t="n">
        <v>3390643</v>
      </c>
      <c r="G292" s="150" t="n">
        <v>372486</v>
      </c>
      <c r="H292" s="82" t="n">
        <f aca="false">SUM(F292:G292)</f>
        <v>3763129</v>
      </c>
      <c r="I292" s="150" t="n">
        <v>3770000</v>
      </c>
      <c r="J292" s="150" t="n">
        <v>350626</v>
      </c>
      <c r="K292" s="82" t="n">
        <f aca="false">SUM(I292:J292)</f>
        <v>4120626</v>
      </c>
      <c r="L292" s="83" t="n">
        <f aca="false">IF(C292&lt;&gt;0,IF(I292&lt;&gt;0,I292/C292*100,""),"")</f>
        <v>103.571428571429</v>
      </c>
      <c r="M292" s="83" t="n">
        <f aca="false">IF(E292&lt;&gt;0,IF(K292&lt;&gt;0,K292/E292*100,""),"")</f>
        <v>103.479860654898</v>
      </c>
      <c r="N292" s="83" t="n">
        <f aca="false">IF(F292&lt;&gt;0,IF(I292&lt;&gt;0,I292/F292*100,""),"")</f>
        <v>111.188349820373</v>
      </c>
      <c r="O292" s="83" t="n">
        <f aca="false">IF(H292&lt;&gt;0,IF(K292&lt;&gt;0,K292/H292*100,""),"")</f>
        <v>109.499993223724</v>
      </c>
      <c r="Q292" s="65" t="n">
        <f aca="false">E292-C292-D292</f>
        <v>0</v>
      </c>
      <c r="R292" s="66" t="n">
        <f aca="false">H292-F292-G292</f>
        <v>0</v>
      </c>
      <c r="S292" s="66" t="n">
        <f aca="false">K292-I292-J292</f>
        <v>0</v>
      </c>
    </row>
    <row r="293" s="43" customFormat="true" ht="11.25" hidden="false" customHeight="false" outlineLevel="0" collapsed="false">
      <c r="A293" s="72" t="s">
        <v>342</v>
      </c>
      <c r="B293" s="48" t="s">
        <v>343</v>
      </c>
      <c r="C293" s="69" t="n">
        <v>6550000</v>
      </c>
      <c r="D293" s="69" t="n">
        <v>446879</v>
      </c>
      <c r="E293" s="69" t="n">
        <f aca="false">SUM(C293:D293)</f>
        <v>6996879</v>
      </c>
      <c r="F293" s="69" t="n">
        <v>6540000</v>
      </c>
      <c r="G293" s="69" t="n">
        <v>561509</v>
      </c>
      <c r="H293" s="69" t="n">
        <f aca="false">SUM(F293:G293)</f>
        <v>7101509</v>
      </c>
      <c r="I293" s="69" t="n">
        <v>6150000</v>
      </c>
      <c r="J293" s="69" t="n">
        <v>718218</v>
      </c>
      <c r="K293" s="69" t="n">
        <f aca="false">SUM(I293:J293)</f>
        <v>6868218</v>
      </c>
      <c r="L293" s="71" t="n">
        <f aca="false">IF(C293&lt;&gt;0,IF(I293&lt;&gt;0,I293/C293*100,""),"")</f>
        <v>93.8931297709924</v>
      </c>
      <c r="M293" s="71" t="n">
        <f aca="false">IF(E293&lt;&gt;0,IF(K293&lt;&gt;0,K293/E293*100,""),"")</f>
        <v>98.1611658569485</v>
      </c>
      <c r="N293" s="71" t="n">
        <f aca="false">IF(F293&lt;&gt;0,IF(I293&lt;&gt;0,I293/F293*100,""),"")</f>
        <v>94.0366972477064</v>
      </c>
      <c r="O293" s="71" t="n">
        <f aca="false">IF(H293&lt;&gt;0,IF(K293&lt;&gt;0,K293/H293*100,""),"")</f>
        <v>96.7149094650165</v>
      </c>
      <c r="Q293" s="65" t="n">
        <f aca="false">E293-C293-D293</f>
        <v>0</v>
      </c>
      <c r="R293" s="66" t="n">
        <f aca="false">H293-F293-G293</f>
        <v>0</v>
      </c>
      <c r="S293" s="66" t="n">
        <f aca="false">K293-I293-J293</f>
        <v>0</v>
      </c>
    </row>
    <row r="294" s="43" customFormat="true" ht="22.5" hidden="false" customHeight="false" outlineLevel="0" collapsed="false">
      <c r="A294" s="72" t="s">
        <v>344</v>
      </c>
      <c r="B294" s="48" t="s">
        <v>345</v>
      </c>
      <c r="C294" s="69"/>
      <c r="D294" s="69" t="n">
        <v>220681</v>
      </c>
      <c r="E294" s="69" t="n">
        <f aca="false">SUM(C294:D294)</f>
        <v>220681</v>
      </c>
      <c r="F294" s="69"/>
      <c r="G294" s="69" t="n">
        <v>222380</v>
      </c>
      <c r="H294" s="69" t="n">
        <f aca="false">SUM(F294:G294)</f>
        <v>222380</v>
      </c>
      <c r="I294" s="69"/>
      <c r="J294" s="69" t="n">
        <v>226210</v>
      </c>
      <c r="K294" s="69" t="n">
        <f aca="false">SUM(I294:J294)</f>
        <v>226210</v>
      </c>
      <c r="L294" s="71" t="str">
        <f aca="false">IF(C294&lt;&gt;0,IF(I294&lt;&gt;0,I294/C294*100,""),"")</f>
        <v/>
      </c>
      <c r="M294" s="71" t="n">
        <f aca="false">IF(E294&lt;&gt;0,IF(K294&lt;&gt;0,K294/E294*100,""),"")</f>
        <v>102.505426384691</v>
      </c>
      <c r="N294" s="71" t="str">
        <f aca="false">IF(F294&lt;&gt;0,IF(I294&lt;&gt;0,I294/F294*100,""),"")</f>
        <v/>
      </c>
      <c r="O294" s="71" t="n">
        <f aca="false">IF(H294&lt;&gt;0,IF(K294&lt;&gt;0,K294/H294*100,""),"")</f>
        <v>101.7222771832</v>
      </c>
      <c r="Q294" s="65" t="n">
        <f aca="false">E294-C294-D294</f>
        <v>0</v>
      </c>
      <c r="R294" s="66" t="n">
        <f aca="false">H294-F294-G294</f>
        <v>0</v>
      </c>
      <c r="S294" s="66" t="n">
        <f aca="false">K294-I294-J294</f>
        <v>0</v>
      </c>
    </row>
    <row r="295" s="43" customFormat="true" ht="11.25" hidden="false" customHeight="false" outlineLevel="0" collapsed="false">
      <c r="A295" s="72" t="s">
        <v>346</v>
      </c>
      <c r="B295" s="48" t="s">
        <v>347</v>
      </c>
      <c r="C295" s="69" t="n">
        <v>450000</v>
      </c>
      <c r="D295" s="69" t="n">
        <v>551703</v>
      </c>
      <c r="E295" s="69" t="n">
        <f aca="false">SUM(C295:D295)</f>
        <v>1001703</v>
      </c>
      <c r="F295" s="69" t="n">
        <v>450000</v>
      </c>
      <c r="G295" s="69" t="n">
        <v>778330</v>
      </c>
      <c r="H295" s="69" t="n">
        <f aca="false">SUM(F295:G295)</f>
        <v>1228330</v>
      </c>
      <c r="I295" s="69" t="n">
        <v>300000</v>
      </c>
      <c r="J295" s="69" t="n">
        <v>791738</v>
      </c>
      <c r="K295" s="69" t="n">
        <f aca="false">SUM(I295:J295)</f>
        <v>1091738</v>
      </c>
      <c r="L295" s="71" t="n">
        <f aca="false">IF(C295&lt;&gt;0,IF(I295&lt;&gt;0,I295/C295*100,""),"")</f>
        <v>66.6666666666667</v>
      </c>
      <c r="M295" s="71" t="n">
        <f aca="false">IF(E295&lt;&gt;0,IF(K295&lt;&gt;0,K295/E295*100,""),"")</f>
        <v>108.988193107139</v>
      </c>
      <c r="N295" s="71" t="n">
        <f aca="false">IF(F295&lt;&gt;0,IF(I295&lt;&gt;0,I295/F295*100,""),"")</f>
        <v>66.6666666666667</v>
      </c>
      <c r="O295" s="71" t="n">
        <f aca="false">IF(H295&lt;&gt;0,IF(K295&lt;&gt;0,K295/H295*100,""),"")</f>
        <v>88.8798612750645</v>
      </c>
      <c r="Q295" s="65" t="n">
        <f aca="false">E295-C295-D295</f>
        <v>0</v>
      </c>
      <c r="R295" s="66" t="n">
        <f aca="false">H295-F295-G295</f>
        <v>0</v>
      </c>
      <c r="S295" s="66" t="n">
        <f aca="false">K295-I295-J295</f>
        <v>0</v>
      </c>
    </row>
    <row r="296" s="43" customFormat="true" ht="11.25" hidden="false" customHeight="false" outlineLevel="0" collapsed="false">
      <c r="A296" s="72" t="s">
        <v>328</v>
      </c>
      <c r="B296" s="48" t="s">
        <v>329</v>
      </c>
      <c r="C296" s="69" t="n">
        <v>216000</v>
      </c>
      <c r="D296" s="69"/>
      <c r="E296" s="69" t="n">
        <f aca="false">SUM(C296:D296)</f>
        <v>216000</v>
      </c>
      <c r="F296" s="69" t="n">
        <v>216000</v>
      </c>
      <c r="G296" s="69"/>
      <c r="H296" s="69" t="n">
        <f aca="false">SUM(F296:G296)</f>
        <v>216000</v>
      </c>
      <c r="I296" s="69" t="n">
        <v>369350</v>
      </c>
      <c r="J296" s="69"/>
      <c r="K296" s="69" t="n">
        <f aca="false">SUM(I296:J296)</f>
        <v>369350</v>
      </c>
      <c r="L296" s="71" t="n">
        <f aca="false">IF(C296&lt;&gt;0,IF(I296&lt;&gt;0,I296/C296*100,""),"")</f>
        <v>170.99537037037</v>
      </c>
      <c r="M296" s="71" t="n">
        <f aca="false">IF(E296&lt;&gt;0,IF(K296&lt;&gt;0,K296/E296*100,""),"")</f>
        <v>170.99537037037</v>
      </c>
      <c r="N296" s="71" t="n">
        <f aca="false">IF(F296&lt;&gt;0,IF(I296&lt;&gt;0,I296/F296*100,""),"")</f>
        <v>170.99537037037</v>
      </c>
      <c r="O296" s="71" t="n">
        <f aca="false">IF(H296&lt;&gt;0,IF(K296&lt;&gt;0,K296/H296*100,""),"")</f>
        <v>170.99537037037</v>
      </c>
      <c r="Q296" s="65" t="n">
        <f aca="false">E296-C296-D296</f>
        <v>0</v>
      </c>
      <c r="R296" s="66" t="n">
        <f aca="false">H296-F296-G296</f>
        <v>0</v>
      </c>
      <c r="S296" s="66" t="n">
        <f aca="false">K296-I296-J296</f>
        <v>0</v>
      </c>
    </row>
    <row r="297" s="43" customFormat="true" ht="11.25" hidden="false" customHeight="false" outlineLevel="0" collapsed="false">
      <c r="A297" s="72" t="s">
        <v>145</v>
      </c>
      <c r="B297" s="79" t="s">
        <v>146</v>
      </c>
      <c r="C297" s="69" t="n">
        <v>258430</v>
      </c>
      <c r="D297" s="69"/>
      <c r="E297" s="69" t="n">
        <f aca="false">SUM(C297:D297)</f>
        <v>258430</v>
      </c>
      <c r="F297" s="69" t="n">
        <v>258430</v>
      </c>
      <c r="G297" s="69"/>
      <c r="H297" s="69" t="n">
        <f aca="false">SUM(F297:G297)</f>
        <v>258430</v>
      </c>
      <c r="I297" s="69"/>
      <c r="J297" s="69"/>
      <c r="K297" s="69" t="n">
        <f aca="false">SUM(I297:J297)</f>
        <v>0</v>
      </c>
      <c r="L297" s="71" t="str">
        <f aca="false">IF(C297&lt;&gt;0,IF(I297&lt;&gt;0,I297/C297*100,""),"")</f>
        <v/>
      </c>
      <c r="M297" s="71" t="str">
        <f aca="false">IF(E297&lt;&gt;0,IF(K297&lt;&gt;0,K297/E297*100,""),"")</f>
        <v/>
      </c>
      <c r="N297" s="71" t="str">
        <f aca="false">IF(F297&lt;&gt;0,IF(I297&lt;&gt;0,I297/F297*100,""),"")</f>
        <v/>
      </c>
      <c r="O297" s="71" t="str">
        <f aca="false">IF(H297&lt;&gt;0,IF(K297&lt;&gt;0,K297/H297*100,""),"")</f>
        <v/>
      </c>
      <c r="Q297" s="65" t="n">
        <f aca="false">E297-C297-D297</f>
        <v>0</v>
      </c>
      <c r="R297" s="66" t="n">
        <f aca="false">H297-F297-G297</f>
        <v>0</v>
      </c>
      <c r="S297" s="66" t="n">
        <f aca="false">K297-I297-J297</f>
        <v>0</v>
      </c>
    </row>
    <row r="298" s="43" customFormat="true" ht="11.25" hidden="false" customHeight="false" outlineLevel="0" collapsed="false">
      <c r="A298" s="72" t="s">
        <v>55</v>
      </c>
      <c r="B298" s="79" t="s">
        <v>56</v>
      </c>
      <c r="C298" s="69"/>
      <c r="D298" s="69"/>
      <c r="E298" s="69" t="n">
        <f aca="false">SUM(C298:D298)</f>
        <v>0</v>
      </c>
      <c r="F298" s="69" t="n">
        <v>176600</v>
      </c>
      <c r="G298" s="69"/>
      <c r="H298" s="69" t="n">
        <f aca="false">SUM(F298:G298)</f>
        <v>176600</v>
      </c>
      <c r="I298" s="69"/>
      <c r="J298" s="69"/>
      <c r="K298" s="69" t="n">
        <f aca="false">SUM(I298:J298)</f>
        <v>0</v>
      </c>
      <c r="L298" s="71" t="str">
        <f aca="false">IF(C298&lt;&gt;0,IF(I298&lt;&gt;0,I298/C298*100,""),"")</f>
        <v/>
      </c>
      <c r="M298" s="71" t="str">
        <f aca="false">IF(E298&lt;&gt;0,IF(K298&lt;&gt;0,K298/E298*100,""),"")</f>
        <v/>
      </c>
      <c r="N298" s="71" t="str">
        <f aca="false">IF(F298&lt;&gt;0,IF(I298&lt;&gt;0,I298/F298*100,""),"")</f>
        <v/>
      </c>
      <c r="O298" s="71" t="str">
        <f aca="false">IF(H298&lt;&gt;0,IF(K298&lt;&gt;0,K298/H298*100,""),"")</f>
        <v/>
      </c>
      <c r="Q298" s="65" t="n">
        <f aca="false">E298-C298-D298</f>
        <v>0</v>
      </c>
      <c r="R298" s="66" t="n">
        <f aca="false">H298-F298-G298</f>
        <v>0</v>
      </c>
      <c r="S298" s="66" t="n">
        <f aca="false">K298-I298-J298</f>
        <v>0</v>
      </c>
    </row>
    <row r="299" s="43" customFormat="true" ht="11.25" hidden="false" customHeight="false" outlineLevel="0" collapsed="false">
      <c r="A299" s="72" t="s">
        <v>57</v>
      </c>
      <c r="B299" s="79" t="s">
        <v>58</v>
      </c>
      <c r="C299" s="69"/>
      <c r="D299" s="69"/>
      <c r="E299" s="69" t="n">
        <f aca="false">SUM(C299:D299)</f>
        <v>0</v>
      </c>
      <c r="F299" s="69" t="n">
        <v>58743271</v>
      </c>
      <c r="G299" s="69"/>
      <c r="H299" s="69" t="n">
        <f aca="false">SUM(F299:G299)</f>
        <v>58743271</v>
      </c>
      <c r="I299" s="69"/>
      <c r="J299" s="69"/>
      <c r="K299" s="69" t="n">
        <f aca="false">SUM(I299:J299)</f>
        <v>0</v>
      </c>
      <c r="L299" s="71" t="str">
        <f aca="false">IF(C299&lt;&gt;0,IF(I299&lt;&gt;0,I299/C299*100,""),"")</f>
        <v/>
      </c>
      <c r="M299" s="71" t="str">
        <f aca="false">IF(E299&lt;&gt;0,IF(K299&lt;&gt;0,K299/E299*100,""),"")</f>
        <v/>
      </c>
      <c r="N299" s="71" t="str">
        <f aca="false">IF(F299&lt;&gt;0,IF(I299&lt;&gt;0,I299/F299*100,""),"")</f>
        <v/>
      </c>
      <c r="O299" s="71" t="str">
        <f aca="false">IF(H299&lt;&gt;0,IF(K299&lt;&gt;0,K299/H299*100,""),"")</f>
        <v/>
      </c>
      <c r="Q299" s="65" t="n">
        <f aca="false">E299-C299-D299</f>
        <v>0</v>
      </c>
      <c r="R299" s="66" t="n">
        <f aca="false">H299-F299-G299</f>
        <v>0</v>
      </c>
      <c r="S299" s="66" t="n">
        <f aca="false">K299-I299-J299</f>
        <v>0</v>
      </c>
    </row>
    <row r="300" s="43" customFormat="true" ht="6" hidden="false" customHeight="true" outlineLevel="0" collapsed="false">
      <c r="A300" s="72"/>
      <c r="B300" s="48"/>
      <c r="C300" s="69"/>
      <c r="D300" s="69"/>
      <c r="E300" s="69" t="n">
        <f aca="false">SUM(C300:D300)</f>
        <v>0</v>
      </c>
      <c r="F300" s="69"/>
      <c r="G300" s="69"/>
      <c r="H300" s="69" t="n">
        <f aca="false">SUM(F300:G300)</f>
        <v>0</v>
      </c>
      <c r="I300" s="69"/>
      <c r="J300" s="69"/>
      <c r="K300" s="69" t="n">
        <f aca="false">SUM(I300:J300)</f>
        <v>0</v>
      </c>
      <c r="L300" s="71" t="str">
        <f aca="false">IF(C300&lt;&gt;0,IF(I300&lt;&gt;0,I300/C300*100,""),"")</f>
        <v/>
      </c>
      <c r="M300" s="71" t="str">
        <f aca="false">IF(E300&lt;&gt;0,IF(K300&lt;&gt;0,K300/E300*100,""),"")</f>
        <v/>
      </c>
      <c r="N300" s="71" t="str">
        <f aca="false">IF(F300&lt;&gt;0,IF(I300&lt;&gt;0,I300/F300*100,""),"")</f>
        <v/>
      </c>
      <c r="O300" s="71" t="str">
        <f aca="false">IF(H300&lt;&gt;0,IF(K300&lt;&gt;0,K300/H300*100,""),"")</f>
        <v/>
      </c>
      <c r="Q300" s="65" t="n">
        <f aca="false">E300-C300-D300</f>
        <v>0</v>
      </c>
      <c r="R300" s="66" t="n">
        <f aca="false">H300-F300-G300</f>
        <v>0</v>
      </c>
      <c r="S300" s="66" t="n">
        <f aca="false">K300-I300-J300</f>
        <v>0</v>
      </c>
    </row>
    <row r="301" s="120" customFormat="true" ht="12.75" hidden="false" customHeight="false" outlineLevel="0" collapsed="false">
      <c r="A301" s="61" t="s">
        <v>348</v>
      </c>
      <c r="B301" s="76" t="s">
        <v>19</v>
      </c>
      <c r="C301" s="63" t="n">
        <f aca="false">SUM(C303:C304)</f>
        <v>575000</v>
      </c>
      <c r="D301" s="63" t="n">
        <f aca="false">SUM(D303:D304)</f>
        <v>5075667</v>
      </c>
      <c r="E301" s="118" t="n">
        <f aca="false">SUM(C301:D301)</f>
        <v>5650667</v>
      </c>
      <c r="F301" s="118" t="n">
        <f aca="false">SUM(F303:F304)</f>
        <v>575000</v>
      </c>
      <c r="G301" s="63" t="n">
        <f aca="false">SUM(G303:G304)</f>
        <v>4892358</v>
      </c>
      <c r="H301" s="118" t="n">
        <f aca="false">SUM(F301:G301)</f>
        <v>5467358</v>
      </c>
      <c r="I301" s="63" t="n">
        <f aca="false">SUM(I303:I304)</f>
        <v>600000</v>
      </c>
      <c r="J301" s="63" t="n">
        <f aca="false">SUM(J303:J304)</f>
        <v>5089734</v>
      </c>
      <c r="K301" s="118" t="n">
        <f aca="false">SUM(I301:J301)</f>
        <v>5689734</v>
      </c>
      <c r="L301" s="119" t="n">
        <f aca="false">IF(C301&lt;&gt;0,IF(I301&lt;&gt;0,I301/C301*100,""),"")</f>
        <v>104.347826086957</v>
      </c>
      <c r="M301" s="119" t="n">
        <f aca="false">IF(E301&lt;&gt;0,IF(K301&lt;&gt;0,K301/E301*100,""),"")</f>
        <v>100.691369709098</v>
      </c>
      <c r="N301" s="119" t="n">
        <f aca="false">IF(F301&lt;&gt;0,IF(I301&lt;&gt;0,I301/F301*100,""),"")</f>
        <v>104.347826086957</v>
      </c>
      <c r="O301" s="119" t="n">
        <f aca="false">IF(H301&lt;&gt;0,IF(K301&lt;&gt;0,K301/H301*100,""),"")</f>
        <v>104.067339288922</v>
      </c>
      <c r="Q301" s="65" t="n">
        <f aca="false">E301-C301-D301</f>
        <v>0</v>
      </c>
      <c r="R301" s="66" t="n">
        <f aca="false">H301-F301-G301</f>
        <v>0</v>
      </c>
      <c r="S301" s="66" t="n">
        <f aca="false">K301-I301-J301</f>
        <v>0</v>
      </c>
    </row>
    <row r="302" s="43" customFormat="true" ht="11.25" hidden="true" customHeight="false" outlineLevel="0" collapsed="false">
      <c r="A302" s="72" t="s">
        <v>26</v>
      </c>
      <c r="B302" s="48"/>
      <c r="C302" s="70" t="n">
        <f aca="false">SUM(C303:C304)</f>
        <v>575000</v>
      </c>
      <c r="D302" s="70" t="n">
        <f aca="false">SUM(D303:D304)</f>
        <v>5075667</v>
      </c>
      <c r="E302" s="99" t="n">
        <f aca="false">SUM(C302:D302)</f>
        <v>5650667</v>
      </c>
      <c r="F302" s="99" t="n">
        <f aca="false">SUM(F303:F304)</f>
        <v>575000</v>
      </c>
      <c r="G302" s="70" t="n">
        <f aca="false">SUM(G303:G304)</f>
        <v>4892358</v>
      </c>
      <c r="H302" s="99" t="n">
        <f aca="false">SUM(F302:G302)</f>
        <v>5467358</v>
      </c>
      <c r="I302" s="70" t="n">
        <f aca="false">SUM(I303:I304)</f>
        <v>600000</v>
      </c>
      <c r="J302" s="70" t="n">
        <f aca="false">SUM(J303:J304)</f>
        <v>5089734</v>
      </c>
      <c r="K302" s="99" t="n">
        <f aca="false">SUM(I302:J302)</f>
        <v>5689734</v>
      </c>
      <c r="L302" s="100" t="n">
        <f aca="false">IF(C302&lt;&gt;0,IF(I302&lt;&gt;0,I302/C302*100,""),"")</f>
        <v>104.347826086957</v>
      </c>
      <c r="M302" s="100" t="n">
        <f aca="false">IF(E302&lt;&gt;0,IF(K302&lt;&gt;0,K302/E302*100,""),"")</f>
        <v>100.691369709098</v>
      </c>
      <c r="N302" s="100" t="n">
        <f aca="false">IF(F302&lt;&gt;0,IF(I302&lt;&gt;0,I302/F302*100,""),"")</f>
        <v>104.347826086957</v>
      </c>
      <c r="O302" s="100" t="n">
        <f aca="false">IF(H302&lt;&gt;0,IF(K302&lt;&gt;0,K302/H302*100,""),"")</f>
        <v>104.067339288922</v>
      </c>
      <c r="Q302" s="65" t="n">
        <f aca="false">E302-C302-D302</f>
        <v>0</v>
      </c>
      <c r="R302" s="66" t="n">
        <f aca="false">H302-F302-G302</f>
        <v>0</v>
      </c>
      <c r="S302" s="66" t="n">
        <f aca="false">K302-I302-J302</f>
        <v>0</v>
      </c>
    </row>
    <row r="303" s="43" customFormat="true" ht="11.25" hidden="false" customHeight="false" outlineLevel="0" collapsed="false">
      <c r="A303" s="72" t="s">
        <v>27</v>
      </c>
      <c r="B303" s="48" t="n">
        <v>0</v>
      </c>
      <c r="C303" s="73"/>
      <c r="D303" s="73" t="n">
        <v>882725</v>
      </c>
      <c r="E303" s="99" t="n">
        <f aca="false">SUM(C303:D303)</f>
        <v>882725</v>
      </c>
      <c r="F303" s="99"/>
      <c r="G303" s="73" t="n">
        <v>889520</v>
      </c>
      <c r="H303" s="99" t="n">
        <f aca="false">SUM(F303:G303)</f>
        <v>889520</v>
      </c>
      <c r="I303" s="73"/>
      <c r="J303" s="73" t="n">
        <v>904842</v>
      </c>
      <c r="K303" s="99" t="n">
        <f aca="false">SUM(I303:J303)</f>
        <v>904842</v>
      </c>
      <c r="L303" s="100" t="str">
        <f aca="false">IF(C303&lt;&gt;0,IF(I303&lt;&gt;0,I303/C303*100,""),"")</f>
        <v/>
      </c>
      <c r="M303" s="100" t="n">
        <f aca="false">IF(E303&lt;&gt;0,IF(K303&lt;&gt;0,K303/E303*100,""),"")</f>
        <v>102.505536831969</v>
      </c>
      <c r="N303" s="100" t="str">
        <f aca="false">IF(F303&lt;&gt;0,IF(I303&lt;&gt;0,I303/F303*100,""),"")</f>
        <v/>
      </c>
      <c r="O303" s="100" t="n">
        <f aca="false">IF(H303&lt;&gt;0,IF(K303&lt;&gt;0,K303/H303*100,""),"")</f>
        <v>101.722502023563</v>
      </c>
      <c r="Q303" s="65" t="n">
        <f aca="false">E303-C303-D303</f>
        <v>0</v>
      </c>
      <c r="R303" s="66" t="n">
        <f aca="false">H303-F303-G303</f>
        <v>0</v>
      </c>
      <c r="S303" s="66" t="n">
        <f aca="false">K303-I303-J303</f>
        <v>0</v>
      </c>
    </row>
    <row r="304" s="43" customFormat="true" ht="11.25" hidden="false" customHeight="false" outlineLevel="0" collapsed="false">
      <c r="A304" s="72" t="s">
        <v>349</v>
      </c>
      <c r="B304" s="87" t="s">
        <v>350</v>
      </c>
      <c r="C304" s="69" t="n">
        <v>575000</v>
      </c>
      <c r="D304" s="69" t="n">
        <v>4192942</v>
      </c>
      <c r="E304" s="99" t="n">
        <f aca="false">SUM(C304:D304)</f>
        <v>4767942</v>
      </c>
      <c r="F304" s="99" t="n">
        <v>575000</v>
      </c>
      <c r="G304" s="69" t="n">
        <v>4002838</v>
      </c>
      <c r="H304" s="99" t="n">
        <f aca="false">SUM(F304:G304)</f>
        <v>4577838</v>
      </c>
      <c r="I304" s="69" t="n">
        <v>600000</v>
      </c>
      <c r="J304" s="69" t="n">
        <v>4184892</v>
      </c>
      <c r="K304" s="99" t="n">
        <f aca="false">SUM(I304:J304)</f>
        <v>4784892</v>
      </c>
      <c r="L304" s="100" t="n">
        <f aca="false">IF(C304&lt;&gt;0,IF(I304&lt;&gt;0,I304/C304*100,""),"")</f>
        <v>104.347826086957</v>
      </c>
      <c r="M304" s="100" t="n">
        <f aca="false">IF(E304&lt;&gt;0,IF(K304&lt;&gt;0,K304/E304*100,""),"")</f>
        <v>100.355499290889</v>
      </c>
      <c r="N304" s="100" t="n">
        <f aca="false">IF(F304&lt;&gt;0,IF(I304&lt;&gt;0,I304/F304*100,""),"")</f>
        <v>104.347826086957</v>
      </c>
      <c r="O304" s="100" t="n">
        <f aca="false">IF(H304&lt;&gt;0,IF(K304&lt;&gt;0,K304/H304*100,""),"")</f>
        <v>104.522964770706</v>
      </c>
      <c r="Q304" s="65" t="n">
        <f aca="false">E304-C304-D304</f>
        <v>0</v>
      </c>
      <c r="R304" s="66" t="n">
        <f aca="false">H304-F304-G304</f>
        <v>0</v>
      </c>
      <c r="S304" s="66" t="n">
        <f aca="false">K304-I304-J304</f>
        <v>0</v>
      </c>
    </row>
    <row r="305" s="43" customFormat="true" ht="6" hidden="false" customHeight="true" outlineLevel="0" collapsed="false">
      <c r="A305" s="72"/>
      <c r="B305" s="87"/>
      <c r="C305" s="69"/>
      <c r="D305" s="69"/>
      <c r="E305" s="99"/>
      <c r="F305" s="99"/>
      <c r="G305" s="69"/>
      <c r="H305" s="99"/>
      <c r="I305" s="69"/>
      <c r="J305" s="69"/>
      <c r="K305" s="99"/>
      <c r="L305" s="100" t="str">
        <f aca="false">IF(C305&lt;&gt;0,IF(I305&lt;&gt;0,I305/C305*100,""),"")</f>
        <v/>
      </c>
      <c r="M305" s="100" t="str">
        <f aca="false">IF(E305&lt;&gt;0,IF(K305&lt;&gt;0,K305/E305*100,""),"")</f>
        <v/>
      </c>
      <c r="N305" s="100" t="str">
        <f aca="false">IF(F305&lt;&gt;0,IF(I305&lt;&gt;0,I305/F305*100,""),"")</f>
        <v/>
      </c>
      <c r="O305" s="100" t="str">
        <f aca="false">IF(H305&lt;&gt;0,IF(K305&lt;&gt;0,K305/H305*100,""),"")</f>
        <v/>
      </c>
      <c r="Q305" s="65" t="n">
        <f aca="false">E305-C305-D305</f>
        <v>0</v>
      </c>
      <c r="R305" s="66" t="n">
        <f aca="false">H305-F305-G305</f>
        <v>0</v>
      </c>
      <c r="S305" s="66" t="n">
        <f aca="false">K305-I305-J305</f>
        <v>0</v>
      </c>
    </row>
    <row r="306" s="78" customFormat="true" ht="12.75" hidden="false" customHeight="false" outlineLevel="0" collapsed="false">
      <c r="A306" s="61" t="s">
        <v>351</v>
      </c>
      <c r="B306" s="62" t="s">
        <v>19</v>
      </c>
      <c r="C306" s="63" t="n">
        <f aca="false">SUM(C309:C313)</f>
        <v>3104000</v>
      </c>
      <c r="D306" s="63" t="n">
        <f aca="false">SUM(D308:D313)</f>
        <v>11144400</v>
      </c>
      <c r="E306" s="63" t="n">
        <f aca="false">SUM(C306:D306)</f>
        <v>14248400</v>
      </c>
      <c r="F306" s="63" t="n">
        <f aca="false">SUM(F309:F313)</f>
        <v>3117189</v>
      </c>
      <c r="G306" s="63" t="n">
        <f aca="false">SUM(G308:G313)</f>
        <v>11438666</v>
      </c>
      <c r="H306" s="63" t="n">
        <f aca="false">SUM(F306:G306)</f>
        <v>14555855</v>
      </c>
      <c r="I306" s="63" t="n">
        <f aca="false">SUM(I309:I313)</f>
        <v>3115000</v>
      </c>
      <c r="J306" s="63" t="n">
        <f aca="false">SUM(J308:J313)</f>
        <v>11762940</v>
      </c>
      <c r="K306" s="63" t="n">
        <f aca="false">SUM(I306:J306)</f>
        <v>14877940</v>
      </c>
      <c r="L306" s="64" t="n">
        <f aca="false">IF(C306&lt;&gt;0,IF(I306&lt;&gt;0,I306/C306*100,""),"")</f>
        <v>100.354381443299</v>
      </c>
      <c r="M306" s="64" t="n">
        <f aca="false">IF(E306&lt;&gt;0,IF(K306&lt;&gt;0,K306/E306*100,""),"")</f>
        <v>104.418320653547</v>
      </c>
      <c r="N306" s="64" t="n">
        <f aca="false">IF(F306&lt;&gt;0,IF(I306&lt;&gt;0,I306/F306*100,""),"")</f>
        <v>99.9297764748945</v>
      </c>
      <c r="O306" s="64" t="n">
        <f aca="false">IF(H306&lt;&gt;0,IF(K306&lt;&gt;0,K306/H306*100,""),"")</f>
        <v>102.212752188037</v>
      </c>
      <c r="Q306" s="65" t="n">
        <f aca="false">E306-C306-D306</f>
        <v>0</v>
      </c>
      <c r="R306" s="66" t="n">
        <f aca="false">H306-F306-G306</f>
        <v>0</v>
      </c>
      <c r="S306" s="66" t="n">
        <f aca="false">K306-I306-J306</f>
        <v>0</v>
      </c>
    </row>
    <row r="307" s="43" customFormat="true" ht="11.25" hidden="true" customHeight="false" outlineLevel="0" collapsed="false">
      <c r="A307" s="75" t="s">
        <v>26</v>
      </c>
      <c r="B307" s="87"/>
      <c r="C307" s="73" t="n">
        <f aca="false">SUM(C308:C312)</f>
        <v>3104000</v>
      </c>
      <c r="D307" s="73" t="n">
        <f aca="false">SUM(D308:D312)</f>
        <v>11144400</v>
      </c>
      <c r="E307" s="73" t="n">
        <f aca="false">SUM(C307:D307)</f>
        <v>14248400</v>
      </c>
      <c r="F307" s="73" t="n">
        <f aca="false">SUM(F308:F312)</f>
        <v>3117189</v>
      </c>
      <c r="G307" s="73" t="n">
        <f aca="false">SUM(G308:G312)</f>
        <v>11438666</v>
      </c>
      <c r="H307" s="73" t="n">
        <f aca="false">SUM(F307:G307)</f>
        <v>14555855</v>
      </c>
      <c r="I307" s="73" t="n">
        <f aca="false">SUM(I308:I312)</f>
        <v>3115000</v>
      </c>
      <c r="J307" s="73" t="n">
        <f aca="false">SUM(J308:J312)</f>
        <v>11762940</v>
      </c>
      <c r="K307" s="73" t="n">
        <f aca="false">SUM(I307:J307)</f>
        <v>14877940</v>
      </c>
      <c r="L307" s="106" t="n">
        <f aca="false">IF(C307&lt;&gt;0,IF(I307&lt;&gt;0,I307/C307*100,""),"")</f>
        <v>100.354381443299</v>
      </c>
      <c r="M307" s="106" t="n">
        <f aca="false">IF(E307&lt;&gt;0,IF(K307&lt;&gt;0,K307/E307*100,""),"")</f>
        <v>104.418320653547</v>
      </c>
      <c r="N307" s="106" t="n">
        <f aca="false">IF(F307&lt;&gt;0,IF(I307&lt;&gt;0,I307/F307*100,""),"")</f>
        <v>99.9297764748945</v>
      </c>
      <c r="O307" s="106" t="n">
        <f aca="false">IF(H307&lt;&gt;0,IF(K307&lt;&gt;0,K307/H307*100,""),"")</f>
        <v>102.212752188037</v>
      </c>
      <c r="Q307" s="65" t="n">
        <f aca="false">E307-C307-D307</f>
        <v>0</v>
      </c>
      <c r="R307" s="66" t="n">
        <f aca="false">H307-F307-G307</f>
        <v>0</v>
      </c>
      <c r="S307" s="66" t="n">
        <f aca="false">K307-I307-J307</f>
        <v>0</v>
      </c>
    </row>
    <row r="308" s="43" customFormat="true" ht="11.25" hidden="false" customHeight="false" outlineLevel="0" collapsed="false">
      <c r="A308" s="72" t="s">
        <v>27</v>
      </c>
      <c r="B308" s="87" t="n">
        <v>0</v>
      </c>
      <c r="C308" s="73"/>
      <c r="D308" s="73" t="n">
        <v>1517183</v>
      </c>
      <c r="E308" s="69" t="n">
        <f aca="false">SUM(C308:D308)</f>
        <v>1517183</v>
      </c>
      <c r="F308" s="69"/>
      <c r="G308" s="73" t="n">
        <v>1501064</v>
      </c>
      <c r="H308" s="69" t="n">
        <f aca="false">SUM(F308:G308)</f>
        <v>1501064</v>
      </c>
      <c r="I308" s="73"/>
      <c r="J308" s="73" t="n">
        <v>1583473</v>
      </c>
      <c r="K308" s="69" t="n">
        <f aca="false">SUM(I308:J308)</f>
        <v>1583473</v>
      </c>
      <c r="L308" s="71" t="str">
        <f aca="false">IF(C308&lt;&gt;0,IF(I308&lt;&gt;0,I308/C308*100,""),"")</f>
        <v/>
      </c>
      <c r="M308" s="71" t="n">
        <f aca="false">IF(E308&lt;&gt;0,IF(K308&lt;&gt;0,K308/E308*100,""),"")</f>
        <v>104.369281754409</v>
      </c>
      <c r="N308" s="71" t="str">
        <f aca="false">IF(F308&lt;&gt;0,IF(I308&lt;&gt;0,I308/F308*100,""),"")</f>
        <v/>
      </c>
      <c r="O308" s="71" t="n">
        <f aca="false">IF(H308&lt;&gt;0,IF(K308&lt;&gt;0,K308/H308*100,""),"")</f>
        <v>105.490039065623</v>
      </c>
      <c r="Q308" s="65" t="n">
        <f aca="false">E308-C308-D308</f>
        <v>0</v>
      </c>
      <c r="R308" s="66" t="n">
        <f aca="false">H308-F308-G308</f>
        <v>0</v>
      </c>
      <c r="S308" s="66" t="n">
        <f aca="false">K308-I308-J308</f>
        <v>0</v>
      </c>
    </row>
    <row r="309" s="43" customFormat="true" ht="11.25" hidden="false" customHeight="false" outlineLevel="0" collapsed="false">
      <c r="A309" s="75" t="s">
        <v>352</v>
      </c>
      <c r="B309" s="87" t="s">
        <v>353</v>
      </c>
      <c r="C309" s="69" t="n">
        <v>2030000</v>
      </c>
      <c r="D309" s="69" t="n">
        <v>4965327</v>
      </c>
      <c r="E309" s="69" t="n">
        <f aca="false">SUM(C309:D309)</f>
        <v>6995327</v>
      </c>
      <c r="F309" s="69" t="n">
        <v>2332700</v>
      </c>
      <c r="G309" s="69" t="n">
        <v>5225928</v>
      </c>
      <c r="H309" s="69" t="n">
        <f aca="false">SUM(F309:G309)</f>
        <v>7558628</v>
      </c>
      <c r="I309" s="69" t="n">
        <v>1877000</v>
      </c>
      <c r="J309" s="69" t="n">
        <v>5315944</v>
      </c>
      <c r="K309" s="69" t="n">
        <f aca="false">SUM(I309:J309)</f>
        <v>7192944</v>
      </c>
      <c r="L309" s="71" t="n">
        <f aca="false">IF(C309&lt;&gt;0,IF(I309&lt;&gt;0,I309/C309*100,""),"")</f>
        <v>92.4630541871921</v>
      </c>
      <c r="M309" s="71" t="n">
        <f aca="false">IF(E309&lt;&gt;0,IF(K309&lt;&gt;0,K309/E309*100,""),"")</f>
        <v>102.82498587986</v>
      </c>
      <c r="N309" s="71" t="n">
        <f aca="false">IF(F309&lt;&gt;0,IF(I309&lt;&gt;0,I309/F309*100,""),"")</f>
        <v>80.4646975607665</v>
      </c>
      <c r="O309" s="71" t="n">
        <f aca="false">IF(H309&lt;&gt;0,IF(K309&lt;&gt;0,K309/H309*100,""),"")</f>
        <v>95.1620320513194</v>
      </c>
      <c r="Q309" s="65" t="n">
        <f aca="false">E309-C309-D309</f>
        <v>0</v>
      </c>
      <c r="R309" s="66" t="n">
        <f aca="false">H309-F309-G309</f>
        <v>0</v>
      </c>
      <c r="S309" s="66" t="n">
        <f aca="false">K309-I309-J309</f>
        <v>0</v>
      </c>
    </row>
    <row r="310" s="43" customFormat="true" ht="22.5" hidden="false" customHeight="false" outlineLevel="0" collapsed="false">
      <c r="A310" s="75" t="s">
        <v>354</v>
      </c>
      <c r="B310" s="87" t="s">
        <v>355</v>
      </c>
      <c r="C310" s="69" t="n">
        <v>201000</v>
      </c>
      <c r="D310" s="69" t="n">
        <v>882725</v>
      </c>
      <c r="E310" s="69" t="n">
        <f aca="false">SUM(C310:D310)</f>
        <v>1083725</v>
      </c>
      <c r="F310" s="69" t="n">
        <v>1000</v>
      </c>
      <c r="G310" s="69" t="n">
        <v>764431</v>
      </c>
      <c r="H310" s="69" t="n">
        <f aca="false">SUM(F310:G310)</f>
        <v>765431</v>
      </c>
      <c r="I310" s="69" t="n">
        <v>11000</v>
      </c>
      <c r="J310" s="69" t="n">
        <v>848289</v>
      </c>
      <c r="K310" s="69" t="n">
        <f aca="false">SUM(I310:J310)</f>
        <v>859289</v>
      </c>
      <c r="L310" s="71" t="n">
        <f aca="false">IF(C310&lt;&gt;0,IF(I310&lt;&gt;0,I310/C310*100,""),"")</f>
        <v>5.4726368159204</v>
      </c>
      <c r="M310" s="71" t="n">
        <f aca="false">IF(E310&lt;&gt;0,IF(K310&lt;&gt;0,K310/E310*100,""),"")</f>
        <v>79.2903181157582</v>
      </c>
      <c r="N310" s="71" t="n">
        <f aca="false">IF(F310&lt;&gt;0,IF(I310&lt;&gt;0,I310/F310*100,""),"")</f>
        <v>1100</v>
      </c>
      <c r="O310" s="71" t="n">
        <f aca="false">IF(H310&lt;&gt;0,IF(K310&lt;&gt;0,K310/H310*100,""),"")</f>
        <v>112.26211115045</v>
      </c>
      <c r="Q310" s="65" t="n">
        <f aca="false">E310-C310-D310</f>
        <v>0</v>
      </c>
      <c r="R310" s="66" t="n">
        <f aca="false">H310-F310-G310</f>
        <v>0</v>
      </c>
      <c r="S310" s="66" t="n">
        <f aca="false">K310-I310-J310</f>
        <v>0</v>
      </c>
    </row>
    <row r="311" s="43" customFormat="true" ht="22.5" hidden="false" customHeight="false" outlineLevel="0" collapsed="false">
      <c r="A311" s="116" t="s">
        <v>356</v>
      </c>
      <c r="B311" s="102" t="s">
        <v>357</v>
      </c>
      <c r="C311" s="103"/>
      <c r="D311" s="103" t="n">
        <v>248266</v>
      </c>
      <c r="E311" s="103" t="n">
        <f aca="false">SUM(C311:D311)</f>
        <v>248266</v>
      </c>
      <c r="F311" s="103"/>
      <c r="G311" s="103" t="n">
        <v>389165</v>
      </c>
      <c r="H311" s="103" t="n">
        <f aca="false">SUM(F311:G311)</f>
        <v>389165</v>
      </c>
      <c r="I311" s="103"/>
      <c r="J311" s="103" t="n">
        <v>395868</v>
      </c>
      <c r="K311" s="103" t="n">
        <f aca="false">SUM(I311:J311)</f>
        <v>395868</v>
      </c>
      <c r="L311" s="117" t="str">
        <f aca="false">IF(C311&lt;&gt;0,IF(I311&lt;&gt;0,I311/C311*100,""),"")</f>
        <v/>
      </c>
      <c r="M311" s="117" t="n">
        <f aca="false">IF(E311&lt;&gt;0,IF(K311&lt;&gt;0,K311/E311*100,""),"")</f>
        <v>159.453167167474</v>
      </c>
      <c r="N311" s="117" t="str">
        <f aca="false">IF(F311&lt;&gt;0,IF(I311&lt;&gt;0,I311/F311*100,""),"")</f>
        <v/>
      </c>
      <c r="O311" s="117" t="n">
        <f aca="false">IF(H311&lt;&gt;0,IF(K311&lt;&gt;0,K311/H311*100,""),"")</f>
        <v>101.722405663408</v>
      </c>
      <c r="Q311" s="65" t="n">
        <f aca="false">E311-C311-D311</f>
        <v>0</v>
      </c>
      <c r="R311" s="66" t="n">
        <f aca="false">H311-F311-G311</f>
        <v>0</v>
      </c>
      <c r="S311" s="66" t="n">
        <f aca="false">K311-I311-J311</f>
        <v>0</v>
      </c>
    </row>
    <row r="312" s="43" customFormat="true" ht="22.5" hidden="false" customHeight="false" outlineLevel="0" collapsed="false">
      <c r="A312" s="75" t="s">
        <v>358</v>
      </c>
      <c r="B312" s="87" t="s">
        <v>359</v>
      </c>
      <c r="C312" s="69" t="n">
        <v>873000</v>
      </c>
      <c r="D312" s="69" t="n">
        <v>3530899</v>
      </c>
      <c r="E312" s="69" t="n">
        <f aca="false">SUM(C312:D312)</f>
        <v>4403899</v>
      </c>
      <c r="F312" s="69" t="n">
        <v>783489</v>
      </c>
      <c r="G312" s="69" t="n">
        <v>3558078</v>
      </c>
      <c r="H312" s="69" t="n">
        <f aca="false">SUM(F312:G312)</f>
        <v>4341567</v>
      </c>
      <c r="I312" s="69" t="n">
        <v>1227000</v>
      </c>
      <c r="J312" s="69" t="n">
        <v>3619366</v>
      </c>
      <c r="K312" s="69" t="n">
        <f aca="false">SUM(I312:J312)</f>
        <v>4846366</v>
      </c>
      <c r="L312" s="71" t="n">
        <f aca="false">IF(C312&lt;&gt;0,IF(I312&lt;&gt;0,I312/C312*100,""),"")</f>
        <v>140.549828178694</v>
      </c>
      <c r="M312" s="71" t="n">
        <f aca="false">IF(E312&lt;&gt;0,IF(K312&lt;&gt;0,K312/E312*100,""),"")</f>
        <v>110.047165023539</v>
      </c>
      <c r="N312" s="71" t="n">
        <f aca="false">IF(F312&lt;&gt;0,IF(I312&lt;&gt;0,I312/F312*100,""),"")</f>
        <v>156.607176361123</v>
      </c>
      <c r="O312" s="71" t="n">
        <f aca="false">IF(H312&lt;&gt;0,IF(K312&lt;&gt;0,K312/H312*100,""),"")</f>
        <v>111.627115278884</v>
      </c>
      <c r="Q312" s="65" t="n">
        <f aca="false">E312-C312-D312</f>
        <v>0</v>
      </c>
      <c r="R312" s="66" t="n">
        <f aca="false">H312-F312-G312</f>
        <v>0</v>
      </c>
      <c r="S312" s="66" t="n">
        <f aca="false">K312-I312-J312</f>
        <v>0</v>
      </c>
    </row>
    <row r="313" s="43" customFormat="true" ht="11.25" hidden="true" customHeight="false" outlineLevel="0" collapsed="false">
      <c r="A313" s="75" t="s">
        <v>57</v>
      </c>
      <c r="B313" s="87" t="s">
        <v>58</v>
      </c>
      <c r="C313" s="69"/>
      <c r="D313" s="69"/>
      <c r="E313" s="69" t="n">
        <f aca="false">SUM(C313:D313)</f>
        <v>0</v>
      </c>
      <c r="F313" s="69"/>
      <c r="G313" s="69"/>
      <c r="H313" s="69" t="n">
        <f aca="false">SUM(F313:G313)</f>
        <v>0</v>
      </c>
      <c r="I313" s="69"/>
      <c r="J313" s="69"/>
      <c r="K313" s="69" t="n">
        <f aca="false">SUM(I313:J313)</f>
        <v>0</v>
      </c>
      <c r="L313" s="71" t="str">
        <f aca="false">IF(C313&lt;&gt;0,IF(I313&lt;&gt;0,I313/C313*100,""),"")</f>
        <v/>
      </c>
      <c r="M313" s="71" t="str">
        <f aca="false">IF(E313&lt;&gt;0,IF(K313&lt;&gt;0,K313/E313*100,""),"")</f>
        <v/>
      </c>
      <c r="N313" s="71" t="str">
        <f aca="false">IF(F313&lt;&gt;0,IF(I313&lt;&gt;0,I313/F313*100,""),"")</f>
        <v/>
      </c>
      <c r="O313" s="71" t="str">
        <f aca="false">IF(H313&lt;&gt;0,IF(K313&lt;&gt;0,K313/H313*100,""),"")</f>
        <v/>
      </c>
      <c r="Q313" s="65" t="n">
        <f aca="false">E313-C313-D313</f>
        <v>0</v>
      </c>
      <c r="R313" s="66" t="n">
        <f aca="false">H313-F313-G313</f>
        <v>0</v>
      </c>
      <c r="S313" s="66" t="n">
        <f aca="false">K313-I313-J313</f>
        <v>0</v>
      </c>
    </row>
    <row r="314" s="43" customFormat="true" ht="6" hidden="false" customHeight="true" outlineLevel="0" collapsed="false">
      <c r="A314" s="72"/>
      <c r="B314" s="48"/>
      <c r="C314" s="69"/>
      <c r="D314" s="69"/>
      <c r="E314" s="69" t="n">
        <f aca="false">SUM(C314:D314)</f>
        <v>0</v>
      </c>
      <c r="F314" s="69"/>
      <c r="G314" s="69"/>
      <c r="H314" s="69" t="n">
        <f aca="false">SUM(F314:G314)</f>
        <v>0</v>
      </c>
      <c r="I314" s="69"/>
      <c r="J314" s="69"/>
      <c r="K314" s="69" t="n">
        <f aca="false">SUM(I314:J314)</f>
        <v>0</v>
      </c>
      <c r="L314" s="71" t="str">
        <f aca="false">IF(C314&lt;&gt;0,IF(I314&lt;&gt;0,I314/C314*100,""),"")</f>
        <v/>
      </c>
      <c r="M314" s="71" t="str">
        <f aca="false">IF(E314&lt;&gt;0,IF(K314&lt;&gt;0,K314/E314*100,""),"")</f>
        <v/>
      </c>
      <c r="N314" s="71" t="str">
        <f aca="false">IF(F314&lt;&gt;0,IF(I314&lt;&gt;0,I314/F314*100,""),"")</f>
        <v/>
      </c>
      <c r="O314" s="71" t="str">
        <f aca="false">IF(H314&lt;&gt;0,IF(K314&lt;&gt;0,K314/H314*100,""),"")</f>
        <v/>
      </c>
      <c r="Q314" s="65" t="n">
        <f aca="false">E314-C314-D314</f>
        <v>0</v>
      </c>
      <c r="R314" s="66" t="n">
        <f aca="false">H314-F314-G314</f>
        <v>0</v>
      </c>
      <c r="S314" s="66" t="n">
        <f aca="false">K314-I314-J314</f>
        <v>0</v>
      </c>
    </row>
    <row r="315" s="92" customFormat="true" ht="12.75" hidden="false" customHeight="false" outlineLevel="0" collapsed="false">
      <c r="A315" s="88" t="s">
        <v>360</v>
      </c>
      <c r="B315" s="96" t="s">
        <v>19</v>
      </c>
      <c r="C315" s="90" t="n">
        <f aca="false">SUM(C318:C326)</f>
        <v>2930717</v>
      </c>
      <c r="D315" s="90" t="n">
        <f aca="false">SUM(D317:D326)</f>
        <v>9820313</v>
      </c>
      <c r="E315" s="90" t="n">
        <f aca="false">SUM(E317:E326)</f>
        <v>12751030</v>
      </c>
      <c r="F315" s="90" t="n">
        <f aca="false">SUM(F318:F326)</f>
        <v>7309745</v>
      </c>
      <c r="G315" s="90" t="n">
        <f aca="false">SUM(G317:G326)</f>
        <v>9451146</v>
      </c>
      <c r="H315" s="90" t="n">
        <f aca="false">SUM(H317:H326)</f>
        <v>16760891</v>
      </c>
      <c r="I315" s="90" t="n">
        <f aca="false">SUM(I318:I326)</f>
        <v>4505559</v>
      </c>
      <c r="J315" s="90" t="n">
        <f aca="false">SUM(J317:J326)</f>
        <v>10179468</v>
      </c>
      <c r="K315" s="90" t="n">
        <f aca="false">SUM(K317:K326)</f>
        <v>14685027</v>
      </c>
      <c r="L315" s="91" t="n">
        <f aca="false">IF(C315&lt;&gt;0,IF(I315&lt;&gt;0,I315/C315*100,""),"")</f>
        <v>153.735724056605</v>
      </c>
      <c r="M315" s="91" t="n">
        <f aca="false">IF(E315&lt;&gt;0,IF(K315&lt;&gt;0,K315/E315*100,""),"")</f>
        <v>115.167378635295</v>
      </c>
      <c r="N315" s="91" t="n">
        <f aca="false">IF(F315&lt;&gt;0,IF(I315&lt;&gt;0,I315/F315*100,""),"")</f>
        <v>61.6377041880394</v>
      </c>
      <c r="O315" s="91" t="n">
        <f aca="false">IF(H315&lt;&gt;0,IF(K315&lt;&gt;0,K315/H315*100,""),"")</f>
        <v>87.6148350347246</v>
      </c>
      <c r="Q315" s="65" t="n">
        <f aca="false">E315-C315-D315</f>
        <v>0</v>
      </c>
      <c r="R315" s="66" t="n">
        <f aca="false">H315-F315-G315</f>
        <v>0</v>
      </c>
      <c r="S315" s="66" t="n">
        <f aca="false">K315-I315-J315</f>
        <v>0</v>
      </c>
    </row>
    <row r="316" s="43" customFormat="true" ht="11.25" hidden="false" customHeight="false" outlineLevel="0" collapsed="false">
      <c r="A316" s="75" t="s">
        <v>26</v>
      </c>
      <c r="B316" s="87"/>
      <c r="C316" s="69" t="n">
        <f aca="false">SUM(C317:C324)</f>
        <v>2930717</v>
      </c>
      <c r="D316" s="69" t="n">
        <f aca="false">SUM(D317:D324)</f>
        <v>9820313</v>
      </c>
      <c r="E316" s="69" t="n">
        <f aca="false">SUM(E317:E324)</f>
        <v>12751030</v>
      </c>
      <c r="F316" s="69" t="n">
        <f aca="false">SUM(F317:F324)</f>
        <v>3228576</v>
      </c>
      <c r="G316" s="69" t="n">
        <f aca="false">SUM(G317:G324)</f>
        <v>9451146</v>
      </c>
      <c r="H316" s="69" t="n">
        <f aca="false">SUM(H317:H324)</f>
        <v>12679722</v>
      </c>
      <c r="I316" s="69" t="n">
        <f aca="false">SUM(I317:I324)</f>
        <v>4505559</v>
      </c>
      <c r="J316" s="69" t="n">
        <f aca="false">SUM(J317:J324)</f>
        <v>10179468</v>
      </c>
      <c r="K316" s="69" t="n">
        <f aca="false">SUM(K317:K324)</f>
        <v>14685027</v>
      </c>
      <c r="L316" s="71" t="n">
        <f aca="false">IF(C316&lt;&gt;0,IF(I316&lt;&gt;0,I316/C316*100,""),"")</f>
        <v>153.735724056605</v>
      </c>
      <c r="M316" s="71" t="n">
        <f aca="false">IF(E316&lt;&gt;0,IF(K316&lt;&gt;0,K316/E316*100,""),"")</f>
        <v>115.167378635295</v>
      </c>
      <c r="N316" s="71" t="n">
        <f aca="false">IF(F316&lt;&gt;0,IF(I316&lt;&gt;0,I316/F316*100,""),"")</f>
        <v>139.552514792899</v>
      </c>
      <c r="O316" s="71" t="n">
        <f aca="false">IF(H316&lt;&gt;0,IF(K316&lt;&gt;0,K316/H316*100,""),"")</f>
        <v>115.815054935747</v>
      </c>
      <c r="Q316" s="65" t="n">
        <f aca="false">E316-C316-D316</f>
        <v>0</v>
      </c>
      <c r="R316" s="66" t="n">
        <f aca="false">H316-F316-G316</f>
        <v>0</v>
      </c>
      <c r="S316" s="66" t="n">
        <f aca="false">K316-I316-J316</f>
        <v>0</v>
      </c>
    </row>
    <row r="317" s="43" customFormat="true" ht="11.25" hidden="false" customHeight="false" outlineLevel="0" collapsed="false">
      <c r="A317" s="75" t="s">
        <v>27</v>
      </c>
      <c r="B317" s="87" t="n">
        <v>0</v>
      </c>
      <c r="C317" s="69"/>
      <c r="D317" s="69" t="n">
        <v>993065</v>
      </c>
      <c r="E317" s="69" t="n">
        <f aca="false">SUM(C317:D317)</f>
        <v>993065</v>
      </c>
      <c r="F317" s="69"/>
      <c r="G317" s="69" t="n">
        <v>1000710</v>
      </c>
      <c r="H317" s="69" t="n">
        <f aca="false">SUM(F317:G317)</f>
        <v>1000710</v>
      </c>
      <c r="I317" s="69"/>
      <c r="J317" s="69" t="n">
        <v>1131052</v>
      </c>
      <c r="K317" s="69" t="n">
        <f aca="false">SUM(I317:J317)</f>
        <v>1131052</v>
      </c>
      <c r="L317" s="71" t="str">
        <f aca="false">IF(C317&lt;&gt;0,IF(I317&lt;&gt;0,I317/C317*100,""),"")</f>
        <v/>
      </c>
      <c r="M317" s="71" t="n">
        <f aca="false">IF(E317&lt;&gt;0,IF(K317&lt;&gt;0,K317/E317*100,""),"")</f>
        <v>113.895062256751</v>
      </c>
      <c r="N317" s="71" t="str">
        <f aca="false">IF(F317&lt;&gt;0,IF(I317&lt;&gt;0,I317/F317*100,""),"")</f>
        <v/>
      </c>
      <c r="O317" s="71" t="n">
        <f aca="false">IF(H317&lt;&gt;0,IF(K317&lt;&gt;0,K317/H317*100,""),"")</f>
        <v>113.024952283878</v>
      </c>
      <c r="Q317" s="65" t="n">
        <f aca="false">E317-C317-D317</f>
        <v>0</v>
      </c>
      <c r="R317" s="66" t="n">
        <f aca="false">H317-F317-G317</f>
        <v>0</v>
      </c>
      <c r="S317" s="66" t="n">
        <f aca="false">K317-I317-J317</f>
        <v>0</v>
      </c>
    </row>
    <row r="318" customFormat="false" ht="11.25" hidden="false" customHeight="false" outlineLevel="0" collapsed="false">
      <c r="A318" s="72" t="s">
        <v>361</v>
      </c>
      <c r="B318" s="48" t="s">
        <v>362</v>
      </c>
      <c r="C318" s="150"/>
      <c r="D318" s="150" t="n">
        <v>7613501</v>
      </c>
      <c r="E318" s="69" t="n">
        <f aca="false">SUM(C318:D318)</f>
        <v>7613501</v>
      </c>
      <c r="F318" s="69"/>
      <c r="G318" s="150" t="n">
        <v>7560916</v>
      </c>
      <c r="H318" s="69" t="n">
        <f aca="false">SUM(F318:G318)</f>
        <v>7560916</v>
      </c>
      <c r="I318" s="150"/>
      <c r="J318" s="150" t="n">
        <v>7917364</v>
      </c>
      <c r="K318" s="69" t="n">
        <f aca="false">SUM(I318:J318)</f>
        <v>7917364</v>
      </c>
      <c r="L318" s="71" t="str">
        <f aca="false">IF(C318&lt;&gt;0,IF(I318&lt;&gt;0,I318/C318*100,""),"")</f>
        <v/>
      </c>
      <c r="M318" s="71" t="n">
        <f aca="false">IF(E318&lt;&gt;0,IF(K318&lt;&gt;0,K318/E318*100,""),"")</f>
        <v>103.991107376225</v>
      </c>
      <c r="N318" s="71" t="str">
        <f aca="false">IF(F318&lt;&gt;0,IF(I318&lt;&gt;0,I318/F318*100,""),"")</f>
        <v/>
      </c>
      <c r="O318" s="71" t="n">
        <f aca="false">IF(H318&lt;&gt;0,IF(K318&lt;&gt;0,K318/H318*100,""),"")</f>
        <v>104.714349425387</v>
      </c>
      <c r="Q318" s="65" t="n">
        <f aca="false">E318-C318-D318</f>
        <v>0</v>
      </c>
      <c r="R318" s="66" t="n">
        <f aca="false">H318-F318-G318</f>
        <v>0</v>
      </c>
      <c r="S318" s="66" t="n">
        <f aca="false">K318-I318-J318</f>
        <v>0</v>
      </c>
    </row>
    <row r="319" s="43" customFormat="true" ht="11.25" hidden="false" customHeight="false" outlineLevel="0" collapsed="false">
      <c r="A319" s="72" t="s">
        <v>363</v>
      </c>
      <c r="B319" s="48" t="s">
        <v>364</v>
      </c>
      <c r="C319" s="69" t="n">
        <v>1792500</v>
      </c>
      <c r="D319" s="69" t="n">
        <v>882725</v>
      </c>
      <c r="E319" s="69" t="n">
        <f aca="false">SUM(C319:D319)</f>
        <v>2675225</v>
      </c>
      <c r="F319" s="69" t="n">
        <v>1872734</v>
      </c>
      <c r="G319" s="69" t="n">
        <v>555950</v>
      </c>
      <c r="H319" s="69" t="n">
        <f aca="false">SUM(F319:G319)</f>
        <v>2428684</v>
      </c>
      <c r="I319" s="69" t="n">
        <v>3089800</v>
      </c>
      <c r="J319" s="69" t="n">
        <v>791736</v>
      </c>
      <c r="K319" s="69" t="n">
        <f aca="false">SUM(I319:J319)</f>
        <v>3881536</v>
      </c>
      <c r="L319" s="71" t="n">
        <f aca="false">IF(C319&lt;&gt;0,IF(I319&lt;&gt;0,I319/C319*100,""),"")</f>
        <v>172.373779637378</v>
      </c>
      <c r="M319" s="71" t="n">
        <f aca="false">IF(E319&lt;&gt;0,IF(K319&lt;&gt;0,K319/E319*100,""),"")</f>
        <v>145.091945537291</v>
      </c>
      <c r="N319" s="71" t="n">
        <f aca="false">IF(F319&lt;&gt;0,IF(I319&lt;&gt;0,I319/F319*100,""),"")</f>
        <v>164.988727710396</v>
      </c>
      <c r="O319" s="71" t="n">
        <f aca="false">IF(H319&lt;&gt;0,IF(K319&lt;&gt;0,K319/H319*100,""),"")</f>
        <v>159.820544788865</v>
      </c>
      <c r="Q319" s="65" t="n">
        <f aca="false">E319-C319-D319</f>
        <v>0</v>
      </c>
      <c r="R319" s="66" t="n">
        <f aca="false">H319-F319-G319</f>
        <v>0</v>
      </c>
      <c r="S319" s="66" t="n">
        <f aca="false">K319-I319-J319</f>
        <v>0</v>
      </c>
    </row>
    <row r="320" s="43" customFormat="true" ht="11.25" hidden="false" customHeight="false" outlineLevel="0" collapsed="false">
      <c r="A320" s="75" t="s">
        <v>365</v>
      </c>
      <c r="B320" s="87" t="s">
        <v>366</v>
      </c>
      <c r="C320" s="69" t="n">
        <v>600300</v>
      </c>
      <c r="D320" s="69" t="n">
        <v>220681</v>
      </c>
      <c r="E320" s="69" t="n">
        <f aca="false">SUM(C320:D320)</f>
        <v>820981</v>
      </c>
      <c r="F320" s="69" t="n">
        <v>632300</v>
      </c>
      <c r="G320" s="69" t="n">
        <v>222380</v>
      </c>
      <c r="H320" s="69" t="n">
        <f aca="false">SUM(F320:G320)</f>
        <v>854680</v>
      </c>
      <c r="I320" s="69" t="n">
        <v>602300</v>
      </c>
      <c r="J320" s="69" t="n">
        <v>226211</v>
      </c>
      <c r="K320" s="69" t="n">
        <f aca="false">SUM(I320:J320)</f>
        <v>828511</v>
      </c>
      <c r="L320" s="71" t="n">
        <f aca="false">IF(C320&lt;&gt;0,IF(I320&lt;&gt;0,I320/C320*100,""),"")</f>
        <v>100.333166749958</v>
      </c>
      <c r="M320" s="71" t="n">
        <f aca="false">IF(E320&lt;&gt;0,IF(K320&lt;&gt;0,K320/E320*100,""),"")</f>
        <v>100.917195404035</v>
      </c>
      <c r="N320" s="71" t="n">
        <f aca="false">IF(F320&lt;&gt;0,IF(I320&lt;&gt;0,I320/F320*100,""),"")</f>
        <v>95.2554167325637</v>
      </c>
      <c r="O320" s="71" t="n">
        <f aca="false">IF(H320&lt;&gt;0,IF(K320&lt;&gt;0,K320/H320*100,""),"")</f>
        <v>96.9381522909159</v>
      </c>
      <c r="Q320" s="65" t="n">
        <f aca="false">E320-C320-D320</f>
        <v>0</v>
      </c>
      <c r="R320" s="66" t="n">
        <f aca="false">H320-F320-G320</f>
        <v>0</v>
      </c>
      <c r="S320" s="66" t="n">
        <f aca="false">K320-I320-J320</f>
        <v>0</v>
      </c>
    </row>
    <row r="321" s="43" customFormat="true" ht="11.25" hidden="false" customHeight="false" outlineLevel="0" collapsed="false">
      <c r="A321" s="75" t="s">
        <v>367</v>
      </c>
      <c r="B321" s="87" t="s">
        <v>368</v>
      </c>
      <c r="C321" s="69" t="n">
        <v>300000</v>
      </c>
      <c r="D321" s="69" t="n">
        <v>110341</v>
      </c>
      <c r="E321" s="69" t="n">
        <f aca="false">SUM(C321:D321)</f>
        <v>410341</v>
      </c>
      <c r="F321" s="69" t="n">
        <v>325000</v>
      </c>
      <c r="G321" s="69" t="n">
        <v>111190</v>
      </c>
      <c r="H321" s="69" t="n">
        <f aca="false">SUM(F321:G321)</f>
        <v>436190</v>
      </c>
      <c r="I321" s="69" t="n">
        <v>505000</v>
      </c>
      <c r="J321" s="69" t="n">
        <v>113105</v>
      </c>
      <c r="K321" s="69" t="n">
        <f aca="false">SUM(I321:J321)</f>
        <v>618105</v>
      </c>
      <c r="L321" s="71" t="n">
        <f aca="false">IF(C321&lt;&gt;0,IF(I321&lt;&gt;0,I321/C321*100,""),"")</f>
        <v>168.333333333333</v>
      </c>
      <c r="M321" s="71" t="n">
        <f aca="false">IF(E321&lt;&gt;0,IF(K321&lt;&gt;0,K321/E321*100,""),"")</f>
        <v>150.63203530722</v>
      </c>
      <c r="N321" s="71" t="n">
        <f aca="false">IF(F321&lt;&gt;0,IF(I321&lt;&gt;0,I321/F321*100,""),"")</f>
        <v>155.384615384615</v>
      </c>
      <c r="O321" s="71" t="n">
        <f aca="false">IF(H321&lt;&gt;0,IF(K321&lt;&gt;0,K321/H321*100,""),"")</f>
        <v>141.705449460098</v>
      </c>
      <c r="Q321" s="65" t="n">
        <f aca="false">E321-C321-D321</f>
        <v>0</v>
      </c>
      <c r="R321" s="66" t="n">
        <f aca="false">H321-F321-G321</f>
        <v>0</v>
      </c>
      <c r="S321" s="66" t="n">
        <f aca="false">K321-I321-J321</f>
        <v>0</v>
      </c>
    </row>
    <row r="322" s="94" customFormat="true" ht="11.25" hidden="false" customHeight="false" outlineLevel="0" collapsed="false">
      <c r="A322" s="75" t="s">
        <v>328</v>
      </c>
      <c r="B322" s="48" t="s">
        <v>329</v>
      </c>
      <c r="C322" s="69" t="n">
        <v>140000</v>
      </c>
      <c r="D322" s="69"/>
      <c r="E322" s="69" t="n">
        <f aca="false">SUM(C322:D322)</f>
        <v>140000</v>
      </c>
      <c r="F322" s="69" t="n">
        <v>140000</v>
      </c>
      <c r="G322" s="69"/>
      <c r="H322" s="69" t="n">
        <f aca="false">SUM(F322:G322)</f>
        <v>140000</v>
      </c>
      <c r="I322" s="69" t="n">
        <v>234610</v>
      </c>
      <c r="J322" s="69"/>
      <c r="K322" s="69" t="n">
        <f aca="false">SUM(I322:J322)</f>
        <v>234610</v>
      </c>
      <c r="L322" s="71" t="n">
        <f aca="false">IF(C322&lt;&gt;0,IF(I322&lt;&gt;0,I322/C322*100,""),"")</f>
        <v>167.578571428571</v>
      </c>
      <c r="M322" s="71" t="n">
        <f aca="false">IF(E322&lt;&gt;0,IF(K322&lt;&gt;0,K322/E322*100,""),"")</f>
        <v>167.578571428571</v>
      </c>
      <c r="N322" s="71" t="n">
        <f aca="false">IF(F322&lt;&gt;0,IF(I322&lt;&gt;0,I322/F322*100,""),"")</f>
        <v>167.578571428571</v>
      </c>
      <c r="O322" s="71" t="n">
        <f aca="false">IF(H322&lt;&gt;0,IF(K322&lt;&gt;0,K322/H322*100,""),"")</f>
        <v>167.578571428571</v>
      </c>
      <c r="Q322" s="65" t="n">
        <f aca="false">E322-C322-D322</f>
        <v>0</v>
      </c>
      <c r="R322" s="66" t="n">
        <f aca="false">H322-F322-G322</f>
        <v>0</v>
      </c>
      <c r="S322" s="66" t="n">
        <f aca="false">K322-I322-J322</f>
        <v>0</v>
      </c>
    </row>
    <row r="323" s="43" customFormat="true" ht="11.25" hidden="false" customHeight="false" outlineLevel="0" collapsed="false">
      <c r="A323" s="75" t="s">
        <v>30</v>
      </c>
      <c r="B323" s="48" t="s">
        <v>31</v>
      </c>
      <c r="C323" s="69" t="n">
        <v>97917</v>
      </c>
      <c r="D323" s="69"/>
      <c r="E323" s="69" t="n">
        <f aca="false">SUM(C323:D323)</f>
        <v>97917</v>
      </c>
      <c r="F323" s="69" t="n">
        <v>258542</v>
      </c>
      <c r="G323" s="69"/>
      <c r="H323" s="69" t="n">
        <f aca="false">SUM(F323:G323)</f>
        <v>258542</v>
      </c>
      <c r="I323" s="69" t="n">
        <v>73849</v>
      </c>
      <c r="J323" s="69"/>
      <c r="K323" s="69" t="n">
        <f aca="false">SUM(I323:J323)</f>
        <v>73849</v>
      </c>
      <c r="L323" s="71" t="n">
        <f aca="false">IF(C323&lt;&gt;0,IF(I323&lt;&gt;0,I323/C323*100,""),"")</f>
        <v>75.4199985702176</v>
      </c>
      <c r="M323" s="71" t="n">
        <f aca="false">IF(E323&lt;&gt;0,IF(K323&lt;&gt;0,K323/E323*100,""),"")</f>
        <v>75.4199985702176</v>
      </c>
      <c r="N323" s="71" t="n">
        <f aca="false">IF(F323&lt;&gt;0,IF(I323&lt;&gt;0,I323/F323*100,""),"")</f>
        <v>28.5636376294761</v>
      </c>
      <c r="O323" s="71" t="n">
        <f aca="false">IF(H323&lt;&gt;0,IF(K323&lt;&gt;0,K323/H323*100,""),"")</f>
        <v>28.5636376294761</v>
      </c>
      <c r="Q323" s="65" t="n">
        <f aca="false">E323-C323-D323</f>
        <v>0</v>
      </c>
      <c r="R323" s="66" t="n">
        <f aca="false">H323-F323-G323</f>
        <v>0</v>
      </c>
      <c r="S323" s="66" t="n">
        <f aca="false">K323-I323-J323</f>
        <v>0</v>
      </c>
    </row>
    <row r="324" s="43" customFormat="true" ht="11.25" hidden="false" customHeight="false" outlineLevel="0" collapsed="false">
      <c r="A324" s="127" t="s">
        <v>369</v>
      </c>
      <c r="B324" s="48" t="s">
        <v>370</v>
      </c>
      <c r="C324" s="69"/>
      <c r="D324" s="69"/>
      <c r="E324" s="69" t="n">
        <f aca="false">SUM(C324:D324)</f>
        <v>0</v>
      </c>
      <c r="F324" s="69"/>
      <c r="G324" s="69"/>
      <c r="H324" s="69" t="n">
        <f aca="false">SUM(F324:G324)</f>
        <v>0</v>
      </c>
      <c r="I324" s="69"/>
      <c r="J324" s="69"/>
      <c r="K324" s="69" t="n">
        <f aca="false">SUM(I324:J324)</f>
        <v>0</v>
      </c>
      <c r="L324" s="71" t="str">
        <f aca="false">IF(C324&lt;&gt;0,IF(I324&lt;&gt;0,I324/C324*100,""),"")</f>
        <v/>
      </c>
      <c r="M324" s="71" t="str">
        <f aca="false">IF(E324&lt;&gt;0,IF(K324&lt;&gt;0,K324/E324*100,""),"")</f>
        <v/>
      </c>
      <c r="N324" s="71" t="str">
        <f aca="false">IF(F324&lt;&gt;0,IF(I324&lt;&gt;0,I324/F324*100,""),"")</f>
        <v/>
      </c>
      <c r="O324" s="71" t="str">
        <f aca="false">IF(H324&lt;&gt;0,IF(K324&lt;&gt;0,K324/H324*100,""),"")</f>
        <v/>
      </c>
      <c r="Q324" s="65" t="n">
        <f aca="false">E324-C324-D324</f>
        <v>0</v>
      </c>
      <c r="R324" s="66" t="n">
        <f aca="false">H324-F324-G324</f>
        <v>0</v>
      </c>
      <c r="S324" s="66" t="n">
        <f aca="false">K324-I324-J324</f>
        <v>0</v>
      </c>
    </row>
    <row r="325" s="43" customFormat="true" ht="11.25" hidden="false" customHeight="false" outlineLevel="0" collapsed="false">
      <c r="A325" s="75" t="s">
        <v>55</v>
      </c>
      <c r="B325" s="79" t="s">
        <v>56</v>
      </c>
      <c r="C325" s="69"/>
      <c r="D325" s="69"/>
      <c r="E325" s="69" t="n">
        <f aca="false">SUM(C325:D325)</f>
        <v>0</v>
      </c>
      <c r="F325" s="69" t="n">
        <v>24969</v>
      </c>
      <c r="G325" s="69"/>
      <c r="H325" s="69" t="n">
        <f aca="false">SUM(F325:G325)</f>
        <v>24969</v>
      </c>
      <c r="I325" s="69"/>
      <c r="J325" s="69"/>
      <c r="K325" s="69" t="n">
        <f aca="false">SUM(I325:J325)</f>
        <v>0</v>
      </c>
      <c r="L325" s="71" t="str">
        <f aca="false">IF(C325&lt;&gt;0,IF(I325&lt;&gt;0,I325/C325*100,""),"")</f>
        <v/>
      </c>
      <c r="M325" s="71" t="str">
        <f aca="false">IF(E325&lt;&gt;0,IF(K325&lt;&gt;0,K325/E325*100,""),"")</f>
        <v/>
      </c>
      <c r="N325" s="71" t="str">
        <f aca="false">IF(F325&lt;&gt;0,IF(I325&lt;&gt;0,I325/F325*100,""),"")</f>
        <v/>
      </c>
      <c r="O325" s="71" t="str">
        <f aca="false">IF(H325&lt;&gt;0,IF(K325&lt;&gt;0,K325/H325*100,""),"")</f>
        <v/>
      </c>
      <c r="Q325" s="65" t="n">
        <f aca="false">E325-C325-D325</f>
        <v>0</v>
      </c>
      <c r="R325" s="66" t="n">
        <f aca="false">H325-F325-G325</f>
        <v>0</v>
      </c>
      <c r="S325" s="66" t="n">
        <f aca="false">K325-I325-J325</f>
        <v>0</v>
      </c>
    </row>
    <row r="326" s="43" customFormat="true" ht="11.25" hidden="false" customHeight="false" outlineLevel="0" collapsed="false">
      <c r="A326" s="75" t="s">
        <v>57</v>
      </c>
      <c r="B326" s="79" t="s">
        <v>58</v>
      </c>
      <c r="C326" s="69"/>
      <c r="D326" s="69"/>
      <c r="E326" s="69" t="n">
        <f aca="false">SUM(C326:D326)</f>
        <v>0</v>
      </c>
      <c r="F326" s="69" t="n">
        <v>4056200</v>
      </c>
      <c r="G326" s="69"/>
      <c r="H326" s="69" t="n">
        <f aca="false">SUM(F326:G326)</f>
        <v>4056200</v>
      </c>
      <c r="I326" s="69"/>
      <c r="J326" s="69"/>
      <c r="K326" s="69" t="n">
        <f aca="false">SUM(I326:J326)</f>
        <v>0</v>
      </c>
      <c r="L326" s="71" t="str">
        <f aca="false">IF(C326&lt;&gt;0,IF(I326&lt;&gt;0,I326/C326*100,""),"")</f>
        <v/>
      </c>
      <c r="M326" s="71" t="str">
        <f aca="false">IF(E326&lt;&gt;0,IF(K326&lt;&gt;0,K326/E326*100,""),"")</f>
        <v/>
      </c>
      <c r="N326" s="71" t="str">
        <f aca="false">IF(F326&lt;&gt;0,IF(I326&lt;&gt;0,I326/F326*100,""),"")</f>
        <v/>
      </c>
      <c r="O326" s="71" t="str">
        <f aca="false">IF(H326&lt;&gt;0,IF(K326&lt;&gt;0,K326/H326*100,""),"")</f>
        <v/>
      </c>
      <c r="Q326" s="65" t="n">
        <f aca="false">E326-C326-D326</f>
        <v>0</v>
      </c>
      <c r="R326" s="66" t="n">
        <f aca="false">H326-F326-G326</f>
        <v>0</v>
      </c>
      <c r="S326" s="66" t="n">
        <f aca="false">K326-I326-J326</f>
        <v>0</v>
      </c>
    </row>
    <row r="327" s="43" customFormat="true" ht="6" hidden="false" customHeight="true" outlineLevel="0" collapsed="false">
      <c r="A327" s="72"/>
      <c r="B327" s="48"/>
      <c r="C327" s="69"/>
      <c r="D327" s="69"/>
      <c r="E327" s="69" t="n">
        <f aca="false">SUM(C327:D327)</f>
        <v>0</v>
      </c>
      <c r="F327" s="69"/>
      <c r="G327" s="69"/>
      <c r="H327" s="69" t="n">
        <f aca="false">SUM(F327:G327)</f>
        <v>0</v>
      </c>
      <c r="I327" s="69"/>
      <c r="J327" s="69"/>
      <c r="K327" s="69" t="n">
        <f aca="false">SUM(I327:J327)</f>
        <v>0</v>
      </c>
      <c r="L327" s="71" t="str">
        <f aca="false">IF(C327&lt;&gt;0,IF(I327&lt;&gt;0,I327/C327*100,""),"")</f>
        <v/>
      </c>
      <c r="M327" s="71" t="str">
        <f aca="false">IF(E327&lt;&gt;0,IF(K327&lt;&gt;0,K327/E327*100,""),"")</f>
        <v/>
      </c>
      <c r="N327" s="71" t="str">
        <f aca="false">IF(F327&lt;&gt;0,IF(I327&lt;&gt;0,I327/F327*100,""),"")</f>
        <v/>
      </c>
      <c r="O327" s="71" t="str">
        <f aca="false">IF(H327&lt;&gt;0,IF(K327&lt;&gt;0,K327/H327*100,""),"")</f>
        <v/>
      </c>
      <c r="Q327" s="65" t="n">
        <f aca="false">E327-C327-D327</f>
        <v>0</v>
      </c>
      <c r="R327" s="66" t="n">
        <f aca="false">H327-F327-G327</f>
        <v>0</v>
      </c>
      <c r="S327" s="66" t="n">
        <f aca="false">K327-I327-J327</f>
        <v>0</v>
      </c>
    </row>
    <row r="328" s="43" customFormat="true" ht="12.75" hidden="false" customHeight="false" outlineLevel="0" collapsed="false">
      <c r="A328" s="61" t="s">
        <v>371</v>
      </c>
      <c r="B328" s="76" t="s">
        <v>19</v>
      </c>
      <c r="C328" s="63" t="n">
        <f aca="false">SUM(C330:C350)</f>
        <v>8871902</v>
      </c>
      <c r="D328" s="63" t="n">
        <f aca="false">SUM(D330:D350)</f>
        <v>16551089</v>
      </c>
      <c r="E328" s="63" t="n">
        <f aca="false">SUM(C328:D328)</f>
        <v>25422991</v>
      </c>
      <c r="F328" s="63" t="n">
        <f aca="false">SUM(F330:F350)</f>
        <v>10463907</v>
      </c>
      <c r="G328" s="63" t="n">
        <f aca="false">SUM(G330:G350)</f>
        <v>17073217</v>
      </c>
      <c r="H328" s="63" t="n">
        <f aca="false">SUM(F328:G328)</f>
        <v>27537124</v>
      </c>
      <c r="I328" s="63" t="n">
        <f aca="false">SUM(I330:I350)</f>
        <v>8695000</v>
      </c>
      <c r="J328" s="63" t="n">
        <f aca="false">SUM(J330:J350)</f>
        <v>17305095</v>
      </c>
      <c r="K328" s="63" t="n">
        <f aca="false">SUM(I328:J328)</f>
        <v>26000095</v>
      </c>
      <c r="L328" s="64" t="n">
        <f aca="false">IF(C328&lt;&gt;0,IF(I328&lt;&gt;0,I328/C328*100,""),"")</f>
        <v>98.0060419964062</v>
      </c>
      <c r="M328" s="64" t="n">
        <f aca="false">IF(E328&lt;&gt;0,IF(K328&lt;&gt;0,K328/E328*100,""),"")</f>
        <v>102.270008277154</v>
      </c>
      <c r="N328" s="64" t="n">
        <f aca="false">IF(F328&lt;&gt;0,IF(I328&lt;&gt;0,I328/F328*100,""),"")</f>
        <v>83.095157477986</v>
      </c>
      <c r="O328" s="64" t="n">
        <f aca="false">IF(H328&lt;&gt;0,IF(K328&lt;&gt;0,K328/H328*100,""),"")</f>
        <v>94.4183386761813</v>
      </c>
      <c r="Q328" s="65" t="n">
        <f aca="false">E328-C328-D328</f>
        <v>0</v>
      </c>
      <c r="R328" s="66" t="n">
        <f aca="false">H328-F328-G328</f>
        <v>0</v>
      </c>
      <c r="S328" s="66" t="n">
        <f aca="false">K328-I328-J328</f>
        <v>0</v>
      </c>
    </row>
    <row r="329" s="43" customFormat="true" ht="11.25" hidden="false" customHeight="false" outlineLevel="0" collapsed="false">
      <c r="A329" s="72" t="s">
        <v>26</v>
      </c>
      <c r="B329" s="48"/>
      <c r="C329" s="99" t="n">
        <f aca="false">SUM(C330:C349)</f>
        <v>8871902</v>
      </c>
      <c r="D329" s="99" t="n">
        <f aca="false">SUM(D330:D348)</f>
        <v>16551089</v>
      </c>
      <c r="E329" s="99" t="n">
        <f aca="false">SUM(C329:D329)</f>
        <v>25422991</v>
      </c>
      <c r="F329" s="99" t="n">
        <f aca="false">SUM(F330:F349)</f>
        <v>8959907</v>
      </c>
      <c r="G329" s="99" t="n">
        <f aca="false">SUM(G330:G348)</f>
        <v>17073217</v>
      </c>
      <c r="H329" s="99" t="n">
        <f aca="false">SUM(F329:G329)</f>
        <v>26033124</v>
      </c>
      <c r="I329" s="99" t="n">
        <f aca="false">SUM(I330:I349)</f>
        <v>8695000</v>
      </c>
      <c r="J329" s="99" t="n">
        <f aca="false">SUM(J330:J348)</f>
        <v>17305095</v>
      </c>
      <c r="K329" s="99" t="n">
        <f aca="false">SUM(I329:J329)</f>
        <v>26000095</v>
      </c>
      <c r="L329" s="100" t="n">
        <f aca="false">IF(C329&lt;&gt;0,IF(I329&lt;&gt;0,I329/C329*100,""),"")</f>
        <v>98.0060419964062</v>
      </c>
      <c r="M329" s="100" t="n">
        <f aca="false">IF(E329&lt;&gt;0,IF(K329&lt;&gt;0,K329/E329*100,""),"")</f>
        <v>102.270008277154</v>
      </c>
      <c r="N329" s="100" t="n">
        <f aca="false">IF(F329&lt;&gt;0,IF(I329&lt;&gt;0,I329/F329*100,""),"")</f>
        <v>97.0434179729767</v>
      </c>
      <c r="O329" s="100" t="n">
        <f aca="false">IF(H329&lt;&gt;0,IF(K329&lt;&gt;0,K329/H329*100,""),"")</f>
        <v>99.8731270207909</v>
      </c>
      <c r="Q329" s="65" t="n">
        <f aca="false">E329-C329-D329</f>
        <v>0</v>
      </c>
      <c r="R329" s="66" t="n">
        <f aca="false">H329-F329-G329</f>
        <v>0</v>
      </c>
      <c r="S329" s="66" t="n">
        <f aca="false">K329-I329-J329</f>
        <v>0</v>
      </c>
    </row>
    <row r="330" s="43" customFormat="true" ht="11.25" hidden="false" customHeight="false" outlineLevel="0" collapsed="false">
      <c r="A330" s="72" t="s">
        <v>27</v>
      </c>
      <c r="B330" s="48" t="n">
        <v>0</v>
      </c>
      <c r="C330" s="73"/>
      <c r="D330" s="73" t="n">
        <v>772384</v>
      </c>
      <c r="E330" s="99" t="n">
        <f aca="false">SUM(C330:D330)</f>
        <v>772384</v>
      </c>
      <c r="F330" s="99"/>
      <c r="G330" s="73" t="n">
        <v>778330</v>
      </c>
      <c r="H330" s="99" t="n">
        <f aca="false">SUM(F330:G330)</f>
        <v>778330</v>
      </c>
      <c r="I330" s="73"/>
      <c r="J330" s="73" t="n">
        <v>904842</v>
      </c>
      <c r="K330" s="99" t="n">
        <f aca="false">SUM(I330:J330)</f>
        <v>904842</v>
      </c>
      <c r="L330" s="100" t="str">
        <f aca="false">IF(C330&lt;&gt;0,IF(I330&lt;&gt;0,I330/C330*100,""),"")</f>
        <v/>
      </c>
      <c r="M330" s="100" t="n">
        <f aca="false">IF(E330&lt;&gt;0,IF(K330&lt;&gt;0,K330/E330*100,""),"")</f>
        <v>117.149241827899</v>
      </c>
      <c r="N330" s="100" t="str">
        <f aca="false">IF(F330&lt;&gt;0,IF(I330&lt;&gt;0,I330/F330*100,""),"")</f>
        <v/>
      </c>
      <c r="O330" s="100" t="n">
        <f aca="false">IF(H330&lt;&gt;0,IF(K330&lt;&gt;0,K330/H330*100,""),"")</f>
        <v>116.254288026929</v>
      </c>
      <c r="Q330" s="65" t="n">
        <f aca="false">E330-C330-D330</f>
        <v>0</v>
      </c>
      <c r="R330" s="66" t="n">
        <f aca="false">H330-F330-G330</f>
        <v>0</v>
      </c>
      <c r="S330" s="66" t="n">
        <f aca="false">K330-I330-J330</f>
        <v>0</v>
      </c>
    </row>
    <row r="331" s="43" customFormat="true" ht="11.25" hidden="false" customHeight="false" outlineLevel="0" collapsed="false">
      <c r="A331" s="72" t="s">
        <v>372</v>
      </c>
      <c r="B331" s="48" t="s">
        <v>373</v>
      </c>
      <c r="C331" s="73"/>
      <c r="D331" s="73" t="n">
        <v>441362</v>
      </c>
      <c r="E331" s="99" t="n">
        <f aca="false">SUM(C331:D331)</f>
        <v>441362</v>
      </c>
      <c r="F331" s="99"/>
      <c r="G331" s="73" t="n">
        <v>444760</v>
      </c>
      <c r="H331" s="99" t="n">
        <f aca="false">SUM(F331:G331)</f>
        <v>444760</v>
      </c>
      <c r="I331" s="73"/>
      <c r="J331" s="73" t="n">
        <v>565526</v>
      </c>
      <c r="K331" s="99" t="n">
        <f aca="false">SUM(I331:J331)</f>
        <v>565526</v>
      </c>
      <c r="L331" s="100" t="str">
        <f aca="false">IF(C331&lt;&gt;0,IF(I331&lt;&gt;0,I331/C331*100,""),"")</f>
        <v/>
      </c>
      <c r="M331" s="100" t="n">
        <f aca="false">IF(E331&lt;&gt;0,IF(K331&lt;&gt;0,K331/E331*100,""),"")</f>
        <v>128.13200955225</v>
      </c>
      <c r="N331" s="100" t="str">
        <f aca="false">IF(F331&lt;&gt;0,IF(I331&lt;&gt;0,I331/F331*100,""),"")</f>
        <v/>
      </c>
      <c r="O331" s="100" t="n">
        <f aca="false">IF(H331&lt;&gt;0,IF(K331&lt;&gt;0,K331/H331*100,""),"")</f>
        <v>127.153071319363</v>
      </c>
      <c r="Q331" s="65" t="n">
        <f aca="false">E331-C331-D331</f>
        <v>0</v>
      </c>
      <c r="R331" s="66" t="n">
        <f aca="false">H331-F331-G331</f>
        <v>0</v>
      </c>
      <c r="S331" s="66" t="n">
        <f aca="false">K331-I331-J331</f>
        <v>0</v>
      </c>
    </row>
    <row r="332" s="43" customFormat="true" ht="12.75" hidden="false" customHeight="true" outlineLevel="0" collapsed="false">
      <c r="A332" s="72" t="s">
        <v>374</v>
      </c>
      <c r="B332" s="48" t="s">
        <v>375</v>
      </c>
      <c r="C332" s="73" t="n">
        <v>7000000</v>
      </c>
      <c r="D332" s="73" t="n">
        <v>3531180</v>
      </c>
      <c r="E332" s="99" t="n">
        <f aca="false">SUM(C332:D332)</f>
        <v>10531180</v>
      </c>
      <c r="F332" s="99" t="n">
        <v>7000000</v>
      </c>
      <c r="G332" s="73" t="n">
        <v>3836053</v>
      </c>
      <c r="H332" s="99" t="n">
        <f aca="false">SUM(F332:G332)</f>
        <v>10836053</v>
      </c>
      <c r="I332" s="73" t="n">
        <v>7000000</v>
      </c>
      <c r="J332" s="73" t="n">
        <v>3845570</v>
      </c>
      <c r="K332" s="99" t="n">
        <f aca="false">SUM(I332:J332)</f>
        <v>10845570</v>
      </c>
      <c r="L332" s="100" t="n">
        <f aca="false">IF(C332&lt;&gt;0,IF(I332&lt;&gt;0,I332/C332*100,""),"")</f>
        <v>100</v>
      </c>
      <c r="M332" s="100" t="n">
        <f aca="false">IF(E332&lt;&gt;0,IF(K332&lt;&gt;0,K332/E332*100,""),"")</f>
        <v>102.985325481095</v>
      </c>
      <c r="N332" s="100" t="n">
        <f aca="false">IF(F332&lt;&gt;0,IF(I332&lt;&gt;0,I332/F332*100,""),"")</f>
        <v>100</v>
      </c>
      <c r="O332" s="100" t="n">
        <f aca="false">IF(H332&lt;&gt;0,IF(K332&lt;&gt;0,K332/H332*100,""),"")</f>
        <v>100.087827182093</v>
      </c>
      <c r="Q332" s="65" t="n">
        <f aca="false">E332-C332-D332</f>
        <v>0</v>
      </c>
      <c r="R332" s="66" t="n">
        <f aca="false">H332-F332-G332</f>
        <v>0</v>
      </c>
      <c r="S332" s="66" t="n">
        <f aca="false">K332-I332-J332</f>
        <v>0</v>
      </c>
    </row>
    <row r="333" s="43" customFormat="true" ht="11.25" hidden="false" customHeight="false" outlineLevel="0" collapsed="false">
      <c r="A333" s="72" t="s">
        <v>376</v>
      </c>
      <c r="B333" s="48" t="s">
        <v>377</v>
      </c>
      <c r="C333" s="73"/>
      <c r="D333" s="73" t="n">
        <v>937615</v>
      </c>
      <c r="E333" s="99" t="n">
        <f aca="false">SUM(C333:D333)</f>
        <v>937615</v>
      </c>
      <c r="F333" s="99"/>
      <c r="G333" s="73" t="n">
        <v>945115</v>
      </c>
      <c r="H333" s="99" t="n">
        <f aca="false">SUM(F333:G333)</f>
        <v>945115</v>
      </c>
      <c r="I333" s="73"/>
      <c r="J333" s="73" t="n">
        <v>904841</v>
      </c>
      <c r="K333" s="99" t="n">
        <f aca="false">SUM(I333:J333)</f>
        <v>904841</v>
      </c>
      <c r="L333" s="100" t="str">
        <f aca="false">IF(C333&lt;&gt;0,IF(I333&lt;&gt;0,I333/C333*100,""),"")</f>
        <v/>
      </c>
      <c r="M333" s="100" t="n">
        <f aca="false">IF(E333&lt;&gt;0,IF(K333&lt;&gt;0,K333/E333*100,""),"")</f>
        <v>96.5045354436522</v>
      </c>
      <c r="N333" s="100" t="str">
        <f aca="false">IF(F333&lt;&gt;0,IF(I333&lt;&gt;0,I333/F333*100,""),"")</f>
        <v/>
      </c>
      <c r="O333" s="100" t="n">
        <f aca="false">IF(H333&lt;&gt;0,IF(K333&lt;&gt;0,K333/H333*100,""),"")</f>
        <v>95.7387196267121</v>
      </c>
      <c r="P333" s="13"/>
      <c r="Q333" s="65" t="n">
        <f aca="false">E333-C333-D333</f>
        <v>0</v>
      </c>
      <c r="R333" s="66" t="n">
        <f aca="false">H333-F333-G333</f>
        <v>0</v>
      </c>
      <c r="S333" s="66" t="n">
        <f aca="false">K333-I333-J333</f>
        <v>0</v>
      </c>
    </row>
    <row r="334" s="43" customFormat="true" ht="11.25" hidden="false" customHeight="false" outlineLevel="0" collapsed="false">
      <c r="A334" s="72" t="s">
        <v>378</v>
      </c>
      <c r="B334" s="48" t="s">
        <v>379</v>
      </c>
      <c r="C334" s="73"/>
      <c r="D334" s="73" t="n">
        <v>827554</v>
      </c>
      <c r="E334" s="99" t="n">
        <f aca="false">SUM(C334:D334)</f>
        <v>827554</v>
      </c>
      <c r="F334" s="99"/>
      <c r="G334" s="73" t="n">
        <v>833925</v>
      </c>
      <c r="H334" s="99" t="n">
        <f aca="false">SUM(F334:G334)</f>
        <v>833925</v>
      </c>
      <c r="I334" s="73"/>
      <c r="J334" s="73" t="n">
        <v>848289</v>
      </c>
      <c r="K334" s="99" t="n">
        <f aca="false">SUM(I334:J334)</f>
        <v>848289</v>
      </c>
      <c r="L334" s="100" t="str">
        <f aca="false">IF(C334&lt;&gt;0,IF(I334&lt;&gt;0,I334/C334*100,""),"")</f>
        <v/>
      </c>
      <c r="M334" s="100" t="n">
        <f aca="false">IF(E334&lt;&gt;0,IF(K334&lt;&gt;0,K334/E334*100,""),"")</f>
        <v>102.505576675359</v>
      </c>
      <c r="N334" s="100" t="str">
        <f aca="false">IF(F334&lt;&gt;0,IF(I334&lt;&gt;0,I334/F334*100,""),"")</f>
        <v/>
      </c>
      <c r="O334" s="100" t="n">
        <f aca="false">IF(H334&lt;&gt;0,IF(K334&lt;&gt;0,K334/H334*100,""),"")</f>
        <v>101.722457055491</v>
      </c>
      <c r="Q334" s="65" t="n">
        <f aca="false">E334-C334-D334</f>
        <v>0</v>
      </c>
      <c r="R334" s="66" t="n">
        <f aca="false">H334-F334-G334</f>
        <v>0</v>
      </c>
      <c r="S334" s="66" t="n">
        <f aca="false">K334-I334-J334</f>
        <v>0</v>
      </c>
    </row>
    <row r="335" s="43" customFormat="true" ht="11.25" hidden="false" customHeight="false" outlineLevel="0" collapsed="false">
      <c r="A335" s="72" t="s">
        <v>380</v>
      </c>
      <c r="B335" s="48" t="s">
        <v>381</v>
      </c>
      <c r="C335" s="73" t="n">
        <v>120000</v>
      </c>
      <c r="D335" s="73" t="n">
        <v>2206812</v>
      </c>
      <c r="E335" s="99" t="n">
        <f aca="false">SUM(C335:D335)</f>
        <v>2326812</v>
      </c>
      <c r="F335" s="99" t="n">
        <v>206902</v>
      </c>
      <c r="G335" s="73" t="n">
        <v>2223799</v>
      </c>
      <c r="H335" s="99" t="n">
        <f aca="false">SUM(F335:G335)</f>
        <v>2430701</v>
      </c>
      <c r="I335" s="73" t="n">
        <v>60000</v>
      </c>
      <c r="J335" s="73" t="n">
        <v>1357262</v>
      </c>
      <c r="K335" s="99" t="n">
        <f aca="false">SUM(I335:J335)</f>
        <v>1417262</v>
      </c>
      <c r="L335" s="100" t="n">
        <f aca="false">IF(C335&lt;&gt;0,IF(I335&lt;&gt;0,I335/C335*100,""),"")</f>
        <v>50</v>
      </c>
      <c r="M335" s="100" t="n">
        <f aca="false">IF(E335&lt;&gt;0,IF(K335&lt;&gt;0,K335/E335*100,""),"")</f>
        <v>60.9100348459609</v>
      </c>
      <c r="N335" s="100" t="n">
        <f aca="false">IF(F335&lt;&gt;0,IF(I335&lt;&gt;0,I335/F335*100,""),"")</f>
        <v>28.9992363534427</v>
      </c>
      <c r="O335" s="100" t="n">
        <f aca="false">IF(H335&lt;&gt;0,IF(K335&lt;&gt;0,K335/H335*100,""),"")</f>
        <v>58.3067189259395</v>
      </c>
      <c r="Q335" s="65" t="n">
        <f aca="false">E335-C335-D335</f>
        <v>0</v>
      </c>
      <c r="R335" s="66" t="n">
        <f aca="false">H335-F335-G335</f>
        <v>0</v>
      </c>
      <c r="S335" s="66" t="n">
        <f aca="false">K335-I335-J335</f>
        <v>0</v>
      </c>
    </row>
    <row r="336" s="43" customFormat="true" ht="11.25" hidden="false" customHeight="false" outlineLevel="0" collapsed="false">
      <c r="A336" s="72" t="s">
        <v>382</v>
      </c>
      <c r="B336" s="48" t="s">
        <v>383</v>
      </c>
      <c r="C336" s="73"/>
      <c r="D336" s="73" t="n">
        <v>2206812</v>
      </c>
      <c r="E336" s="99" t="n">
        <f aca="false">SUM(C336:D336)</f>
        <v>2206812</v>
      </c>
      <c r="F336" s="99"/>
      <c r="G336" s="73" t="n">
        <v>2223799</v>
      </c>
      <c r="H336" s="99" t="n">
        <f aca="false">SUM(F336:G336)</f>
        <v>2223799</v>
      </c>
      <c r="I336" s="73"/>
      <c r="J336" s="73" t="n">
        <v>2262103</v>
      </c>
      <c r="K336" s="99" t="n">
        <f aca="false">SUM(I336:J336)</f>
        <v>2262103</v>
      </c>
      <c r="L336" s="100" t="str">
        <f aca="false">IF(C336&lt;&gt;0,IF(I336&lt;&gt;0,I336/C336*100,""),"")</f>
        <v/>
      </c>
      <c r="M336" s="100" t="n">
        <f aca="false">IF(E336&lt;&gt;0,IF(K336&lt;&gt;0,K336/E336*100,""),"")</f>
        <v>102.505469428297</v>
      </c>
      <c r="N336" s="100" t="str">
        <f aca="false">IF(F336&lt;&gt;0,IF(I336&lt;&gt;0,I336/F336*100,""),"")</f>
        <v/>
      </c>
      <c r="O336" s="100" t="n">
        <f aca="false">IF(H336&lt;&gt;0,IF(K336&lt;&gt;0,K336/H336*100,""),"")</f>
        <v>101.722457830047</v>
      </c>
      <c r="Q336" s="65" t="n">
        <f aca="false">E336-C336-D336</f>
        <v>0</v>
      </c>
      <c r="R336" s="66" t="n">
        <f aca="false">H336-F336-G336</f>
        <v>0</v>
      </c>
      <c r="S336" s="66" t="n">
        <f aca="false">K336-I336-J336</f>
        <v>0</v>
      </c>
    </row>
    <row r="337" s="43" customFormat="true" ht="11.25" hidden="false" customHeight="false" outlineLevel="0" collapsed="false">
      <c r="A337" s="72" t="s">
        <v>384</v>
      </c>
      <c r="B337" s="48" t="s">
        <v>385</v>
      </c>
      <c r="C337" s="73" t="n">
        <v>60000</v>
      </c>
      <c r="D337" s="73" t="n">
        <v>662044</v>
      </c>
      <c r="E337" s="99" t="n">
        <f aca="false">SUM(C337:D337)</f>
        <v>722044</v>
      </c>
      <c r="F337" s="99" t="n">
        <v>60000</v>
      </c>
      <c r="G337" s="73" t="n">
        <v>555950</v>
      </c>
      <c r="H337" s="99" t="n">
        <f aca="false">SUM(F337:G337)</f>
        <v>615950</v>
      </c>
      <c r="I337" s="73" t="n">
        <v>65000</v>
      </c>
      <c r="J337" s="73" t="n">
        <v>678631</v>
      </c>
      <c r="K337" s="99" t="n">
        <f aca="false">SUM(I337:J337)</f>
        <v>743631</v>
      </c>
      <c r="L337" s="100" t="n">
        <f aca="false">IF(C337&lt;&gt;0,IF(I337&lt;&gt;0,I337/C337*100,""),"")</f>
        <v>108.333333333333</v>
      </c>
      <c r="M337" s="100" t="n">
        <f aca="false">IF(E337&lt;&gt;0,IF(K337&lt;&gt;0,K337/E337*100,""),"")</f>
        <v>102.989706998465</v>
      </c>
      <c r="N337" s="100" t="n">
        <f aca="false">IF(F337&lt;&gt;0,IF(I337&lt;&gt;0,I337/F337*100,""),"")</f>
        <v>108.333333333333</v>
      </c>
      <c r="O337" s="100" t="n">
        <f aca="false">IF(H337&lt;&gt;0,IF(K337&lt;&gt;0,K337/H337*100,""),"")</f>
        <v>120.729117623184</v>
      </c>
      <c r="Q337" s="65" t="n">
        <f aca="false">E337-C337-D337</f>
        <v>0</v>
      </c>
      <c r="R337" s="66" t="n">
        <f aca="false">H337-F337-G337</f>
        <v>0</v>
      </c>
      <c r="S337" s="66" t="n">
        <f aca="false">K337-I337-J337</f>
        <v>0</v>
      </c>
    </row>
    <row r="338" s="43" customFormat="true" ht="11.25" hidden="false" customHeight="false" outlineLevel="0" collapsed="false">
      <c r="A338" s="72" t="s">
        <v>386</v>
      </c>
      <c r="B338" s="48" t="s">
        <v>387</v>
      </c>
      <c r="C338" s="69" t="n">
        <v>375000</v>
      </c>
      <c r="D338" s="69" t="n">
        <v>494326</v>
      </c>
      <c r="E338" s="99" t="n">
        <f aca="false">SUM(C338:D338)</f>
        <v>869326</v>
      </c>
      <c r="F338" s="99" t="n">
        <v>421000</v>
      </c>
      <c r="G338" s="69" t="n">
        <v>609320</v>
      </c>
      <c r="H338" s="99" t="n">
        <f aca="false">SUM(F338:G338)</f>
        <v>1030320</v>
      </c>
      <c r="I338" s="69" t="n">
        <v>421000</v>
      </c>
      <c r="J338" s="69" t="n">
        <v>702383</v>
      </c>
      <c r="K338" s="99" t="n">
        <f aca="false">SUM(I338:J338)</f>
        <v>1123383</v>
      </c>
      <c r="L338" s="100" t="n">
        <f aca="false">IF(C338&lt;&gt;0,IF(I338&lt;&gt;0,I338/C338*100,""),"")</f>
        <v>112.266666666667</v>
      </c>
      <c r="M338" s="100" t="n">
        <f aca="false">IF(E338&lt;&gt;0,IF(K338&lt;&gt;0,K338/E338*100,""),"")</f>
        <v>129.224594685998</v>
      </c>
      <c r="N338" s="100" t="n">
        <f aca="false">IF(F338&lt;&gt;0,IF(I338&lt;&gt;0,I338/F338*100,""),"")</f>
        <v>100</v>
      </c>
      <c r="O338" s="100" t="n">
        <f aca="false">IF(H338&lt;&gt;0,IF(K338&lt;&gt;0,K338/H338*100,""),"")</f>
        <v>109.032436524575</v>
      </c>
      <c r="Q338" s="65" t="n">
        <f aca="false">E338-C338-D338</f>
        <v>0</v>
      </c>
      <c r="R338" s="66" t="n">
        <f aca="false">H338-F338-G338</f>
        <v>0</v>
      </c>
      <c r="S338" s="66" t="n">
        <f aca="false">K338-I338-J338</f>
        <v>0</v>
      </c>
    </row>
    <row r="339" s="43" customFormat="true" ht="11.25" hidden="false" customHeight="false" outlineLevel="0" collapsed="false">
      <c r="A339" s="72" t="s">
        <v>388</v>
      </c>
      <c r="B339" s="48" t="s">
        <v>389</v>
      </c>
      <c r="C339" s="73" t="n">
        <v>30000</v>
      </c>
      <c r="D339" s="73" t="n">
        <v>167717</v>
      </c>
      <c r="E339" s="99" t="n">
        <f aca="false">SUM(C339:D339)</f>
        <v>197717</v>
      </c>
      <c r="F339" s="99" t="n">
        <v>15000</v>
      </c>
      <c r="G339" s="73" t="n">
        <v>169009</v>
      </c>
      <c r="H339" s="99" t="n">
        <f aca="false">SUM(F339:G339)</f>
        <v>184009</v>
      </c>
      <c r="I339" s="73" t="n">
        <v>15000</v>
      </c>
      <c r="J339" s="73" t="n">
        <v>44112</v>
      </c>
      <c r="K339" s="99" t="n">
        <f aca="false">SUM(I339:J339)</f>
        <v>59112</v>
      </c>
      <c r="L339" s="100" t="n">
        <f aca="false">IF(C339&lt;&gt;0,IF(I339&lt;&gt;0,I339/C339*100,""),"")</f>
        <v>50</v>
      </c>
      <c r="M339" s="100" t="n">
        <f aca="false">IF(E339&lt;&gt;0,IF(K339&lt;&gt;0,K339/E339*100,""),"")</f>
        <v>29.8972774217695</v>
      </c>
      <c r="N339" s="100" t="n">
        <f aca="false">IF(F339&lt;&gt;0,IF(I339&lt;&gt;0,I339/F339*100,""),"")</f>
        <v>100</v>
      </c>
      <c r="O339" s="100" t="n">
        <f aca="false">IF(H339&lt;&gt;0,IF(K339&lt;&gt;0,K339/H339*100,""),"")</f>
        <v>32.1245156486911</v>
      </c>
      <c r="Q339" s="65" t="n">
        <f aca="false">E339-C339-D339</f>
        <v>0</v>
      </c>
      <c r="R339" s="66" t="n">
        <f aca="false">H339-F339-G339</f>
        <v>0</v>
      </c>
      <c r="S339" s="66" t="n">
        <f aca="false">K339-I339-J339</f>
        <v>0</v>
      </c>
    </row>
    <row r="340" s="43" customFormat="true" ht="22.5" hidden="false" customHeight="false" outlineLevel="0" collapsed="false">
      <c r="A340" s="72" t="s">
        <v>390</v>
      </c>
      <c r="B340" s="48" t="s">
        <v>391</v>
      </c>
      <c r="C340" s="73"/>
      <c r="D340" s="73" t="n">
        <v>1544768</v>
      </c>
      <c r="E340" s="99" t="n">
        <f aca="false">SUM(C340:D340)</f>
        <v>1544768</v>
      </c>
      <c r="F340" s="99"/>
      <c r="G340" s="73" t="n">
        <v>1779039</v>
      </c>
      <c r="H340" s="99" t="n">
        <f aca="false">SUM(F340:G340)</f>
        <v>1779039</v>
      </c>
      <c r="I340" s="73"/>
      <c r="J340" s="73" t="n">
        <v>1244157</v>
      </c>
      <c r="K340" s="99" t="n">
        <f aca="false">SUM(I340:J340)</f>
        <v>1244157</v>
      </c>
      <c r="L340" s="100" t="str">
        <f aca="false">IF(C340&lt;&gt;0,IF(I340&lt;&gt;0,I340/C340*100,""),"")</f>
        <v/>
      </c>
      <c r="M340" s="100" t="n">
        <f aca="false">IF(E340&lt;&gt;0,IF(K340&lt;&gt;0,K340/E340*100,""),"")</f>
        <v>80.5400552057008</v>
      </c>
      <c r="N340" s="100" t="str">
        <f aca="false">IF(F340&lt;&gt;0,IF(I340&lt;&gt;0,I340/F340*100,""),"")</f>
        <v/>
      </c>
      <c r="O340" s="100" t="n">
        <f aca="false">IF(H340&lt;&gt;0,IF(K340&lt;&gt;0,K340/H340*100,""),"")</f>
        <v>69.9342172937187</v>
      </c>
      <c r="Q340" s="65" t="n">
        <f aca="false">E340-C340-D340</f>
        <v>0</v>
      </c>
      <c r="R340" s="66" t="n">
        <f aca="false">H340-F340-G340</f>
        <v>0</v>
      </c>
      <c r="S340" s="66" t="n">
        <f aca="false">K340-I340-J340</f>
        <v>0</v>
      </c>
    </row>
    <row r="341" s="94" customFormat="true" ht="11.25" hidden="false" customHeight="false" outlineLevel="0" collapsed="false">
      <c r="A341" s="75" t="s">
        <v>392</v>
      </c>
      <c r="B341" s="87" t="s">
        <v>393</v>
      </c>
      <c r="C341" s="69" t="n">
        <v>530000</v>
      </c>
      <c r="D341" s="69" t="n">
        <v>1649657</v>
      </c>
      <c r="E341" s="99" t="n">
        <f aca="false">SUM(C341:D341)</f>
        <v>2179657</v>
      </c>
      <c r="F341" s="99" t="n">
        <v>530000</v>
      </c>
      <c r="G341" s="69" t="n">
        <v>1667849</v>
      </c>
      <c r="H341" s="99" t="n">
        <f aca="false">SUM(F341:G341)</f>
        <v>2197849</v>
      </c>
      <c r="I341" s="69" t="n">
        <v>480000</v>
      </c>
      <c r="J341" s="69" t="n">
        <v>1638122</v>
      </c>
      <c r="K341" s="99" t="n">
        <f aca="false">SUM(I341:J341)</f>
        <v>2118122</v>
      </c>
      <c r="L341" s="100" t="n">
        <f aca="false">IF(C341&lt;&gt;0,IF(I341&lt;&gt;0,I341/C341*100,""),"")</f>
        <v>90.5660377358491</v>
      </c>
      <c r="M341" s="100" t="n">
        <f aca="false">IF(E341&lt;&gt;0,IF(K341&lt;&gt;0,K341/E341*100,""),"")</f>
        <v>97.1768493850179</v>
      </c>
      <c r="N341" s="100" t="n">
        <f aca="false">IF(F341&lt;&gt;0,IF(I341&lt;&gt;0,I341/F341*100,""),"")</f>
        <v>90.5660377358491</v>
      </c>
      <c r="O341" s="100" t="n">
        <f aca="false">IF(H341&lt;&gt;0,IF(K341&lt;&gt;0,K341/H341*100,""),"")</f>
        <v>96.3724987476392</v>
      </c>
      <c r="Q341" s="65" t="n">
        <f aca="false">E341-C341-D341</f>
        <v>0</v>
      </c>
      <c r="R341" s="66" t="n">
        <f aca="false">H341-F341-G341</f>
        <v>0</v>
      </c>
      <c r="S341" s="66" t="n">
        <f aca="false">K341-I341-J341</f>
        <v>0</v>
      </c>
    </row>
    <row r="342" s="43" customFormat="true" ht="11.25" hidden="false" customHeight="false" outlineLevel="0" collapsed="false">
      <c r="A342" s="72" t="s">
        <v>394</v>
      </c>
      <c r="B342" s="48" t="s">
        <v>395</v>
      </c>
      <c r="C342" s="69" t="n">
        <v>209902</v>
      </c>
      <c r="D342" s="69" t="n">
        <v>993065</v>
      </c>
      <c r="E342" s="99" t="n">
        <f aca="false">SUM(C342:D342)</f>
        <v>1202967</v>
      </c>
      <c r="F342" s="99" t="n">
        <v>150000</v>
      </c>
      <c r="G342" s="69" t="n">
        <v>889520</v>
      </c>
      <c r="H342" s="99" t="n">
        <f aca="false">SUM(F342:G342)</f>
        <v>1039520</v>
      </c>
      <c r="I342" s="69" t="n">
        <v>100000</v>
      </c>
      <c r="J342" s="69" t="n">
        <v>1017947</v>
      </c>
      <c r="K342" s="99" t="n">
        <f aca="false">SUM(I342:J342)</f>
        <v>1117947</v>
      </c>
      <c r="L342" s="100" t="n">
        <f aca="false">IF(C342&lt;&gt;0,IF(I342&lt;&gt;0,I342/C342*100,""),"")</f>
        <v>47.641280216482</v>
      </c>
      <c r="M342" s="100" t="n">
        <f aca="false">IF(E342&lt;&gt;0,IF(K342&lt;&gt;0,K342/E342*100,""),"")</f>
        <v>92.9324744569053</v>
      </c>
      <c r="N342" s="100" t="n">
        <f aca="false">IF(F342&lt;&gt;0,IF(I342&lt;&gt;0,I342/F342*100,""),"")</f>
        <v>66.6666666666667</v>
      </c>
      <c r="O342" s="100" t="n">
        <f aca="false">IF(H342&lt;&gt;0,IF(K342&lt;&gt;0,K342/H342*100,""),"")</f>
        <v>107.544539787594</v>
      </c>
      <c r="Q342" s="65" t="n">
        <f aca="false">E342-C342-D342</f>
        <v>0</v>
      </c>
      <c r="R342" s="66" t="n">
        <f aca="false">H342-F342-G342</f>
        <v>0</v>
      </c>
      <c r="S342" s="66" t="n">
        <f aca="false">K342-I342-J342</f>
        <v>0</v>
      </c>
    </row>
    <row r="343" s="43" customFormat="true" ht="11.25" hidden="false" customHeight="false" outlineLevel="0" collapsed="false">
      <c r="A343" s="72" t="s">
        <v>396</v>
      </c>
      <c r="B343" s="48" t="s">
        <v>397</v>
      </c>
      <c r="C343" s="69" t="n">
        <v>547000</v>
      </c>
      <c r="D343" s="69" t="n">
        <v>5452</v>
      </c>
      <c r="E343" s="99" t="n">
        <f aca="false">SUM(C343:D343)</f>
        <v>552452</v>
      </c>
      <c r="F343" s="99" t="n">
        <v>520000</v>
      </c>
      <c r="G343" s="69" t="n">
        <v>5559</v>
      </c>
      <c r="H343" s="99" t="n">
        <f aca="false">SUM(F343:G343)</f>
        <v>525559</v>
      </c>
      <c r="I343" s="69" t="n">
        <v>554000</v>
      </c>
      <c r="J343" s="69" t="n">
        <v>1911</v>
      </c>
      <c r="K343" s="99" t="n">
        <f aca="false">SUM(I343:J343)</f>
        <v>555911</v>
      </c>
      <c r="L343" s="100" t="n">
        <f aca="false">IF(C343&lt;&gt;0,IF(I343&lt;&gt;0,I343/C343*100,""),"")</f>
        <v>101.27970749543</v>
      </c>
      <c r="M343" s="100" t="n">
        <f aca="false">IF(E343&lt;&gt;0,IF(K343&lt;&gt;0,K343/E343*100,""),"")</f>
        <v>100.626117744166</v>
      </c>
      <c r="N343" s="100" t="n">
        <f aca="false">IF(F343&lt;&gt;0,IF(I343&lt;&gt;0,I343/F343*100,""),"")</f>
        <v>106.538461538462</v>
      </c>
      <c r="O343" s="100" t="n">
        <f aca="false">IF(H343&lt;&gt;0,IF(K343&lt;&gt;0,K343/H343*100,""),"")</f>
        <v>105.775184137271</v>
      </c>
      <c r="Q343" s="65" t="n">
        <f aca="false">E343-C343-D343</f>
        <v>0</v>
      </c>
      <c r="R343" s="66" t="n">
        <f aca="false">H343-F343-G343</f>
        <v>0</v>
      </c>
      <c r="S343" s="66" t="n">
        <f aca="false">K343-I343-J343</f>
        <v>0</v>
      </c>
    </row>
    <row r="344" s="43" customFormat="true" ht="22.5" hidden="false" customHeight="false" outlineLevel="0" collapsed="false">
      <c r="A344" s="72" t="s">
        <v>398</v>
      </c>
      <c r="B344" s="48" t="s">
        <v>399</v>
      </c>
      <c r="C344" s="69"/>
      <c r="D344" s="69" t="n">
        <v>110341</v>
      </c>
      <c r="E344" s="99" t="n">
        <f aca="false">SUM(C344:D344)</f>
        <v>110341</v>
      </c>
      <c r="F344" s="99"/>
      <c r="G344" s="69" t="n">
        <v>111190</v>
      </c>
      <c r="H344" s="99" t="n">
        <f aca="false">SUM(F344:G344)</f>
        <v>111190</v>
      </c>
      <c r="I344" s="69"/>
      <c r="J344" s="69" t="n">
        <v>226210</v>
      </c>
      <c r="K344" s="99" t="n">
        <f aca="false">SUM(I344:J344)</f>
        <v>226210</v>
      </c>
      <c r="L344" s="100" t="str">
        <f aca="false">IF(C344&lt;&gt;0,IF(I344&lt;&gt;0,I344/C344*100,""),"")</f>
        <v/>
      </c>
      <c r="M344" s="100" t="n">
        <f aca="false">IF(E344&lt;&gt;0,IF(K344&lt;&gt;0,K344/E344*100,""),"")</f>
        <v>205.009923781731</v>
      </c>
      <c r="N344" s="100" t="str">
        <f aca="false">IF(F344&lt;&gt;0,IF(I344&lt;&gt;0,I344/F344*100,""),"")</f>
        <v/>
      </c>
      <c r="O344" s="100" t="n">
        <f aca="false">IF(H344&lt;&gt;0,IF(K344&lt;&gt;0,K344/H344*100,""),"")</f>
        <v>203.4445543664</v>
      </c>
      <c r="Q344" s="65" t="n">
        <f aca="false">E344-C344-D344</f>
        <v>0</v>
      </c>
      <c r="R344" s="66" t="n">
        <f aca="false">H344-F344-G344</f>
        <v>0</v>
      </c>
      <c r="S344" s="66" t="n">
        <f aca="false">K344-I344-J344</f>
        <v>0</v>
      </c>
    </row>
    <row r="345" s="43" customFormat="true" ht="11.25" hidden="false" customHeight="false" outlineLevel="0" collapsed="false">
      <c r="A345" s="72" t="s">
        <v>400</v>
      </c>
      <c r="B345" s="48" t="s">
        <v>401</v>
      </c>
      <c r="C345" s="69"/>
      <c r="D345" s="69"/>
      <c r="E345" s="99"/>
      <c r="F345" s="99"/>
      <c r="G345" s="69"/>
      <c r="H345" s="99"/>
      <c r="I345" s="69"/>
      <c r="J345" s="69" t="n">
        <v>1017947</v>
      </c>
      <c r="K345" s="99" t="n">
        <f aca="false">SUM(I345:J345)</f>
        <v>1017947</v>
      </c>
      <c r="L345" s="100" t="str">
        <f aca="false">IF(C345&lt;&gt;0,IF(I345&lt;&gt;0,I345/C345*100,""),"")</f>
        <v/>
      </c>
      <c r="M345" s="100" t="str">
        <f aca="false">IF(E345&lt;&gt;0,IF(K345&lt;&gt;0,K345/E345*100,""),"")</f>
        <v/>
      </c>
      <c r="N345" s="100" t="str">
        <f aca="false">IF(F345&lt;&gt;0,IF(I345&lt;&gt;0,I345/F345*100,""),"")</f>
        <v/>
      </c>
      <c r="O345" s="100" t="str">
        <f aca="false">IF(H345&lt;&gt;0,IF(K345&lt;&gt;0,K345/H345*100,""),"")</f>
        <v/>
      </c>
      <c r="Q345" s="65" t="n">
        <f aca="false">E345-C345-D345</f>
        <v>0</v>
      </c>
      <c r="R345" s="66" t="n">
        <f aca="false">H345-F345-G345</f>
        <v>0</v>
      </c>
      <c r="S345" s="66" t="n">
        <f aca="false">K345-I345-J345</f>
        <v>0</v>
      </c>
    </row>
    <row r="346" s="43" customFormat="true" ht="11.25" hidden="false" customHeight="false" outlineLevel="0" collapsed="false">
      <c r="A346" s="72" t="s">
        <v>402</v>
      </c>
      <c r="B346" s="48" t="s">
        <v>403</v>
      </c>
      <c r="C346" s="69"/>
      <c r="D346" s="69"/>
      <c r="E346" s="99"/>
      <c r="F346" s="99"/>
      <c r="G346" s="69"/>
      <c r="H346" s="99"/>
      <c r="I346" s="69"/>
      <c r="J346" s="69" t="n">
        <v>22621</v>
      </c>
      <c r="K346" s="99" t="n">
        <f aca="false">SUM(I346:J346)</f>
        <v>22621</v>
      </c>
      <c r="L346" s="100" t="str">
        <f aca="false">IF(C346&lt;&gt;0,IF(I346&lt;&gt;0,I346/C346*100,""),"")</f>
        <v/>
      </c>
      <c r="M346" s="100" t="str">
        <f aca="false">IF(E346&lt;&gt;0,IF(K346&lt;&gt;0,K346/E346*100,""),"")</f>
        <v/>
      </c>
      <c r="N346" s="100" t="str">
        <f aca="false">IF(F346&lt;&gt;0,IF(I346&lt;&gt;0,I346/F346*100,""),"")</f>
        <v/>
      </c>
      <c r="O346" s="100" t="str">
        <f aca="false">IF(H346&lt;&gt;0,IF(K346&lt;&gt;0,K346/H346*100,""),"")</f>
        <v/>
      </c>
      <c r="Q346" s="65" t="n">
        <f aca="false">E346-C346-D346</f>
        <v>0</v>
      </c>
      <c r="R346" s="66" t="n">
        <f aca="false">H346-F346-G346</f>
        <v>0</v>
      </c>
      <c r="S346" s="66" t="n">
        <f aca="false">K346-I346-J346</f>
        <v>0</v>
      </c>
    </row>
    <row r="347" s="43" customFormat="true" ht="11.25" hidden="false" customHeight="false" outlineLevel="0" collapsed="false">
      <c r="A347" s="72" t="s">
        <v>404</v>
      </c>
      <c r="B347" s="48" t="s">
        <v>405</v>
      </c>
      <c r="C347" s="69"/>
      <c r="D347" s="69"/>
      <c r="E347" s="99"/>
      <c r="F347" s="99"/>
      <c r="G347" s="69"/>
      <c r="H347" s="99"/>
      <c r="I347" s="69"/>
      <c r="J347" s="69" t="n">
        <v>22621</v>
      </c>
      <c r="K347" s="99" t="n">
        <f aca="false">SUM(I347:J347)</f>
        <v>22621</v>
      </c>
      <c r="L347" s="100" t="str">
        <f aca="false">IF(C347&lt;&gt;0,IF(I347&lt;&gt;0,I347/C347*100,""),"")</f>
        <v/>
      </c>
      <c r="M347" s="100" t="str">
        <f aca="false">IF(E347&lt;&gt;0,IF(K347&lt;&gt;0,K347/E347*100,""),"")</f>
        <v/>
      </c>
      <c r="N347" s="100" t="str">
        <f aca="false">IF(F347&lt;&gt;0,IF(I347&lt;&gt;0,I347/F347*100,""),"")</f>
        <v/>
      </c>
      <c r="O347" s="100" t="str">
        <f aca="false">IF(H347&lt;&gt;0,IF(K347&lt;&gt;0,K347/H347*100,""),"")</f>
        <v/>
      </c>
      <c r="Q347" s="65" t="n">
        <f aca="false">E347-C347-D347</f>
        <v>0</v>
      </c>
      <c r="R347" s="66" t="n">
        <f aca="false">H347-F347-G347</f>
        <v>0</v>
      </c>
      <c r="S347" s="66" t="n">
        <f aca="false">K347-I347-J347</f>
        <v>0</v>
      </c>
    </row>
    <row r="348" s="94" customFormat="true" ht="11.25" hidden="false" customHeight="false" outlineLevel="0" collapsed="false">
      <c r="A348" s="72" t="s">
        <v>406</v>
      </c>
      <c r="B348" s="48" t="s">
        <v>407</v>
      </c>
      <c r="C348" s="69"/>
      <c r="D348" s="69"/>
      <c r="E348" s="99" t="n">
        <f aca="false">SUM(C348:D348)</f>
        <v>0</v>
      </c>
      <c r="F348" s="99"/>
      <c r="G348" s="69"/>
      <c r="H348" s="99" t="n">
        <f aca="false">SUM(F348:G348)</f>
        <v>0</v>
      </c>
      <c r="I348" s="69"/>
      <c r="J348" s="69"/>
      <c r="K348" s="99" t="n">
        <f aca="false">SUM(I348:J348)</f>
        <v>0</v>
      </c>
      <c r="L348" s="100" t="str">
        <f aca="false">IF(C348&lt;&gt;0,IF(I348&lt;&gt;0,I348/C348*100,""),"")</f>
        <v/>
      </c>
      <c r="M348" s="100" t="str">
        <f aca="false">IF(E348&lt;&gt;0,IF(K348&lt;&gt;0,K348/E348*100,""),"")</f>
        <v/>
      </c>
      <c r="N348" s="100" t="str">
        <f aca="false">IF(F348&lt;&gt;0,IF(I348&lt;&gt;0,I348/F348*100,""),"")</f>
        <v/>
      </c>
      <c r="O348" s="100" t="str">
        <f aca="false">IF(H348&lt;&gt;0,IF(K348&lt;&gt;0,K348/H348*100,""),"")</f>
        <v/>
      </c>
      <c r="Q348" s="65" t="n">
        <f aca="false">E348-C348-D348</f>
        <v>0</v>
      </c>
      <c r="R348" s="66" t="n">
        <f aca="false">H348-F348-G348</f>
        <v>0</v>
      </c>
      <c r="S348" s="66" t="n">
        <f aca="false">K348-I348-J348</f>
        <v>0</v>
      </c>
    </row>
    <row r="349" s="94" customFormat="true" ht="11.25" hidden="false" customHeight="false" outlineLevel="0" collapsed="false">
      <c r="A349" s="75" t="s">
        <v>408</v>
      </c>
      <c r="B349" s="122" t="s">
        <v>409</v>
      </c>
      <c r="C349" s="69"/>
      <c r="D349" s="69"/>
      <c r="E349" s="99" t="n">
        <f aca="false">SUM(C349:D349)</f>
        <v>0</v>
      </c>
      <c r="F349" s="99" t="n">
        <v>57005</v>
      </c>
      <c r="G349" s="69"/>
      <c r="H349" s="99" t="n">
        <f aca="false">SUM(F349:G349)</f>
        <v>57005</v>
      </c>
      <c r="I349" s="69"/>
      <c r="J349" s="69"/>
      <c r="K349" s="99" t="n">
        <f aca="false">SUM(I349:J349)</f>
        <v>0</v>
      </c>
      <c r="L349" s="100" t="str">
        <f aca="false">IF(C349&lt;&gt;0,IF(I349&lt;&gt;0,I349/C349*100,""),"")</f>
        <v/>
      </c>
      <c r="M349" s="100" t="str">
        <f aca="false">IF(E349&lt;&gt;0,IF(K349&lt;&gt;0,K349/E349*100,""),"")</f>
        <v/>
      </c>
      <c r="N349" s="100" t="str">
        <f aca="false">IF(F349&lt;&gt;0,IF(I349&lt;&gt;0,I349/F349*100,""),"")</f>
        <v/>
      </c>
      <c r="O349" s="100" t="str">
        <f aca="false">IF(H349&lt;&gt;0,IF(K349&lt;&gt;0,K349/H349*100,""),"")</f>
        <v/>
      </c>
      <c r="Q349" s="65" t="n">
        <f aca="false">E349-C349-D349</f>
        <v>0</v>
      </c>
      <c r="R349" s="66" t="n">
        <f aca="false">H349-F349-G349</f>
        <v>0</v>
      </c>
      <c r="S349" s="66" t="n">
        <f aca="false">K349-I349-J349</f>
        <v>0</v>
      </c>
    </row>
    <row r="350" s="94" customFormat="true" ht="11.25" hidden="false" customHeight="false" outlineLevel="0" collapsed="false">
      <c r="A350" s="75" t="s">
        <v>57</v>
      </c>
      <c r="B350" s="122" t="s">
        <v>58</v>
      </c>
      <c r="C350" s="69"/>
      <c r="D350" s="69"/>
      <c r="E350" s="99" t="n">
        <f aca="false">SUM(C350:D350)</f>
        <v>0</v>
      </c>
      <c r="F350" s="99" t="n">
        <v>1504000</v>
      </c>
      <c r="G350" s="69"/>
      <c r="H350" s="99" t="n">
        <f aca="false">SUM(F350:G350)</f>
        <v>1504000</v>
      </c>
      <c r="I350" s="69"/>
      <c r="J350" s="69"/>
      <c r="K350" s="99" t="n">
        <f aca="false">SUM(I350:J350)</f>
        <v>0</v>
      </c>
      <c r="L350" s="100" t="str">
        <f aca="false">IF(C350&lt;&gt;0,IF(I350&lt;&gt;0,I350/C350*100,""),"")</f>
        <v/>
      </c>
      <c r="M350" s="100" t="str">
        <f aca="false">IF(E350&lt;&gt;0,IF(K350&lt;&gt;0,K350/E350*100,""),"")</f>
        <v/>
      </c>
      <c r="N350" s="100" t="str">
        <f aca="false">IF(F350&lt;&gt;0,IF(I350&lt;&gt;0,I350/F350*100,""),"")</f>
        <v/>
      </c>
      <c r="O350" s="100" t="str">
        <f aca="false">IF(H350&lt;&gt;0,IF(K350&lt;&gt;0,K350/H350*100,""),"")</f>
        <v/>
      </c>
      <c r="Q350" s="65" t="n">
        <f aca="false">E350-C350-D350</f>
        <v>0</v>
      </c>
      <c r="R350" s="66" t="n">
        <f aca="false">H350-F350-G350</f>
        <v>0</v>
      </c>
      <c r="S350" s="66" t="n">
        <f aca="false">K350-I350-J350</f>
        <v>0</v>
      </c>
    </row>
    <row r="351" s="94" customFormat="true" ht="6" hidden="false" customHeight="true" outlineLevel="0" collapsed="false">
      <c r="A351" s="75"/>
      <c r="B351" s="87"/>
      <c r="C351" s="69"/>
      <c r="D351" s="69"/>
      <c r="E351" s="69" t="n">
        <f aca="false">SUM(C351:D351)</f>
        <v>0</v>
      </c>
      <c r="F351" s="69"/>
      <c r="G351" s="69"/>
      <c r="H351" s="69" t="n">
        <f aca="false">SUM(F351:G351)</f>
        <v>0</v>
      </c>
      <c r="I351" s="69"/>
      <c r="J351" s="69"/>
      <c r="K351" s="69" t="n">
        <f aca="false">SUM(I351:J351)</f>
        <v>0</v>
      </c>
      <c r="L351" s="71" t="str">
        <f aca="false">IF(C351&lt;&gt;0,IF(I351&lt;&gt;0,I351/C351*100,""),"")</f>
        <v/>
      </c>
      <c r="M351" s="71" t="str">
        <f aca="false">IF(E351&lt;&gt;0,IF(K351&lt;&gt;0,K351/E351*100,""),"")</f>
        <v/>
      </c>
      <c r="N351" s="71" t="str">
        <f aca="false">IF(F351&lt;&gt;0,IF(I351&lt;&gt;0,I351/F351*100,""),"")</f>
        <v/>
      </c>
      <c r="O351" s="71" t="str">
        <f aca="false">IF(H351&lt;&gt;0,IF(K351&lt;&gt;0,K351/H351*100,""),"")</f>
        <v/>
      </c>
      <c r="Q351" s="65" t="n">
        <f aca="false">E351-C351-D351</f>
        <v>0</v>
      </c>
      <c r="R351" s="66" t="n">
        <f aca="false">H351-F351-G351</f>
        <v>0</v>
      </c>
      <c r="S351" s="66" t="n">
        <f aca="false">K351-I351-J351</f>
        <v>0</v>
      </c>
    </row>
    <row r="352" s="132" customFormat="true" ht="12.75" hidden="false" customHeight="false" outlineLevel="0" collapsed="false">
      <c r="A352" s="131" t="s">
        <v>410</v>
      </c>
      <c r="B352" s="62" t="s">
        <v>19</v>
      </c>
      <c r="C352" s="108" t="n">
        <f aca="false">SUM(C354:C355)</f>
        <v>940000</v>
      </c>
      <c r="D352" s="108" t="n">
        <f aca="false">SUM(D354:D355)</f>
        <v>9268610</v>
      </c>
      <c r="E352" s="108" t="n">
        <f aca="false">SUM(C352:D352)</f>
        <v>10208610</v>
      </c>
      <c r="F352" s="108" t="n">
        <f aca="false">SUM(F354:F355)</f>
        <v>940000</v>
      </c>
      <c r="G352" s="108" t="n">
        <f aca="false">SUM(G354:G355)</f>
        <v>9200968</v>
      </c>
      <c r="H352" s="108" t="n">
        <f aca="false">SUM(F352:G352)</f>
        <v>10140968</v>
      </c>
      <c r="I352" s="108" t="n">
        <f aca="false">SUM(I354:I355)</f>
        <v>800000</v>
      </c>
      <c r="J352" s="108" t="n">
        <f aca="false">SUM(J354:J355)</f>
        <v>9500836</v>
      </c>
      <c r="K352" s="108" t="n">
        <f aca="false">SUM(I352:J352)</f>
        <v>10300836</v>
      </c>
      <c r="L352" s="109" t="n">
        <f aca="false">IF(C352&lt;&gt;0,IF(I352&lt;&gt;0,I352/C352*100,""),"")</f>
        <v>85.1063829787234</v>
      </c>
      <c r="M352" s="109" t="n">
        <f aca="false">IF(E352&lt;&gt;0,IF(K352&lt;&gt;0,K352/E352*100,""),"")</f>
        <v>100.903413882987</v>
      </c>
      <c r="N352" s="109" t="n">
        <f aca="false">IF(F352&lt;&gt;0,IF(I352&lt;&gt;0,I352/F352*100,""),"")</f>
        <v>85.1063829787234</v>
      </c>
      <c r="O352" s="109" t="n">
        <f aca="false">IF(H352&lt;&gt;0,IF(K352&lt;&gt;0,K352/H352*100,""),"")</f>
        <v>101.576457000949</v>
      </c>
      <c r="Q352" s="65" t="n">
        <f aca="false">E352-C352-D352</f>
        <v>0</v>
      </c>
      <c r="R352" s="66" t="n">
        <f aca="false">H352-F352-G352</f>
        <v>0</v>
      </c>
      <c r="S352" s="66" t="n">
        <f aca="false">K352-I352-J352</f>
        <v>0</v>
      </c>
    </row>
    <row r="353" s="135" customFormat="true" ht="11.25" hidden="true" customHeight="false" outlineLevel="0" collapsed="false">
      <c r="A353" s="84" t="s">
        <v>26</v>
      </c>
      <c r="B353" s="85" t="s">
        <v>282</v>
      </c>
      <c r="C353" s="133" t="n">
        <f aca="false">SUM(C354:C355)</f>
        <v>940000</v>
      </c>
      <c r="D353" s="133" t="n">
        <f aca="false">SUM(D354:D355)</f>
        <v>9268610</v>
      </c>
      <c r="E353" s="69" t="n">
        <f aca="false">SUM(C353:D353)</f>
        <v>10208610</v>
      </c>
      <c r="F353" s="69" t="n">
        <f aca="false">SUM(F354:F355)</f>
        <v>940000</v>
      </c>
      <c r="G353" s="133" t="n">
        <f aca="false">SUM(G354:G355)</f>
        <v>9200968</v>
      </c>
      <c r="H353" s="69" t="n">
        <f aca="false">SUM(F353:G353)</f>
        <v>10140968</v>
      </c>
      <c r="I353" s="133" t="n">
        <f aca="false">SUM(I354:I355)</f>
        <v>800000</v>
      </c>
      <c r="J353" s="133" t="n">
        <f aca="false">SUM(J354:J355)</f>
        <v>9500836</v>
      </c>
      <c r="K353" s="69" t="n">
        <f aca="false">SUM(I353:J353)</f>
        <v>10300836</v>
      </c>
      <c r="L353" s="71" t="n">
        <f aca="false">IF(C353&lt;&gt;0,IF(I353&lt;&gt;0,I353/C353*100,""),"")</f>
        <v>85.1063829787234</v>
      </c>
      <c r="M353" s="71" t="n">
        <f aca="false">IF(E353&lt;&gt;0,IF(K353&lt;&gt;0,K353/E353*100,""),"")</f>
        <v>100.903413882987</v>
      </c>
      <c r="N353" s="71" t="n">
        <f aca="false">IF(F353&lt;&gt;0,IF(I353&lt;&gt;0,I353/F353*100,""),"")</f>
        <v>85.1063829787234</v>
      </c>
      <c r="O353" s="71" t="n">
        <f aca="false">IF(H353&lt;&gt;0,IF(K353&lt;&gt;0,K353/H353*100,""),"")</f>
        <v>101.576457000949</v>
      </c>
      <c r="Q353" s="65" t="n">
        <f aca="false">E353-C353-D353</f>
        <v>0</v>
      </c>
      <c r="R353" s="66" t="n">
        <f aca="false">H353-F353-G353</f>
        <v>0</v>
      </c>
      <c r="S353" s="66" t="n">
        <f aca="false">K353-I353-J353</f>
        <v>0</v>
      </c>
    </row>
    <row r="354" s="135" customFormat="true" ht="11.25" hidden="false" customHeight="false" outlineLevel="0" collapsed="false">
      <c r="A354" s="75" t="s">
        <v>27</v>
      </c>
      <c r="B354" s="87" t="n">
        <v>0</v>
      </c>
      <c r="C354" s="69"/>
      <c r="D354" s="69" t="n">
        <v>1324087</v>
      </c>
      <c r="E354" s="69" t="n">
        <f aca="false">SUM(C354:D354)</f>
        <v>1324087</v>
      </c>
      <c r="F354" s="69"/>
      <c r="G354" s="69" t="n">
        <v>1334279</v>
      </c>
      <c r="H354" s="69" t="n">
        <f aca="false">SUM(F354:G354)</f>
        <v>1334279</v>
      </c>
      <c r="I354" s="69"/>
      <c r="J354" s="69" t="n">
        <v>1357262</v>
      </c>
      <c r="K354" s="69" t="n">
        <f aca="false">SUM(I354:J354)</f>
        <v>1357262</v>
      </c>
      <c r="L354" s="71" t="str">
        <f aca="false">IF(C354&lt;&gt;0,IF(I354&lt;&gt;0,I354/C354*100,""),"")</f>
        <v/>
      </c>
      <c r="M354" s="71" t="n">
        <f aca="false">IF(E354&lt;&gt;0,IF(K354&lt;&gt;0,K354/E354*100,""),"")</f>
        <v>102.505500016238</v>
      </c>
      <c r="N354" s="71" t="str">
        <f aca="false">IF(F354&lt;&gt;0,IF(I354&lt;&gt;0,I354/F354*100,""),"")</f>
        <v/>
      </c>
      <c r="O354" s="71" t="n">
        <f aca="false">IF(H354&lt;&gt;0,IF(K354&lt;&gt;0,K354/H354*100,""),"")</f>
        <v>101.722503314524</v>
      </c>
      <c r="Q354" s="65" t="n">
        <f aca="false">E354-C354-D354</f>
        <v>0</v>
      </c>
      <c r="R354" s="66" t="n">
        <f aca="false">H354-F354-G354</f>
        <v>0</v>
      </c>
      <c r="S354" s="66" t="n">
        <f aca="false">K354-I354-J354</f>
        <v>0</v>
      </c>
    </row>
    <row r="355" s="135" customFormat="true" ht="11.25" hidden="false" customHeight="false" outlineLevel="0" collapsed="false">
      <c r="A355" s="136" t="s">
        <v>411</v>
      </c>
      <c r="B355" s="87" t="s">
        <v>412</v>
      </c>
      <c r="C355" s="69" t="n">
        <v>940000</v>
      </c>
      <c r="D355" s="69" t="n">
        <v>7944523</v>
      </c>
      <c r="E355" s="69" t="n">
        <f aca="false">SUM(C355:D355)</f>
        <v>8884523</v>
      </c>
      <c r="F355" s="69" t="n">
        <v>940000</v>
      </c>
      <c r="G355" s="69" t="n">
        <v>7866689</v>
      </c>
      <c r="H355" s="69" t="n">
        <f aca="false">SUM(F355:G355)</f>
        <v>8806689</v>
      </c>
      <c r="I355" s="69" t="n">
        <v>800000</v>
      </c>
      <c r="J355" s="69" t="n">
        <v>8143574</v>
      </c>
      <c r="K355" s="69" t="n">
        <f aca="false">SUM(I355:J355)</f>
        <v>8943574</v>
      </c>
      <c r="L355" s="71" t="n">
        <f aca="false">IF(C355&lt;&gt;0,IF(I355&lt;&gt;0,I355/C355*100,""),"")</f>
        <v>85.1063829787234</v>
      </c>
      <c r="M355" s="71" t="n">
        <f aca="false">IF(E355&lt;&gt;0,IF(K355&lt;&gt;0,K355/E355*100,""),"")</f>
        <v>100.664650201254</v>
      </c>
      <c r="N355" s="71" t="n">
        <f aca="false">IF(F355&lt;&gt;0,IF(I355&lt;&gt;0,I355/F355*100,""),"")</f>
        <v>85.1063829787234</v>
      </c>
      <c r="O355" s="71" t="n">
        <f aca="false">IF(H355&lt;&gt;0,IF(K355&lt;&gt;0,K355/H355*100,""),"")</f>
        <v>101.554329896287</v>
      </c>
      <c r="Q355" s="65" t="n">
        <f aca="false">E355-C355-D355</f>
        <v>0</v>
      </c>
      <c r="R355" s="66" t="n">
        <f aca="false">H355-F355-G355</f>
        <v>0</v>
      </c>
      <c r="S355" s="66" t="n">
        <f aca="false">K355-I355-J355</f>
        <v>0</v>
      </c>
    </row>
    <row r="356" s="135" customFormat="true" ht="6" hidden="false" customHeight="true" outlineLevel="0" collapsed="false">
      <c r="A356" s="136"/>
      <c r="B356" s="87"/>
      <c r="C356" s="69"/>
      <c r="D356" s="69"/>
      <c r="E356" s="69" t="n">
        <f aca="false">SUM(C356:D356)</f>
        <v>0</v>
      </c>
      <c r="F356" s="69"/>
      <c r="G356" s="69"/>
      <c r="H356" s="69" t="n">
        <f aca="false">SUM(F356:G356)</f>
        <v>0</v>
      </c>
      <c r="I356" s="69"/>
      <c r="J356" s="69"/>
      <c r="K356" s="69" t="n">
        <f aca="false">SUM(I356:J356)</f>
        <v>0</v>
      </c>
      <c r="L356" s="71" t="str">
        <f aca="false">IF(C356&lt;&gt;0,IF(I356&lt;&gt;0,I356/C356*100,""),"")</f>
        <v/>
      </c>
      <c r="M356" s="71" t="str">
        <f aca="false">IF(E356&lt;&gt;0,IF(K356&lt;&gt;0,K356/E356*100,""),"")</f>
        <v/>
      </c>
      <c r="N356" s="71" t="str">
        <f aca="false">IF(F356&lt;&gt;0,IF(I356&lt;&gt;0,I356/F356*100,""),"")</f>
        <v/>
      </c>
      <c r="O356" s="71" t="str">
        <f aca="false">IF(H356&lt;&gt;0,IF(K356&lt;&gt;0,K356/H356*100,""),"")</f>
        <v/>
      </c>
      <c r="Q356" s="65" t="n">
        <f aca="false">E356-C356-D356</f>
        <v>0</v>
      </c>
      <c r="R356" s="66" t="n">
        <f aca="false">H356-F356-G356</f>
        <v>0</v>
      </c>
      <c r="S356" s="66" t="n">
        <f aca="false">K356-I356-J356</f>
        <v>0</v>
      </c>
    </row>
    <row r="357" s="94" customFormat="true" ht="12.75" hidden="false" customHeight="false" outlineLevel="0" collapsed="false">
      <c r="A357" s="61" t="s">
        <v>413</v>
      </c>
      <c r="B357" s="102" t="s">
        <v>19</v>
      </c>
      <c r="C357" s="108" t="n">
        <f aca="false">SUM(C359:C361)</f>
        <v>133233178</v>
      </c>
      <c r="D357" s="108" t="n">
        <f aca="false">SUM(D359:D361)</f>
        <v>22068119</v>
      </c>
      <c r="E357" s="108" t="n">
        <f aca="false">SUM(C357:D357)</f>
        <v>155301297</v>
      </c>
      <c r="F357" s="108" t="n">
        <f aca="false">SUM(F359:F362)</f>
        <v>133314551</v>
      </c>
      <c r="G357" s="108" t="n">
        <f aca="false">SUM(G359:G362)</f>
        <v>23683459</v>
      </c>
      <c r="H357" s="108" t="n">
        <f aca="false">SUM(F357:G357)</f>
        <v>156998010</v>
      </c>
      <c r="I357" s="108" t="n">
        <f aca="false">SUM(I359:I362)</f>
        <v>142188125</v>
      </c>
      <c r="J357" s="108" t="n">
        <f aca="false">SUM(J359:J362)</f>
        <v>24091406</v>
      </c>
      <c r="K357" s="108" t="n">
        <f aca="false">SUM(I357:J357)</f>
        <v>166279531</v>
      </c>
      <c r="L357" s="109" t="n">
        <f aca="false">IF(C357&lt;&gt;0,IF(I357&lt;&gt;0,I357/C357*100,""),"")</f>
        <v>106.721259024535</v>
      </c>
      <c r="M357" s="109" t="n">
        <f aca="false">IF(E357&lt;&gt;0,IF(K357&lt;&gt;0,K357/E357*100,""),"")</f>
        <v>107.068990544232</v>
      </c>
      <c r="N357" s="109" t="n">
        <f aca="false">IF(F357&lt;&gt;0,IF(I357&lt;&gt;0,I357/F357*100,""),"")</f>
        <v>106.656118130721</v>
      </c>
      <c r="O357" s="109" t="n">
        <f aca="false">IF(H357&lt;&gt;0,IF(K357&lt;&gt;0,K357/H357*100,""),"")</f>
        <v>105.911871749202</v>
      </c>
      <c r="Q357" s="65" t="n">
        <f aca="false">E357-C357-D357</f>
        <v>0</v>
      </c>
      <c r="R357" s="66" t="n">
        <f aca="false">H357-F357-G357</f>
        <v>0</v>
      </c>
      <c r="S357" s="66" t="n">
        <f aca="false">K357-I357-J357</f>
        <v>0</v>
      </c>
    </row>
    <row r="358" s="94" customFormat="true" ht="11.25" hidden="true" customHeight="false" outlineLevel="0" collapsed="false">
      <c r="A358" s="67" t="s">
        <v>26</v>
      </c>
      <c r="B358" s="85"/>
      <c r="C358" s="151" t="n">
        <f aca="false">SUM(C359:C361)</f>
        <v>133233178</v>
      </c>
      <c r="D358" s="151" t="n">
        <f aca="false">SUM(D359:D361)</f>
        <v>22068119</v>
      </c>
      <c r="E358" s="82" t="n">
        <f aca="false">SUM(C358:D358)</f>
        <v>155301297</v>
      </c>
      <c r="F358" s="82" t="n">
        <f aca="false">SUM(F359:F362)</f>
        <v>133314551</v>
      </c>
      <c r="G358" s="151" t="n">
        <f aca="false">SUM(G359:G362)</f>
        <v>23683459</v>
      </c>
      <c r="H358" s="82" t="n">
        <f aca="false">SUM(F358:G358)</f>
        <v>156998010</v>
      </c>
      <c r="I358" s="82" t="n">
        <f aca="false">SUM(I359:I362)</f>
        <v>142188125</v>
      </c>
      <c r="J358" s="151" t="n">
        <f aca="false">SUM(J359:J362)</f>
        <v>24091406</v>
      </c>
      <c r="K358" s="82" t="n">
        <f aca="false">SUM(I358:J358)</f>
        <v>166279531</v>
      </c>
      <c r="L358" s="83" t="n">
        <f aca="false">IF(C358&lt;&gt;0,IF(I358&lt;&gt;0,I358/C358*100,""),"")</f>
        <v>106.721259024535</v>
      </c>
      <c r="M358" s="83" t="n">
        <f aca="false">IF(E358&lt;&gt;0,IF(K358&lt;&gt;0,K358/E358*100,""),"")</f>
        <v>107.068990544232</v>
      </c>
      <c r="N358" s="83" t="n">
        <f aca="false">IF(F358&lt;&gt;0,IF(I358&lt;&gt;0,I358/F358*100,""),"")</f>
        <v>106.656118130721</v>
      </c>
      <c r="O358" s="83" t="n">
        <f aca="false">IF(H358&lt;&gt;0,IF(K358&lt;&gt;0,K358/H358*100,""),"")</f>
        <v>105.911871749202</v>
      </c>
      <c r="Q358" s="65" t="n">
        <f aca="false">E358-C358-D358</f>
        <v>0</v>
      </c>
      <c r="R358" s="66" t="n">
        <f aca="false">H358-F358-G358</f>
        <v>0</v>
      </c>
      <c r="S358" s="66" t="n">
        <f aca="false">K358-I358-J358</f>
        <v>0</v>
      </c>
    </row>
    <row r="359" s="94" customFormat="true" ht="12" hidden="false" customHeight="false" outlineLevel="0" collapsed="false">
      <c r="A359" s="72" t="s">
        <v>27</v>
      </c>
      <c r="B359" s="87" t="n">
        <v>0</v>
      </c>
      <c r="C359" s="112"/>
      <c r="D359" s="111" t="n">
        <v>993066</v>
      </c>
      <c r="E359" s="82" t="n">
        <f aca="false">SUM(C359:D359)</f>
        <v>993066</v>
      </c>
      <c r="F359" s="82"/>
      <c r="G359" s="111" t="n">
        <v>1000710</v>
      </c>
      <c r="H359" s="82" t="n">
        <f aca="false">SUM(F359:G359)</f>
        <v>1000710</v>
      </c>
      <c r="I359" s="112"/>
      <c r="J359" s="111" t="n">
        <v>1017947</v>
      </c>
      <c r="K359" s="82" t="n">
        <f aca="false">SUM(I359:J359)</f>
        <v>1017947</v>
      </c>
      <c r="L359" s="83" t="str">
        <f aca="false">IF(C359&lt;&gt;0,IF(I359&lt;&gt;0,I359/C359*100,""),"")</f>
        <v/>
      </c>
      <c r="M359" s="83" t="n">
        <f aca="false">IF(E359&lt;&gt;0,IF(K359&lt;&gt;0,K359/E359*100,""),"")</f>
        <v>102.505472949431</v>
      </c>
      <c r="N359" s="83" t="str">
        <f aca="false">IF(F359&lt;&gt;0,IF(I359&lt;&gt;0,I359/F359*100,""),"")</f>
        <v/>
      </c>
      <c r="O359" s="83" t="n">
        <f aca="false">IF(H359&lt;&gt;0,IF(K359&lt;&gt;0,K359/H359*100,""),"")</f>
        <v>101.722477041301</v>
      </c>
      <c r="Q359" s="65" t="n">
        <f aca="false">E359-C359-D359</f>
        <v>0</v>
      </c>
      <c r="R359" s="66" t="n">
        <f aca="false">H359-F359-G359</f>
        <v>0</v>
      </c>
      <c r="S359" s="66" t="n">
        <f aca="false">K359-I359-J359</f>
        <v>0</v>
      </c>
    </row>
    <row r="360" s="94" customFormat="true" ht="22.5" hidden="false" customHeight="false" outlineLevel="0" collapsed="false">
      <c r="A360" s="72" t="s">
        <v>414</v>
      </c>
      <c r="B360" s="87" t="s">
        <v>415</v>
      </c>
      <c r="C360" s="69" t="n">
        <v>132630000</v>
      </c>
      <c r="D360" s="69" t="n">
        <v>17213133</v>
      </c>
      <c r="E360" s="82" t="n">
        <f aca="false">SUM(C360:D360)</f>
        <v>149843133</v>
      </c>
      <c r="F360" s="82" t="n">
        <v>132711373</v>
      </c>
      <c r="G360" s="69" t="n">
        <v>18679911</v>
      </c>
      <c r="H360" s="82" t="n">
        <f aca="false">SUM(F360:G360)</f>
        <v>151391284</v>
      </c>
      <c r="I360" s="69" t="n">
        <v>141804731</v>
      </c>
      <c r="J360" s="69" t="n">
        <v>19001672</v>
      </c>
      <c r="K360" s="82" t="n">
        <f aca="false">SUM(I360:J360)</f>
        <v>160806403</v>
      </c>
      <c r="L360" s="83" t="n">
        <f aca="false">IF(C360&lt;&gt;0,IF(I360&lt;&gt;0,I360/C360*100,""),"")</f>
        <v>106.917538264344</v>
      </c>
      <c r="M360" s="83" t="n">
        <f aca="false">IF(E360&lt;&gt;0,IF(K360&lt;&gt;0,K360/E360*100,""),"")</f>
        <v>107.316498114064</v>
      </c>
      <c r="N360" s="83" t="n">
        <f aca="false">IF(F360&lt;&gt;0,IF(I360&lt;&gt;0,I360/F360*100,""),"")</f>
        <v>106.85198095268</v>
      </c>
      <c r="O360" s="83" t="n">
        <f aca="false">IF(H360&lt;&gt;0,IF(K360&lt;&gt;0,K360/H360*100,""),"")</f>
        <v>106.219062783033</v>
      </c>
      <c r="Q360" s="65" t="n">
        <f aca="false">E360-C360-D360</f>
        <v>0</v>
      </c>
      <c r="R360" s="66" t="n">
        <f aca="false">H360-F360-G360</f>
        <v>0</v>
      </c>
      <c r="S360" s="66" t="n">
        <f aca="false">K360-I360-J360</f>
        <v>0</v>
      </c>
    </row>
    <row r="361" s="94" customFormat="true" ht="22.5" hidden="false" customHeight="false" outlineLevel="0" collapsed="false">
      <c r="A361" s="72" t="s">
        <v>416</v>
      </c>
      <c r="B361" s="87" t="s">
        <v>266</v>
      </c>
      <c r="C361" s="69" t="n">
        <v>603178</v>
      </c>
      <c r="D361" s="69" t="n">
        <v>3861920</v>
      </c>
      <c r="E361" s="82" t="n">
        <f aca="false">SUM(C361:D361)</f>
        <v>4465098</v>
      </c>
      <c r="F361" s="82" t="n">
        <v>603178</v>
      </c>
      <c r="G361" s="69" t="n">
        <v>3891648</v>
      </c>
      <c r="H361" s="82" t="n">
        <f aca="false">SUM(F361:G361)</f>
        <v>4494826</v>
      </c>
      <c r="I361" s="69" t="n">
        <v>383394</v>
      </c>
      <c r="J361" s="69" t="n">
        <v>3958682</v>
      </c>
      <c r="K361" s="82" t="n">
        <f aca="false">SUM(I361:J361)</f>
        <v>4342076</v>
      </c>
      <c r="L361" s="83" t="n">
        <f aca="false">IF(C361&lt;&gt;0,IF(I361&lt;&gt;0,I361/C361*100,""),"")</f>
        <v>63.5623315173962</v>
      </c>
      <c r="M361" s="83" t="n">
        <f aca="false">IF(E361&lt;&gt;0,IF(K361&lt;&gt;0,K361/E361*100,""),"")</f>
        <v>97.2448085126015</v>
      </c>
      <c r="N361" s="83" t="n">
        <f aca="false">IF(F361&lt;&gt;0,IF(I361&lt;&gt;0,I361/F361*100,""),"")</f>
        <v>63.5623315173962</v>
      </c>
      <c r="O361" s="83" t="n">
        <f aca="false">IF(H361&lt;&gt;0,IF(K361&lt;&gt;0,K361/H361*100,""),"")</f>
        <v>96.601648206182</v>
      </c>
      <c r="Q361" s="65" t="n">
        <f aca="false">E361-C361-D361</f>
        <v>0</v>
      </c>
      <c r="R361" s="66" t="n">
        <f aca="false">H361-F361-G361</f>
        <v>0</v>
      </c>
      <c r="S361" s="66" t="n">
        <f aca="false">K361-I361-J361</f>
        <v>0</v>
      </c>
    </row>
    <row r="362" s="94" customFormat="true" ht="12" hidden="false" customHeight="true" outlineLevel="0" collapsed="false">
      <c r="A362" s="72" t="s">
        <v>417</v>
      </c>
      <c r="B362" s="87" t="s">
        <v>418</v>
      </c>
      <c r="C362" s="69"/>
      <c r="D362" s="69"/>
      <c r="E362" s="69"/>
      <c r="F362" s="69"/>
      <c r="G362" s="69" t="n">
        <v>111190</v>
      </c>
      <c r="H362" s="82" t="n">
        <f aca="false">SUM(F362:G362)</f>
        <v>111190</v>
      </c>
      <c r="I362" s="69"/>
      <c r="J362" s="69" t="n">
        <v>113105</v>
      </c>
      <c r="K362" s="82" t="n">
        <f aca="false">SUM(I362:J362)</f>
        <v>113105</v>
      </c>
      <c r="L362" s="71" t="str">
        <f aca="false">IF(C362&lt;&gt;0,IF(I362&lt;&gt;0,I362/C362*100,""),"")</f>
        <v/>
      </c>
      <c r="M362" s="71" t="str">
        <f aca="false">IF(E362&lt;&gt;0,IF(K362&lt;&gt;0,K362/E362*100,""),"")</f>
        <v/>
      </c>
      <c r="N362" s="71" t="str">
        <f aca="false">IF(F362&lt;&gt;0,IF(I362&lt;&gt;0,I362/F362*100,""),"")</f>
        <v/>
      </c>
      <c r="O362" s="71" t="n">
        <f aca="false">IF(H362&lt;&gt;0,IF(K362&lt;&gt;0,K362/H362*100,""),"")</f>
        <v>101.7222771832</v>
      </c>
      <c r="Q362" s="65" t="n">
        <f aca="false">E362-C362-D362</f>
        <v>0</v>
      </c>
      <c r="R362" s="66" t="n">
        <f aca="false">H362-F362-G362</f>
        <v>0</v>
      </c>
      <c r="S362" s="66" t="n">
        <f aca="false">K362-I362-J362</f>
        <v>0</v>
      </c>
    </row>
    <row r="363" s="94" customFormat="true" ht="6" hidden="false" customHeight="true" outlineLevel="0" collapsed="false">
      <c r="A363" s="72"/>
      <c r="B363" s="87"/>
      <c r="C363" s="69"/>
      <c r="D363" s="69"/>
      <c r="E363" s="69" t="n">
        <f aca="false">SUM(C363:D363)</f>
        <v>0</v>
      </c>
      <c r="F363" s="69"/>
      <c r="G363" s="69"/>
      <c r="H363" s="69" t="n">
        <f aca="false">SUM(F363:G363)</f>
        <v>0</v>
      </c>
      <c r="I363" s="69"/>
      <c r="J363" s="69"/>
      <c r="K363" s="69" t="n">
        <f aca="false">SUM(I363:J363)</f>
        <v>0</v>
      </c>
      <c r="L363" s="71" t="str">
        <f aca="false">IF(C363&lt;&gt;0,IF(I363&lt;&gt;0,I363/C363*100,""),"")</f>
        <v/>
      </c>
      <c r="M363" s="71" t="str">
        <f aca="false">IF(E363&lt;&gt;0,IF(K363&lt;&gt;0,K363/E363*100,""),"")</f>
        <v/>
      </c>
      <c r="N363" s="71" t="str">
        <f aca="false">IF(F363&lt;&gt;0,IF(I363&lt;&gt;0,I363/F363*100,""),"")</f>
        <v/>
      </c>
      <c r="O363" s="71" t="str">
        <f aca="false">IF(H363&lt;&gt;0,IF(K363&lt;&gt;0,K363/H363*100,""),"")</f>
        <v/>
      </c>
      <c r="Q363" s="65" t="n">
        <f aca="false">E363-C363-D363</f>
        <v>0</v>
      </c>
      <c r="R363" s="66" t="n">
        <f aca="false">H363-F363-G363</f>
        <v>0</v>
      </c>
      <c r="S363" s="66" t="n">
        <f aca="false">K363-I363-J363</f>
        <v>0</v>
      </c>
    </row>
    <row r="364" s="153" customFormat="true" ht="12.75" hidden="false" customHeight="false" outlineLevel="0" collapsed="false">
      <c r="A364" s="152" t="s">
        <v>419</v>
      </c>
      <c r="B364" s="149" t="s">
        <v>19</v>
      </c>
      <c r="C364" s="77" t="n">
        <f aca="false">SUM(C366:C407)</f>
        <v>125640798</v>
      </c>
      <c r="D364" s="77" t="n">
        <f aca="false">SUM(D366:D406)</f>
        <v>11475422</v>
      </c>
      <c r="E364" s="90" t="n">
        <f aca="false">SUM(C364:D364)</f>
        <v>137116220</v>
      </c>
      <c r="F364" s="90" t="n">
        <f aca="false">SUM(F366:F407)</f>
        <v>151070009</v>
      </c>
      <c r="G364" s="77" t="n">
        <f aca="false">SUM(G366:G406)</f>
        <v>12194758</v>
      </c>
      <c r="H364" s="90" t="n">
        <f aca="false">SUM(F364:G364)</f>
        <v>163264767</v>
      </c>
      <c r="I364" s="77" t="n">
        <f aca="false">SUM(I366:I407)</f>
        <v>146908565</v>
      </c>
      <c r="J364" s="77" t="n">
        <f aca="false">SUM(J366:J406)</f>
        <v>12554677</v>
      </c>
      <c r="K364" s="90" t="n">
        <f aca="false">SUM(I364:J364)</f>
        <v>159463242</v>
      </c>
      <c r="L364" s="91" t="n">
        <f aca="false">IF(C364&lt;&gt;0,IF(I364&lt;&gt;0,I364/C364*100,""),"")</f>
        <v>116.927437057507</v>
      </c>
      <c r="M364" s="91" t="n">
        <f aca="false">IF(E364&lt;&gt;0,IF(K364&lt;&gt;0,K364/E364*100,""),"")</f>
        <v>116.297869063193</v>
      </c>
      <c r="N364" s="91" t="n">
        <f aca="false">IF(F364&lt;&gt;0,IF(I364&lt;&gt;0,I364/F364*100,""),"")</f>
        <v>97.2453539736004</v>
      </c>
      <c r="O364" s="91" t="n">
        <f aca="false">IF(H364&lt;&gt;0,IF(K364&lt;&gt;0,K364/H364*100,""),"")</f>
        <v>97.6715582486943</v>
      </c>
      <c r="Q364" s="65" t="n">
        <f aca="false">E364-C364-D364</f>
        <v>0</v>
      </c>
      <c r="R364" s="66" t="n">
        <f aca="false">H364-F364-G364</f>
        <v>0</v>
      </c>
      <c r="S364" s="66" t="n">
        <f aca="false">K364-I364-J364</f>
        <v>0</v>
      </c>
    </row>
    <row r="365" s="125" customFormat="true" ht="11.25" hidden="true" customHeight="false" outlineLevel="0" collapsed="false">
      <c r="A365" s="67" t="s">
        <v>26</v>
      </c>
      <c r="B365" s="48"/>
      <c r="C365" s="111" t="n">
        <f aca="false">SUM(C366:C406)</f>
        <v>125640798</v>
      </c>
      <c r="D365" s="111" t="n">
        <f aca="false">SUM(D366:D406)</f>
        <v>11475422</v>
      </c>
      <c r="E365" s="111" t="n">
        <f aca="false">SUM(C365:D365)</f>
        <v>137116220</v>
      </c>
      <c r="F365" s="111" t="n">
        <f aca="false">SUM(F366:F406)</f>
        <v>151070009</v>
      </c>
      <c r="G365" s="111" t="n">
        <f aca="false">SUM(G366:G406)</f>
        <v>12194758</v>
      </c>
      <c r="H365" s="111" t="n">
        <f aca="false">SUM(F365:G365)</f>
        <v>163264767</v>
      </c>
      <c r="I365" s="111" t="n">
        <f aca="false">SUM(I366:I406)</f>
        <v>146908565</v>
      </c>
      <c r="J365" s="111" t="n">
        <f aca="false">SUM(J366:J406)</f>
        <v>12554677</v>
      </c>
      <c r="K365" s="111" t="n">
        <f aca="false">SUM(I365:J365)</f>
        <v>159463242</v>
      </c>
      <c r="L365" s="128" t="n">
        <f aca="false">IF(C365&lt;&gt;0,IF(I365&lt;&gt;0,I365/C365*100,""),"")</f>
        <v>116.927437057507</v>
      </c>
      <c r="M365" s="128" t="n">
        <f aca="false">IF(E365&lt;&gt;0,IF(K365&lt;&gt;0,K365/E365*100,""),"")</f>
        <v>116.297869063193</v>
      </c>
      <c r="N365" s="128" t="n">
        <f aca="false">IF(F365&lt;&gt;0,IF(I365&lt;&gt;0,I365/F365*100,""),"")</f>
        <v>97.2453539736004</v>
      </c>
      <c r="O365" s="128" t="n">
        <f aca="false">IF(H365&lt;&gt;0,IF(K365&lt;&gt;0,K365/H365*100,""),"")</f>
        <v>97.6715582486943</v>
      </c>
      <c r="Q365" s="65" t="n">
        <f aca="false">E365-C365-D365</f>
        <v>0</v>
      </c>
      <c r="R365" s="66" t="n">
        <f aca="false">H365-F365-G365</f>
        <v>0</v>
      </c>
      <c r="S365" s="66" t="n">
        <f aca="false">K365-I365-J365</f>
        <v>0</v>
      </c>
    </row>
    <row r="366" s="125" customFormat="true" ht="11.25" hidden="false" customHeight="false" outlineLevel="0" collapsed="false">
      <c r="A366" s="75" t="s">
        <v>27</v>
      </c>
      <c r="B366" s="87" t="n">
        <v>0</v>
      </c>
      <c r="C366" s="111"/>
      <c r="D366" s="111" t="n">
        <v>1191678</v>
      </c>
      <c r="E366" s="111" t="n">
        <f aca="false">SUM(C366:D366)</f>
        <v>1191678</v>
      </c>
      <c r="F366" s="111"/>
      <c r="G366" s="111" t="n">
        <v>1320380</v>
      </c>
      <c r="H366" s="111" t="n">
        <f aca="false">SUM(F366:G366)</f>
        <v>1320380</v>
      </c>
      <c r="I366" s="111"/>
      <c r="J366" s="111" t="n">
        <v>1368573</v>
      </c>
      <c r="K366" s="111" t="n">
        <f aca="false">SUM(I366:J366)</f>
        <v>1368573</v>
      </c>
      <c r="L366" s="128" t="str">
        <f aca="false">IF(C366&lt;&gt;0,IF(I366&lt;&gt;0,I366/C366*100,""),"")</f>
        <v/>
      </c>
      <c r="M366" s="128" t="n">
        <f aca="false">IF(E366&lt;&gt;0,IF(K366&lt;&gt;0,K366/E366*100,""),"")</f>
        <v>114.84419448878</v>
      </c>
      <c r="N366" s="128" t="str">
        <f aca="false">IF(F366&lt;&gt;0,IF(I366&lt;&gt;0,I366/F366*100,""),"")</f>
        <v/>
      </c>
      <c r="O366" s="128" t="n">
        <f aca="false">IF(H366&lt;&gt;0,IF(K366&lt;&gt;0,K366/H366*100,""),"")</f>
        <v>103.649934109877</v>
      </c>
      <c r="Q366" s="65" t="n">
        <f aca="false">E366-C366-D366</f>
        <v>0</v>
      </c>
      <c r="R366" s="66" t="n">
        <f aca="false">H366-F366-G366</f>
        <v>0</v>
      </c>
      <c r="S366" s="66" t="n">
        <f aca="false">K366-I366-J366</f>
        <v>0</v>
      </c>
    </row>
    <row r="367" s="125" customFormat="true" ht="11.25" hidden="false" customHeight="false" outlineLevel="0" collapsed="false">
      <c r="A367" s="72" t="s">
        <v>420</v>
      </c>
      <c r="B367" s="48" t="s">
        <v>421</v>
      </c>
      <c r="C367" s="111" t="n">
        <f aca="false">1325640+126720</f>
        <v>1452360</v>
      </c>
      <c r="D367" s="111" t="n">
        <v>11034</v>
      </c>
      <c r="E367" s="111" t="n">
        <f aca="false">SUM(C367:D367)</f>
        <v>1463394</v>
      </c>
      <c r="F367" s="111" t="n">
        <v>1452360</v>
      </c>
      <c r="G367" s="111" t="n">
        <v>11119</v>
      </c>
      <c r="H367" s="111" t="n">
        <f aca="false">SUM(F367:G367)</f>
        <v>1463479</v>
      </c>
      <c r="I367" s="111" t="n">
        <v>502920</v>
      </c>
      <c r="J367" s="111" t="n">
        <v>11311</v>
      </c>
      <c r="K367" s="111" t="n">
        <f aca="false">SUM(I367:J367)</f>
        <v>514231</v>
      </c>
      <c r="L367" s="128" t="n">
        <f aca="false">IF(C367&lt;&gt;0,IF(I367&lt;&gt;0,I367/C367*100,""),"")</f>
        <v>34.6277782368008</v>
      </c>
      <c r="M367" s="128" t="n">
        <f aca="false">IF(E367&lt;&gt;0,IF(K367&lt;&gt;0,K367/E367*100,""),"")</f>
        <v>35.1396138018879</v>
      </c>
      <c r="N367" s="128" t="n">
        <f aca="false">IF(F367&lt;&gt;0,IF(I367&lt;&gt;0,I367/F367*100,""),"")</f>
        <v>34.6277782368008</v>
      </c>
      <c r="O367" s="128" t="n">
        <f aca="false">IF(H367&lt;&gt;0,IF(K367&lt;&gt;0,K367/H367*100,""),"")</f>
        <v>35.1375728657535</v>
      </c>
      <c r="Q367" s="65" t="n">
        <f aca="false">E367-C367-D367</f>
        <v>0</v>
      </c>
      <c r="R367" s="66" t="n">
        <f aca="false">H367-F367-G367</f>
        <v>0</v>
      </c>
      <c r="S367" s="66" t="n">
        <f aca="false">K367-I367-J367</f>
        <v>0</v>
      </c>
    </row>
    <row r="368" s="125" customFormat="true" ht="11.25" hidden="false" customHeight="false" outlineLevel="0" collapsed="false">
      <c r="A368" s="72" t="s">
        <v>422</v>
      </c>
      <c r="B368" s="48" t="s">
        <v>423</v>
      </c>
      <c r="C368" s="111" t="n">
        <f aca="false">400000+100000+80000+100000+100000+150000</f>
        <v>930000</v>
      </c>
      <c r="D368" s="111" t="n">
        <v>364124</v>
      </c>
      <c r="E368" s="111" t="n">
        <f aca="false">SUM(C368:D368)</f>
        <v>1294124</v>
      </c>
      <c r="F368" s="111" t="n">
        <v>815000</v>
      </c>
      <c r="G368" s="111" t="n">
        <v>366927</v>
      </c>
      <c r="H368" s="111" t="n">
        <f aca="false">SUM(F368:G368)</f>
        <v>1181927</v>
      </c>
      <c r="I368" s="111" t="n">
        <f aca="false">588100+130000</f>
        <v>718100</v>
      </c>
      <c r="J368" s="111" t="n">
        <v>328005</v>
      </c>
      <c r="K368" s="111" t="n">
        <f aca="false">SUM(I368:J368)</f>
        <v>1046105</v>
      </c>
      <c r="L368" s="128" t="n">
        <f aca="false">IF(C368&lt;&gt;0,IF(I368&lt;&gt;0,I368/C368*100,""),"")</f>
        <v>77.2150537634409</v>
      </c>
      <c r="M368" s="128" t="n">
        <f aca="false">IF(E368&lt;&gt;0,IF(K368&lt;&gt;0,K368/E368*100,""),"")</f>
        <v>80.8349895373241</v>
      </c>
      <c r="N368" s="128" t="n">
        <f aca="false">IF(F368&lt;&gt;0,IF(I368&lt;&gt;0,I368/F368*100,""),"")</f>
        <v>88.1104294478528</v>
      </c>
      <c r="O368" s="128" t="n">
        <f aca="false">IF(H368&lt;&gt;0,IF(K368&lt;&gt;0,K368/H368*100,""),"")</f>
        <v>88.5084273394211</v>
      </c>
      <c r="Q368" s="65" t="n">
        <f aca="false">E368-C368-D368</f>
        <v>0</v>
      </c>
      <c r="R368" s="66" t="n">
        <f aca="false">H368-F368-G368</f>
        <v>0</v>
      </c>
      <c r="S368" s="66" t="n">
        <f aca="false">K368-I368-J368</f>
        <v>0</v>
      </c>
    </row>
    <row r="369" s="125" customFormat="true" ht="11.25" hidden="false" customHeight="false" outlineLevel="0" collapsed="false">
      <c r="A369" s="126" t="s">
        <v>424</v>
      </c>
      <c r="B369" s="48"/>
      <c r="C369" s="111"/>
      <c r="D369" s="111"/>
      <c r="E369" s="111"/>
      <c r="F369" s="111"/>
      <c r="G369" s="111"/>
      <c r="H369" s="111"/>
      <c r="I369" s="111"/>
      <c r="J369" s="111"/>
      <c r="K369" s="111"/>
      <c r="L369" s="128"/>
      <c r="M369" s="128"/>
      <c r="N369" s="128"/>
      <c r="O369" s="128"/>
      <c r="Q369" s="65" t="n">
        <f aca="false">E369-C369-D369</f>
        <v>0</v>
      </c>
      <c r="R369" s="66" t="n">
        <f aca="false">H369-F369-G369</f>
        <v>0</v>
      </c>
      <c r="S369" s="66" t="n">
        <f aca="false">K369-I369-J369</f>
        <v>0</v>
      </c>
    </row>
    <row r="370" s="125" customFormat="true" ht="11.25" hidden="false" customHeight="false" outlineLevel="0" collapsed="false">
      <c r="A370" s="72" t="s">
        <v>145</v>
      </c>
      <c r="B370" s="48" t="s">
        <v>146</v>
      </c>
      <c r="C370" s="111" t="n">
        <v>549890</v>
      </c>
      <c r="D370" s="111"/>
      <c r="E370" s="111" t="n">
        <f aca="false">SUM(C370:D370)</f>
        <v>549890</v>
      </c>
      <c r="F370" s="111" t="n">
        <v>541390</v>
      </c>
      <c r="G370" s="111"/>
      <c r="H370" s="111" t="n">
        <f aca="false">SUM(F370:G370)</f>
        <v>541390</v>
      </c>
      <c r="I370" s="111" t="n">
        <v>854800</v>
      </c>
      <c r="J370" s="111"/>
      <c r="K370" s="111" t="n">
        <f aca="false">SUM(I370:J370)</f>
        <v>854800</v>
      </c>
      <c r="L370" s="128" t="n">
        <f aca="false">IF(C370&lt;&gt;0,IF(I370&lt;&gt;0,I370/C370*100,""),"")</f>
        <v>155.449271672516</v>
      </c>
      <c r="M370" s="128" t="n">
        <f aca="false">IF(E370&lt;&gt;0,IF(K370&lt;&gt;0,K370/E370*100,""),"")</f>
        <v>155.449271672516</v>
      </c>
      <c r="N370" s="128" t="n">
        <f aca="false">IF(F370&lt;&gt;0,IF(I370&lt;&gt;0,I370/F370*100,""),"")</f>
        <v>157.889876059772</v>
      </c>
      <c r="O370" s="128" t="n">
        <f aca="false">IF(H370&lt;&gt;0,IF(K370&lt;&gt;0,K370/H370*100,""),"")</f>
        <v>157.889876059772</v>
      </c>
      <c r="Q370" s="65" t="n">
        <f aca="false">E370-C370-D370</f>
        <v>0</v>
      </c>
      <c r="R370" s="66" t="n">
        <f aca="false">H370-F370-G370</f>
        <v>0</v>
      </c>
      <c r="S370" s="66" t="n">
        <f aca="false">K370-I370-J370</f>
        <v>0</v>
      </c>
    </row>
    <row r="371" s="125" customFormat="true" ht="11.25" hidden="false" customHeight="false" outlineLevel="0" collapsed="false">
      <c r="A371" s="72" t="s">
        <v>30</v>
      </c>
      <c r="B371" s="48" t="s">
        <v>31</v>
      </c>
      <c r="C371" s="111" t="n">
        <v>425000</v>
      </c>
      <c r="D371" s="111"/>
      <c r="E371" s="111" t="n">
        <f aca="false">SUM(C371:D371)</f>
        <v>425000</v>
      </c>
      <c r="F371" s="111" t="n">
        <v>425104</v>
      </c>
      <c r="G371" s="111"/>
      <c r="H371" s="111" t="n">
        <f aca="false">SUM(F371:G371)</f>
        <v>425104</v>
      </c>
      <c r="I371" s="111" t="n">
        <v>470987</v>
      </c>
      <c r="J371" s="111"/>
      <c r="K371" s="111" t="n">
        <f aca="false">SUM(I371:J371)</f>
        <v>470987</v>
      </c>
      <c r="L371" s="128" t="n">
        <f aca="false">IF(C371&lt;&gt;0,IF(I371&lt;&gt;0,I371/C371*100,""),"")</f>
        <v>110.820470588235</v>
      </c>
      <c r="M371" s="128" t="n">
        <f aca="false">IF(E371&lt;&gt;0,IF(K371&lt;&gt;0,K371/E371*100,""),"")</f>
        <v>110.820470588235</v>
      </c>
      <c r="N371" s="128" t="n">
        <f aca="false">IF(F371&lt;&gt;0,IF(I371&lt;&gt;0,I371/F371*100,""),"")</f>
        <v>110.793358801611</v>
      </c>
      <c r="O371" s="128" t="n">
        <f aca="false">IF(H371&lt;&gt;0,IF(K371&lt;&gt;0,K371/H371*100,""),"")</f>
        <v>110.793358801611</v>
      </c>
      <c r="Q371" s="65" t="n">
        <f aca="false">E371-C371-D371</f>
        <v>0</v>
      </c>
      <c r="R371" s="66" t="n">
        <f aca="false">H371-F371-G371</f>
        <v>0</v>
      </c>
      <c r="S371" s="66" t="n">
        <f aca="false">K371-I371-J371</f>
        <v>0</v>
      </c>
    </row>
    <row r="372" s="125" customFormat="true" ht="11.25" hidden="false" customHeight="false" outlineLevel="0" collapsed="false">
      <c r="A372" s="72" t="s">
        <v>425</v>
      </c>
      <c r="B372" s="48" t="s">
        <v>426</v>
      </c>
      <c r="C372" s="111" t="n">
        <v>2150020</v>
      </c>
      <c r="D372" s="111" t="n">
        <v>910310</v>
      </c>
      <c r="E372" s="111" t="n">
        <f aca="false">SUM(C372:D372)</f>
        <v>3060330</v>
      </c>
      <c r="F372" s="111" t="n">
        <v>2743500</v>
      </c>
      <c r="G372" s="111" t="n">
        <v>917317</v>
      </c>
      <c r="H372" s="111" t="n">
        <f aca="false">SUM(F372:G372)</f>
        <v>3660817</v>
      </c>
      <c r="I372" s="111" t="n">
        <v>3310000</v>
      </c>
      <c r="J372" s="111" t="n">
        <v>865255</v>
      </c>
      <c r="K372" s="111" t="n">
        <f aca="false">SUM(I372:J372)</f>
        <v>4175255</v>
      </c>
      <c r="L372" s="128" t="n">
        <f aca="false">IF(C372&lt;&gt;0,IF(I372&lt;&gt;0,I372/C372*100,""),"")</f>
        <v>153.952056259942</v>
      </c>
      <c r="M372" s="128" t="n">
        <f aca="false">IF(E372&lt;&gt;0,IF(K372&lt;&gt;0,K372/E372*100,""),"")</f>
        <v>136.431528625998</v>
      </c>
      <c r="N372" s="128" t="n">
        <f aca="false">IF(F372&lt;&gt;0,IF(I372&lt;&gt;0,I372/F372*100,""),"")</f>
        <v>120.648806269364</v>
      </c>
      <c r="O372" s="128" t="n">
        <f aca="false">IF(H372&lt;&gt;0,IF(K372&lt;&gt;0,K372/H372*100,""),"")</f>
        <v>114.052546193923</v>
      </c>
      <c r="Q372" s="65" t="n">
        <f aca="false">E372-C372-D372</f>
        <v>0</v>
      </c>
      <c r="R372" s="66" t="n">
        <f aca="false">H372-F372-G372</f>
        <v>0</v>
      </c>
      <c r="S372" s="66" t="n">
        <f aca="false">K372-I372-J372</f>
        <v>0</v>
      </c>
    </row>
    <row r="373" s="125" customFormat="true" ht="11.25" hidden="false" customHeight="false" outlineLevel="0" collapsed="false">
      <c r="A373" s="72" t="s">
        <v>427</v>
      </c>
      <c r="B373" s="48" t="s">
        <v>428</v>
      </c>
      <c r="C373" s="111" t="n">
        <v>100000</v>
      </c>
      <c r="D373" s="111" t="n">
        <v>165510</v>
      </c>
      <c r="E373" s="111" t="n">
        <f aca="false">SUM(C373:D373)</f>
        <v>265510</v>
      </c>
      <c r="F373" s="111" t="n">
        <v>100000</v>
      </c>
      <c r="G373" s="111" t="n">
        <v>166785</v>
      </c>
      <c r="H373" s="111" t="n">
        <f aca="false">SUM(F373:G373)</f>
        <v>266785</v>
      </c>
      <c r="I373" s="111" t="n">
        <v>100000</v>
      </c>
      <c r="J373" s="111" t="n">
        <v>197934</v>
      </c>
      <c r="K373" s="111" t="n">
        <f aca="false">SUM(I373:J373)</f>
        <v>297934</v>
      </c>
      <c r="L373" s="128" t="n">
        <f aca="false">IF(C373&lt;&gt;0,IF(I373&lt;&gt;0,I373/C373*100,""),"")</f>
        <v>100</v>
      </c>
      <c r="M373" s="128" t="n">
        <f aca="false">IF(E373&lt;&gt;0,IF(K373&lt;&gt;0,K373/E373*100,""),"")</f>
        <v>112.211969417348</v>
      </c>
      <c r="N373" s="128" t="n">
        <f aca="false">IF(F373&lt;&gt;0,IF(I373&lt;&gt;0,I373/F373*100,""),"")</f>
        <v>100</v>
      </c>
      <c r="O373" s="128" t="n">
        <f aca="false">IF(H373&lt;&gt;0,IF(K373&lt;&gt;0,K373/H373*100,""),"")</f>
        <v>111.675693910827</v>
      </c>
      <c r="Q373" s="65" t="n">
        <f aca="false">E373-C373-D373</f>
        <v>0</v>
      </c>
      <c r="R373" s="66" t="n">
        <f aca="false">H373-F373-G373</f>
        <v>0</v>
      </c>
      <c r="S373" s="66" t="n">
        <f aca="false">K373-I373-J373</f>
        <v>0</v>
      </c>
    </row>
    <row r="374" s="125" customFormat="true" ht="11.25" hidden="false" customHeight="false" outlineLevel="0" collapsed="false">
      <c r="A374" s="72" t="s">
        <v>429</v>
      </c>
      <c r="B374" s="48" t="s">
        <v>430</v>
      </c>
      <c r="C374" s="111" t="n">
        <v>770000</v>
      </c>
      <c r="D374" s="111" t="n">
        <v>1213747</v>
      </c>
      <c r="E374" s="111" t="n">
        <f aca="false">SUM(C374:D374)</f>
        <v>1983747</v>
      </c>
      <c r="F374" s="111" t="n">
        <v>792452</v>
      </c>
      <c r="G374" s="111" t="n">
        <v>1223089</v>
      </c>
      <c r="H374" s="111" t="n">
        <f aca="false">SUM(F374:G374)</f>
        <v>2015541</v>
      </c>
      <c r="I374" s="111" t="n">
        <f aca="false">1760000+500000</f>
        <v>2260000</v>
      </c>
      <c r="J374" s="111" t="n">
        <v>1266778</v>
      </c>
      <c r="K374" s="111" t="n">
        <f aca="false">SUM(I374:J374)</f>
        <v>3526778</v>
      </c>
      <c r="L374" s="128" t="n">
        <f aca="false">IF(C374&lt;&gt;0,IF(I374&lt;&gt;0,I374/C374*100,""),"")</f>
        <v>293.506493506494</v>
      </c>
      <c r="M374" s="128" t="n">
        <f aca="false">IF(E374&lt;&gt;0,IF(K374&lt;&gt;0,K374/E374*100,""),"")</f>
        <v>177.783658904084</v>
      </c>
      <c r="N374" s="128" t="n">
        <f aca="false">IF(F374&lt;&gt;0,IF(I374&lt;&gt;0,I374/F374*100,""),"")</f>
        <v>285.190774961764</v>
      </c>
      <c r="O374" s="128" t="n">
        <f aca="false">IF(H374&lt;&gt;0,IF(K374&lt;&gt;0,K374/H374*100,""),"")</f>
        <v>174.979223940371</v>
      </c>
      <c r="Q374" s="65" t="n">
        <f aca="false">E374-C374-D374</f>
        <v>0</v>
      </c>
      <c r="R374" s="66" t="n">
        <f aca="false">H374-F374-G374</f>
        <v>0</v>
      </c>
      <c r="S374" s="66" t="n">
        <f aca="false">K374-I374-J374</f>
        <v>0</v>
      </c>
    </row>
    <row r="375" s="125" customFormat="true" ht="13.5" hidden="false" customHeight="true" outlineLevel="0" collapsed="false">
      <c r="A375" s="154" t="s">
        <v>431</v>
      </c>
      <c r="B375" s="124"/>
      <c r="C375" s="155"/>
      <c r="D375" s="155"/>
      <c r="E375" s="155"/>
      <c r="F375" s="155"/>
      <c r="G375" s="155"/>
      <c r="H375" s="155"/>
      <c r="I375" s="155"/>
      <c r="J375" s="155"/>
      <c r="K375" s="155"/>
      <c r="L375" s="156"/>
      <c r="M375" s="156"/>
      <c r="N375" s="156"/>
      <c r="O375" s="156"/>
      <c r="Q375" s="65" t="n">
        <f aca="false">E375-C375-D375</f>
        <v>0</v>
      </c>
      <c r="R375" s="66" t="n">
        <f aca="false">H375-F375-G375</f>
        <v>0</v>
      </c>
      <c r="S375" s="66" t="n">
        <f aca="false">K375-I375-J375</f>
        <v>0</v>
      </c>
    </row>
    <row r="376" s="125" customFormat="true" ht="11.25" hidden="false" customHeight="false" outlineLevel="0" collapsed="false">
      <c r="A376" s="67" t="s">
        <v>432</v>
      </c>
      <c r="B376" s="68" t="s">
        <v>433</v>
      </c>
      <c r="C376" s="151" t="n">
        <v>2056000</v>
      </c>
      <c r="D376" s="151" t="n">
        <v>220681</v>
      </c>
      <c r="E376" s="151" t="n">
        <f aca="false">SUM(C376:D376)</f>
        <v>2276681</v>
      </c>
      <c r="F376" s="151" t="n">
        <v>2056000</v>
      </c>
      <c r="G376" s="151" t="n">
        <v>222380</v>
      </c>
      <c r="H376" s="151" t="n">
        <f aca="false">SUM(F376:G376)</f>
        <v>2278380</v>
      </c>
      <c r="I376" s="151" t="n">
        <v>2049000</v>
      </c>
      <c r="J376" s="151" t="n">
        <v>180968</v>
      </c>
      <c r="K376" s="151" t="n">
        <f aca="false">SUM(I376:J376)</f>
        <v>2229968</v>
      </c>
      <c r="L376" s="157" t="n">
        <f aca="false">IF(C376&lt;&gt;0,IF(I376&lt;&gt;0,I376/C376*100,""),"")</f>
        <v>99.65953307393</v>
      </c>
      <c r="M376" s="157" t="n">
        <f aca="false">IF(E376&lt;&gt;0,IF(K376&lt;&gt;0,K376/E376*100,""),"")</f>
        <v>97.9481973978788</v>
      </c>
      <c r="N376" s="157" t="n">
        <f aca="false">IF(F376&lt;&gt;0,IF(I376&lt;&gt;0,I376/F376*100,""),"")</f>
        <v>99.65953307393</v>
      </c>
      <c r="O376" s="157" t="n">
        <f aca="false">IF(H376&lt;&gt;0,IF(K376&lt;&gt;0,K376/H376*100,""),"")</f>
        <v>97.8751569097341</v>
      </c>
      <c r="Q376" s="65" t="n">
        <f aca="false">E376-C376-D376</f>
        <v>0</v>
      </c>
      <c r="R376" s="66" t="n">
        <f aca="false">H376-F376-G376</f>
        <v>0</v>
      </c>
      <c r="S376" s="66" t="n">
        <f aca="false">K376-I376-J376</f>
        <v>0</v>
      </c>
    </row>
    <row r="377" s="125" customFormat="true" ht="11.25" hidden="false" customHeight="false" outlineLevel="0" collapsed="false">
      <c r="A377" s="72" t="s">
        <v>434</v>
      </c>
      <c r="B377" s="48" t="s">
        <v>435</v>
      </c>
      <c r="C377" s="111" t="n">
        <f aca="false">16320740+100000</f>
        <v>16420740</v>
      </c>
      <c r="D377" s="111" t="n">
        <v>772384</v>
      </c>
      <c r="E377" s="111" t="n">
        <f aca="false">SUM(C377:D377)</f>
        <v>17193124</v>
      </c>
      <c r="F377" s="111" t="n">
        <v>28849900</v>
      </c>
      <c r="G377" s="111" t="n">
        <v>1000710</v>
      </c>
      <c r="H377" s="111" t="n">
        <f aca="false">SUM(F377:G377)</f>
        <v>29850610</v>
      </c>
      <c r="I377" s="111" t="n">
        <f aca="false">19643370+150000</f>
        <v>19793370</v>
      </c>
      <c r="J377" s="111" t="n">
        <v>904842</v>
      </c>
      <c r="K377" s="111" t="n">
        <f aca="false">SUM(I377:J377)</f>
        <v>20698212</v>
      </c>
      <c r="L377" s="128" t="n">
        <f aca="false">IF(C377&lt;&gt;0,IF(I377&lt;&gt;0,I377/C377*100,""),"")</f>
        <v>120.538842951048</v>
      </c>
      <c r="M377" s="128" t="n">
        <f aca="false">IF(E377&lt;&gt;0,IF(K377&lt;&gt;0,K377/E377*100,""),"")</f>
        <v>120.386568490985</v>
      </c>
      <c r="N377" s="128" t="n">
        <f aca="false">IF(F377&lt;&gt;0,IF(I377&lt;&gt;0,I377/F377*100,""),"")</f>
        <v>68.6081060939553</v>
      </c>
      <c r="O377" s="128" t="n">
        <f aca="false">IF(H377&lt;&gt;0,IF(K377&lt;&gt;0,K377/H377*100,""),"")</f>
        <v>69.3393267340265</v>
      </c>
      <c r="Q377" s="65" t="n">
        <f aca="false">E377-C377-D377</f>
        <v>0</v>
      </c>
      <c r="R377" s="66" t="n">
        <f aca="false">H377-F377-G377</f>
        <v>0</v>
      </c>
      <c r="S377" s="66" t="n">
        <f aca="false">K377-I377-J377</f>
        <v>0</v>
      </c>
    </row>
    <row r="378" s="125" customFormat="true" ht="33.75" hidden="false" customHeight="false" outlineLevel="0" collapsed="false">
      <c r="A378" s="126" t="s">
        <v>436</v>
      </c>
      <c r="B378" s="48"/>
      <c r="C378" s="111"/>
      <c r="D378" s="111"/>
      <c r="E378" s="111"/>
      <c r="F378" s="111"/>
      <c r="G378" s="111"/>
      <c r="H378" s="111"/>
      <c r="I378" s="111"/>
      <c r="J378" s="111"/>
      <c r="K378" s="111"/>
      <c r="L378" s="128"/>
      <c r="M378" s="128"/>
      <c r="N378" s="128"/>
      <c r="O378" s="128"/>
      <c r="Q378" s="65" t="n">
        <f aca="false">E378-C378-D378</f>
        <v>0</v>
      </c>
      <c r="R378" s="66" t="n">
        <f aca="false">H378-F378-G378</f>
        <v>0</v>
      </c>
      <c r="S378" s="66" t="n">
        <f aca="false">K378-I378-J378</f>
        <v>0</v>
      </c>
    </row>
    <row r="379" s="125" customFormat="true" ht="11.25" hidden="false" customHeight="false" outlineLevel="0" collapsed="false">
      <c r="A379" s="72" t="s">
        <v>437</v>
      </c>
      <c r="B379" s="48" t="s">
        <v>438</v>
      </c>
      <c r="C379" s="111" t="n">
        <v>1700000</v>
      </c>
      <c r="D379" s="111" t="n">
        <v>2074403</v>
      </c>
      <c r="E379" s="111" t="n">
        <f aca="false">SUM(C379:D379)</f>
        <v>3774403</v>
      </c>
      <c r="F379" s="111" t="n">
        <v>1700000</v>
      </c>
      <c r="G379" s="111" t="n">
        <v>2201561</v>
      </c>
      <c r="H379" s="111" t="n">
        <f aca="false">SUM(F379:G379)</f>
        <v>3901561</v>
      </c>
      <c r="I379" s="111" t="n">
        <v>1500000</v>
      </c>
      <c r="J379" s="111" t="n">
        <v>2239483</v>
      </c>
      <c r="K379" s="111" t="n">
        <f aca="false">SUM(I379:J379)</f>
        <v>3739483</v>
      </c>
      <c r="L379" s="128" t="n">
        <f aca="false">IF(C379&lt;&gt;0,IF(I379&lt;&gt;0,I379/C379*100,""),"")</f>
        <v>88.2352941176471</v>
      </c>
      <c r="M379" s="128" t="n">
        <f aca="false">IF(E379&lt;&gt;0,IF(K379&lt;&gt;0,K379/E379*100,""),"")</f>
        <v>99.0748205742736</v>
      </c>
      <c r="N379" s="128" t="n">
        <f aca="false">IF(F379&lt;&gt;0,IF(I379&lt;&gt;0,I379/F379*100,""),"")</f>
        <v>88.2352941176471</v>
      </c>
      <c r="O379" s="128" t="n">
        <f aca="false">IF(H379&lt;&gt;0,IF(K379&lt;&gt;0,K379/H379*100,""),"")</f>
        <v>95.8458165846952</v>
      </c>
      <c r="Q379" s="65" t="n">
        <f aca="false">E379-C379-D379</f>
        <v>0</v>
      </c>
      <c r="R379" s="66" t="n">
        <f aca="false">H379-F379-G379</f>
        <v>0</v>
      </c>
      <c r="S379" s="66" t="n">
        <f aca="false">K379-I379-J379</f>
        <v>0</v>
      </c>
    </row>
    <row r="380" s="125" customFormat="true" ht="11.25" hidden="false" customHeight="false" outlineLevel="0" collapsed="false">
      <c r="A380" s="72" t="s">
        <v>439</v>
      </c>
      <c r="B380" s="48" t="s">
        <v>440</v>
      </c>
      <c r="C380" s="111" t="n">
        <v>369000</v>
      </c>
      <c r="D380" s="111" t="n">
        <v>44137</v>
      </c>
      <c r="E380" s="111" t="n">
        <f aca="false">SUM(C380:D380)</f>
        <v>413137</v>
      </c>
      <c r="F380" s="111" t="n">
        <v>369000</v>
      </c>
      <c r="G380" s="111" t="n">
        <v>111190</v>
      </c>
      <c r="H380" s="111" t="n">
        <f aca="false">SUM(F380:G380)</f>
        <v>480190</v>
      </c>
      <c r="I380" s="111" t="n">
        <v>562975</v>
      </c>
      <c r="J380" s="111" t="n">
        <v>113105</v>
      </c>
      <c r="K380" s="111" t="n">
        <f aca="false">SUM(I380:J380)</f>
        <v>676080</v>
      </c>
      <c r="L380" s="128" t="n">
        <f aca="false">IF(C380&lt;&gt;0,IF(I380&lt;&gt;0,I380/C380*100,""),"")</f>
        <v>152.567750677507</v>
      </c>
      <c r="M380" s="128" t="n">
        <f aca="false">IF(E380&lt;&gt;0,IF(K380&lt;&gt;0,K380/E380*100,""),"")</f>
        <v>163.645473535413</v>
      </c>
      <c r="N380" s="128" t="n">
        <f aca="false">IF(F380&lt;&gt;0,IF(I380&lt;&gt;0,I380/F380*100,""),"")</f>
        <v>152.567750677507</v>
      </c>
      <c r="O380" s="128" t="n">
        <f aca="false">IF(H380&lt;&gt;0,IF(K380&lt;&gt;0,K380/H380*100,""),"")</f>
        <v>140.794268935213</v>
      </c>
      <c r="Q380" s="65" t="n">
        <f aca="false">E380-C380-D380</f>
        <v>0</v>
      </c>
      <c r="R380" s="66" t="n">
        <f aca="false">H380-F380-G380</f>
        <v>0</v>
      </c>
      <c r="S380" s="66" t="n">
        <f aca="false">K380-I380-J380</f>
        <v>0</v>
      </c>
    </row>
    <row r="381" s="125" customFormat="true" ht="11.25" hidden="false" customHeight="false" outlineLevel="0" collapsed="false">
      <c r="A381" s="72" t="s">
        <v>441</v>
      </c>
      <c r="B381" s="48" t="s">
        <v>442</v>
      </c>
      <c r="C381" s="111" t="n">
        <v>1250000</v>
      </c>
      <c r="D381" s="111" t="n">
        <v>441362</v>
      </c>
      <c r="E381" s="111" t="n">
        <f aca="false">SUM(C381:D381)</f>
        <v>1691362</v>
      </c>
      <c r="F381" s="111" t="n">
        <v>1235000</v>
      </c>
      <c r="G381" s="111" t="n">
        <v>555950</v>
      </c>
      <c r="H381" s="111" t="n">
        <f aca="false">SUM(F381:G381)</f>
        <v>1790950</v>
      </c>
      <c r="I381" s="111" t="n">
        <v>1350000</v>
      </c>
      <c r="J381" s="111" t="n">
        <v>565526</v>
      </c>
      <c r="K381" s="111" t="n">
        <f aca="false">SUM(I381:J381)</f>
        <v>1915526</v>
      </c>
      <c r="L381" s="128" t="n">
        <f aca="false">IF(C381&lt;&gt;0,IF(I381&lt;&gt;0,I381/C381*100,""),"")</f>
        <v>108</v>
      </c>
      <c r="M381" s="128" t="n">
        <f aca="false">IF(E381&lt;&gt;0,IF(K381&lt;&gt;0,K381/E381*100,""),"")</f>
        <v>113.253460820333</v>
      </c>
      <c r="N381" s="128" t="n">
        <f aca="false">IF(F381&lt;&gt;0,IF(I381&lt;&gt;0,I381/F381*100,""),"")</f>
        <v>109.311740890688</v>
      </c>
      <c r="O381" s="128" t="n">
        <f aca="false">IF(H381&lt;&gt;0,IF(K381&lt;&gt;0,K381/H381*100,""),"")</f>
        <v>106.955861414333</v>
      </c>
      <c r="Q381" s="65" t="n">
        <f aca="false">E381-C381-D381</f>
        <v>0</v>
      </c>
      <c r="R381" s="66" t="n">
        <f aca="false">H381-F381-G381</f>
        <v>0</v>
      </c>
      <c r="S381" s="66" t="n">
        <f aca="false">K381-I381-J381</f>
        <v>0</v>
      </c>
    </row>
    <row r="382" s="125" customFormat="true" ht="11.25" hidden="false" customHeight="false" outlineLevel="0" collapsed="false">
      <c r="A382" s="72" t="s">
        <v>443</v>
      </c>
      <c r="B382" s="48" t="s">
        <v>444</v>
      </c>
      <c r="C382" s="111" t="n">
        <f aca="false">1130000+100000</f>
        <v>1230000</v>
      </c>
      <c r="D382" s="111" t="n">
        <v>331023</v>
      </c>
      <c r="E382" s="111" t="n">
        <f aca="false">SUM(C382:D382)</f>
        <v>1561023</v>
      </c>
      <c r="F382" s="111" t="n">
        <v>1627360</v>
      </c>
      <c r="G382" s="111" t="n">
        <v>444760</v>
      </c>
      <c r="H382" s="111" t="n">
        <f aca="false">SUM(F382:G382)</f>
        <v>2072120</v>
      </c>
      <c r="I382" s="111" t="n">
        <v>1352080</v>
      </c>
      <c r="J382" s="111" t="n">
        <v>576836</v>
      </c>
      <c r="K382" s="111" t="n">
        <f aca="false">SUM(I382:J382)</f>
        <v>1928916</v>
      </c>
      <c r="L382" s="128" t="n">
        <f aca="false">IF(C382&lt;&gt;0,IF(I382&lt;&gt;0,I382/C382*100,""),"")</f>
        <v>109.925203252033</v>
      </c>
      <c r="M382" s="128" t="n">
        <f aca="false">IF(E382&lt;&gt;0,IF(K382&lt;&gt;0,K382/E382*100,""),"")</f>
        <v>123.56742982006</v>
      </c>
      <c r="N382" s="128" t="n">
        <f aca="false">IF(F382&lt;&gt;0,IF(I382&lt;&gt;0,I382/F382*100,""),"")</f>
        <v>83.0842591682234</v>
      </c>
      <c r="O382" s="128" t="n">
        <f aca="false">IF(H382&lt;&gt;0,IF(K382&lt;&gt;0,K382/H382*100,""),"")</f>
        <v>93.0890102889794</v>
      </c>
      <c r="Q382" s="65" t="n">
        <f aca="false">E382-C382-D382</f>
        <v>0</v>
      </c>
      <c r="R382" s="66" t="n">
        <f aca="false">H382-F382-G382</f>
        <v>0</v>
      </c>
      <c r="S382" s="66" t="n">
        <f aca="false">K382-I382-J382</f>
        <v>0</v>
      </c>
    </row>
    <row r="383" s="125" customFormat="true" ht="12.75" hidden="false" customHeight="true" outlineLevel="0" collapsed="false">
      <c r="A383" s="72" t="s">
        <v>445</v>
      </c>
      <c r="B383" s="48" t="s">
        <v>446</v>
      </c>
      <c r="C383" s="111" t="n">
        <v>3454000</v>
      </c>
      <c r="D383" s="111" t="n">
        <v>634459</v>
      </c>
      <c r="E383" s="111" t="n">
        <f aca="false">SUM(C383:D383)</f>
        <v>4088459</v>
      </c>
      <c r="F383" s="111" t="n">
        <v>3773185</v>
      </c>
      <c r="G383" s="111" t="n">
        <v>639342</v>
      </c>
      <c r="H383" s="111" t="n">
        <f aca="false">SUM(F383:G383)</f>
        <v>4412527</v>
      </c>
      <c r="I383" s="111" t="n">
        <f aca="false">5378187+1000000</f>
        <v>6378187</v>
      </c>
      <c r="J383" s="111" t="n">
        <v>735184</v>
      </c>
      <c r="K383" s="111" t="n">
        <f aca="false">SUM(I383:J383)</f>
        <v>7113371</v>
      </c>
      <c r="L383" s="128" t="n">
        <f aca="false">IF(C383&lt;&gt;0,IF(I383&lt;&gt;0,I383/C383*100,""),"")</f>
        <v>184.660885929357</v>
      </c>
      <c r="M383" s="128" t="n">
        <f aca="false">IF(E383&lt;&gt;0,IF(K383&lt;&gt;0,K383/E383*100,""),"")</f>
        <v>173.986604732981</v>
      </c>
      <c r="N383" s="128" t="n">
        <f aca="false">IF(F383&lt;&gt;0,IF(I383&lt;&gt;0,I383/F383*100,""),"")</f>
        <v>169.03986950017</v>
      </c>
      <c r="O383" s="128" t="n">
        <f aca="false">IF(H383&lt;&gt;0,IF(K383&lt;&gt;0,K383/H383*100,""),"")</f>
        <v>161.208554644538</v>
      </c>
      <c r="Q383" s="65" t="n">
        <f aca="false">E383-C383-D383</f>
        <v>0</v>
      </c>
      <c r="R383" s="66" t="n">
        <f aca="false">H383-F383-G383</f>
        <v>0</v>
      </c>
      <c r="S383" s="66" t="n">
        <f aca="false">K383-I383-J383</f>
        <v>0</v>
      </c>
    </row>
    <row r="384" s="125" customFormat="true" ht="12.75" hidden="false" customHeight="true" outlineLevel="0" collapsed="false">
      <c r="A384" s="126" t="s">
        <v>447</v>
      </c>
      <c r="B384" s="48"/>
      <c r="C384" s="111"/>
      <c r="D384" s="111"/>
      <c r="E384" s="111"/>
      <c r="F384" s="111"/>
      <c r="G384" s="111"/>
      <c r="H384" s="111"/>
      <c r="I384" s="111"/>
      <c r="J384" s="111"/>
      <c r="K384" s="111"/>
      <c r="L384" s="128"/>
      <c r="M384" s="128"/>
      <c r="N384" s="128"/>
      <c r="O384" s="128"/>
      <c r="Q384" s="65" t="n">
        <f aca="false">E384-C384-D384</f>
        <v>0</v>
      </c>
      <c r="R384" s="66" t="n">
        <f aca="false">H384-F384-G384</f>
        <v>0</v>
      </c>
      <c r="S384" s="66" t="n">
        <f aca="false">K384-I384-J384</f>
        <v>0</v>
      </c>
    </row>
    <row r="385" s="125" customFormat="true" ht="22.5" hidden="false" customHeight="false" outlineLevel="0" collapsed="false">
      <c r="A385" s="72" t="s">
        <v>448</v>
      </c>
      <c r="B385" s="48" t="s">
        <v>449</v>
      </c>
      <c r="C385" s="111" t="n">
        <v>68101260</v>
      </c>
      <c r="D385" s="111" t="n">
        <v>220681</v>
      </c>
      <c r="E385" s="111" t="n">
        <f aca="false">SUM(C385:D385)</f>
        <v>68321941</v>
      </c>
      <c r="F385" s="111" t="n">
        <v>75124447</v>
      </c>
      <c r="G385" s="111" t="n">
        <v>222380</v>
      </c>
      <c r="H385" s="111" t="n">
        <f aca="false">SUM(F385:G385)</f>
        <v>75346827</v>
      </c>
      <c r="I385" s="111" t="n">
        <v>79446982</v>
      </c>
      <c r="J385" s="111" t="n">
        <v>226210</v>
      </c>
      <c r="K385" s="111" t="n">
        <f aca="false">SUM(I385:J385)</f>
        <v>79673192</v>
      </c>
      <c r="L385" s="128" t="n">
        <f aca="false">IF(C385&lt;&gt;0,IF(I385&lt;&gt;0,I385/C385*100,""),"")</f>
        <v>116.66007648023</v>
      </c>
      <c r="M385" s="128" t="n">
        <f aca="false">IF(E385&lt;&gt;0,IF(K385&lt;&gt;0,K385/E385*100,""),"")</f>
        <v>116.614356726194</v>
      </c>
      <c r="N385" s="128" t="n">
        <f aca="false">IF(F385&lt;&gt;0,IF(I385&lt;&gt;0,I385/F385*100,""),"")</f>
        <v>105.753832703754</v>
      </c>
      <c r="O385" s="128" t="n">
        <f aca="false">IF(H385&lt;&gt;0,IF(K385&lt;&gt;0,K385/H385*100,""),"")</f>
        <v>105.74193389723</v>
      </c>
      <c r="Q385" s="65" t="n">
        <f aca="false">E385-C385-D385</f>
        <v>0</v>
      </c>
      <c r="R385" s="66" t="n">
        <f aca="false">H385-F385-G385</f>
        <v>0</v>
      </c>
      <c r="S385" s="66" t="n">
        <f aca="false">K385-I385-J385</f>
        <v>0</v>
      </c>
    </row>
    <row r="386" s="125" customFormat="true" ht="11.25" hidden="false" customHeight="false" outlineLevel="0" collapsed="false">
      <c r="A386" s="72" t="s">
        <v>450</v>
      </c>
      <c r="B386" s="48" t="s">
        <v>451</v>
      </c>
      <c r="C386" s="111" t="n">
        <v>310000</v>
      </c>
      <c r="D386" s="111" t="n">
        <v>22068</v>
      </c>
      <c r="E386" s="111" t="n">
        <f aca="false">SUM(C386:D386)</f>
        <v>332068</v>
      </c>
      <c r="F386" s="111" t="n">
        <v>77800</v>
      </c>
      <c r="G386" s="111" t="n">
        <v>22238</v>
      </c>
      <c r="H386" s="111" t="n">
        <f aca="false">SUM(F386:G386)</f>
        <v>100038</v>
      </c>
      <c r="I386" s="111" t="n">
        <v>309600</v>
      </c>
      <c r="J386" s="111" t="n">
        <v>11311</v>
      </c>
      <c r="K386" s="111" t="n">
        <f aca="false">SUM(I386:J386)</f>
        <v>320911</v>
      </c>
      <c r="L386" s="128" t="n">
        <f aca="false">IF(C386&lt;&gt;0,IF(I386&lt;&gt;0,I386/C386*100,""),"")</f>
        <v>99.8709677419355</v>
      </c>
      <c r="M386" s="128" t="n">
        <f aca="false">IF(E386&lt;&gt;0,IF(K386&lt;&gt;0,K386/E386*100,""),"")</f>
        <v>96.640145994194</v>
      </c>
      <c r="N386" s="128" t="n">
        <f aca="false">IF(F386&lt;&gt;0,IF(I386&lt;&gt;0,I386/F386*100,""),"")</f>
        <v>397.943444730077</v>
      </c>
      <c r="O386" s="128" t="n">
        <f aca="false">IF(H386&lt;&gt;0,IF(K386&lt;&gt;0,K386/H386*100,""),"")</f>
        <v>320.789100141946</v>
      </c>
      <c r="Q386" s="65" t="n">
        <f aca="false">E386-C386-D386</f>
        <v>0</v>
      </c>
      <c r="R386" s="66" t="n">
        <f aca="false">H386-F386-G386</f>
        <v>0</v>
      </c>
      <c r="S386" s="66" t="n">
        <f aca="false">K386-I386-J386</f>
        <v>0</v>
      </c>
    </row>
    <row r="387" s="125" customFormat="true" ht="11.25" hidden="false" customHeight="false" outlineLevel="0" collapsed="false">
      <c r="A387" s="72" t="s">
        <v>452</v>
      </c>
      <c r="B387" s="48" t="s">
        <v>453</v>
      </c>
      <c r="C387" s="111" t="n">
        <v>3028530</v>
      </c>
      <c r="D387" s="111" t="n">
        <v>408261</v>
      </c>
      <c r="E387" s="111" t="n">
        <f aca="false">SUM(C387:D387)</f>
        <v>3436791</v>
      </c>
      <c r="F387" s="111" t="n">
        <v>3043601</v>
      </c>
      <c r="G387" s="111" t="n">
        <v>522593</v>
      </c>
      <c r="H387" s="111" t="n">
        <f aca="false">SUM(F387:G387)</f>
        <v>3566194</v>
      </c>
      <c r="I387" s="111" t="n">
        <f aca="false">2585000+1000000</f>
        <v>3585000</v>
      </c>
      <c r="J387" s="111" t="n">
        <v>593802</v>
      </c>
      <c r="K387" s="111" t="n">
        <f aca="false">SUM(I387:J387)</f>
        <v>4178802</v>
      </c>
      <c r="L387" s="128" t="n">
        <f aca="false">IF(C387&lt;&gt;0,IF(I387&lt;&gt;0,I387/C387*100,""),"")</f>
        <v>118.374260779982</v>
      </c>
      <c r="M387" s="128" t="n">
        <f aca="false">IF(E387&lt;&gt;0,IF(K387&lt;&gt;0,K387/E387*100,""),"")</f>
        <v>121.59022762804</v>
      </c>
      <c r="N387" s="128" t="n">
        <f aca="false">IF(F387&lt;&gt;0,IF(I387&lt;&gt;0,I387/F387*100,""),"")</f>
        <v>117.788106916774</v>
      </c>
      <c r="O387" s="128" t="n">
        <f aca="false">IF(H387&lt;&gt;0,IF(K387&lt;&gt;0,K387/H387*100,""),"")</f>
        <v>117.178201746736</v>
      </c>
      <c r="Q387" s="65" t="n">
        <f aca="false">E387-C387-D387</f>
        <v>0</v>
      </c>
      <c r="R387" s="66" t="n">
        <f aca="false">H387-F387-G387</f>
        <v>0</v>
      </c>
      <c r="S387" s="66" t="n">
        <f aca="false">K387-I387-J387</f>
        <v>0</v>
      </c>
    </row>
    <row r="388" s="125" customFormat="true" ht="11.25" hidden="false" customHeight="false" outlineLevel="0" collapsed="false">
      <c r="A388" s="126" t="s">
        <v>454</v>
      </c>
      <c r="B388" s="48"/>
      <c r="C388" s="111"/>
      <c r="D388" s="111"/>
      <c r="E388" s="111"/>
      <c r="F388" s="111"/>
      <c r="G388" s="111"/>
      <c r="H388" s="111"/>
      <c r="I388" s="111"/>
      <c r="J388" s="111"/>
      <c r="K388" s="111"/>
      <c r="L388" s="128"/>
      <c r="M388" s="128"/>
      <c r="N388" s="128"/>
      <c r="O388" s="128"/>
      <c r="Q388" s="65" t="n">
        <f aca="false">E388-C388-D388</f>
        <v>0</v>
      </c>
      <c r="R388" s="66" t="n">
        <f aca="false">H388-F388-G388</f>
        <v>0</v>
      </c>
      <c r="S388" s="66" t="n">
        <f aca="false">K388-I388-J388</f>
        <v>0</v>
      </c>
    </row>
    <row r="389" s="125" customFormat="true" ht="11.25" hidden="false" customHeight="false" outlineLevel="0" collapsed="false">
      <c r="A389" s="72" t="s">
        <v>455</v>
      </c>
      <c r="B389" s="48" t="s">
        <v>456</v>
      </c>
      <c r="C389" s="111" t="n">
        <v>2200000</v>
      </c>
      <c r="D389" s="111" t="n">
        <v>110341</v>
      </c>
      <c r="E389" s="111" t="n">
        <f aca="false">SUM(C389:D389)</f>
        <v>2310341</v>
      </c>
      <c r="F389" s="111" t="n">
        <v>3639315</v>
      </c>
      <c r="G389" s="111" t="n">
        <v>111190</v>
      </c>
      <c r="H389" s="111" t="n">
        <f aca="false">SUM(F389:G389)</f>
        <v>3750505</v>
      </c>
      <c r="I389" s="111" t="n">
        <v>2319880</v>
      </c>
      <c r="J389" s="111" t="n">
        <v>113105</v>
      </c>
      <c r="K389" s="111" t="n">
        <f aca="false">SUM(I389:J389)</f>
        <v>2432985</v>
      </c>
      <c r="L389" s="128" t="n">
        <f aca="false">IF(C389&lt;&gt;0,IF(I389&lt;&gt;0,I389/C389*100,""),"")</f>
        <v>105.449090909091</v>
      </c>
      <c r="M389" s="128" t="n">
        <f aca="false">IF(E389&lt;&gt;0,IF(K389&lt;&gt;0,K389/E389*100,""),"")</f>
        <v>105.308480436438</v>
      </c>
      <c r="N389" s="128" t="n">
        <f aca="false">IF(F389&lt;&gt;0,IF(I389&lt;&gt;0,I389/F389*100,""),"")</f>
        <v>63.7449629944097</v>
      </c>
      <c r="O389" s="128" t="n">
        <f aca="false">IF(H389&lt;&gt;0,IF(K389&lt;&gt;0,K389/H389*100,""),"")</f>
        <v>64.8708640569737</v>
      </c>
      <c r="Q389" s="65" t="n">
        <f aca="false">E389-C389-D389</f>
        <v>0</v>
      </c>
      <c r="R389" s="66" t="n">
        <f aca="false">H389-F389-G389</f>
        <v>0</v>
      </c>
      <c r="S389" s="66" t="n">
        <f aca="false">K389-I389-J389</f>
        <v>0</v>
      </c>
    </row>
    <row r="390" s="125" customFormat="true" ht="11.25" hidden="false" customHeight="false" outlineLevel="0" collapsed="false">
      <c r="A390" s="72" t="s">
        <v>457</v>
      </c>
      <c r="B390" s="48" t="s">
        <v>458</v>
      </c>
      <c r="C390" s="111" t="n">
        <v>3800000</v>
      </c>
      <c r="D390" s="111" t="n">
        <v>44136</v>
      </c>
      <c r="E390" s="111" t="n">
        <f aca="false">SUM(C390:D390)</f>
        <v>3844136</v>
      </c>
      <c r="F390" s="111" t="n">
        <v>3800000</v>
      </c>
      <c r="G390" s="111" t="n">
        <v>44476</v>
      </c>
      <c r="H390" s="111" t="n">
        <f aca="false">SUM(F390:G390)</f>
        <v>3844476</v>
      </c>
      <c r="I390" s="111" t="n">
        <v>3800000</v>
      </c>
      <c r="J390" s="111" t="n">
        <v>84829</v>
      </c>
      <c r="K390" s="111" t="n">
        <f aca="false">SUM(I390:J390)</f>
        <v>3884829</v>
      </c>
      <c r="L390" s="128" t="n">
        <f aca="false">IF(C390&lt;&gt;0,IF(I390&lt;&gt;0,I390/C390*100,""),"")</f>
        <v>100</v>
      </c>
      <c r="M390" s="128" t="n">
        <f aca="false">IF(E390&lt;&gt;0,IF(K390&lt;&gt;0,K390/E390*100,""),"")</f>
        <v>101.058573369933</v>
      </c>
      <c r="N390" s="128" t="n">
        <f aca="false">IF(F390&lt;&gt;0,IF(I390&lt;&gt;0,I390/F390*100,""),"")</f>
        <v>100</v>
      </c>
      <c r="O390" s="128" t="n">
        <f aca="false">IF(H390&lt;&gt;0,IF(K390&lt;&gt;0,K390/H390*100,""),"")</f>
        <v>101.049635893162</v>
      </c>
      <c r="Q390" s="65" t="n">
        <f aca="false">E390-C390-D390</f>
        <v>0</v>
      </c>
      <c r="R390" s="66" t="n">
        <f aca="false">H390-F390-G390</f>
        <v>0</v>
      </c>
      <c r="S390" s="66" t="n">
        <f aca="false">K390-I390-J390</f>
        <v>0</v>
      </c>
    </row>
    <row r="391" s="125" customFormat="true" ht="11.25" hidden="false" customHeight="false" outlineLevel="0" collapsed="false">
      <c r="A391" s="72" t="s">
        <v>459</v>
      </c>
      <c r="B391" s="48" t="s">
        <v>460</v>
      </c>
      <c r="C391" s="111" t="n">
        <v>1940000</v>
      </c>
      <c r="D391" s="111" t="n">
        <v>408260</v>
      </c>
      <c r="E391" s="111" t="n">
        <f aca="false">SUM(C391:D391)</f>
        <v>2348260</v>
      </c>
      <c r="F391" s="111" t="n">
        <v>1670800</v>
      </c>
      <c r="G391" s="111" t="n">
        <v>411403</v>
      </c>
      <c r="H391" s="111" t="n">
        <f aca="false">SUM(F391:G391)</f>
        <v>2082203</v>
      </c>
      <c r="I391" s="111" t="n">
        <v>1664000</v>
      </c>
      <c r="J391" s="111" t="n">
        <v>441110</v>
      </c>
      <c r="K391" s="111" t="n">
        <f aca="false">SUM(I391:J391)</f>
        <v>2105110</v>
      </c>
      <c r="L391" s="128" t="n">
        <f aca="false">IF(C391&lt;&gt;0,IF(I391&lt;&gt;0,I391/C391*100,""),"")</f>
        <v>85.7731958762887</v>
      </c>
      <c r="M391" s="128" t="n">
        <f aca="false">IF(E391&lt;&gt;0,IF(K391&lt;&gt;0,K391/E391*100,""),"")</f>
        <v>89.645524771533</v>
      </c>
      <c r="N391" s="128" t="n">
        <f aca="false">IF(F391&lt;&gt;0,IF(I391&lt;&gt;0,I391/F391*100,""),"")</f>
        <v>99.5930093368446</v>
      </c>
      <c r="O391" s="128" t="n">
        <f aca="false">IF(H391&lt;&gt;0,IF(K391&lt;&gt;0,K391/H391*100,""),"")</f>
        <v>101.1001328881</v>
      </c>
      <c r="Q391" s="65" t="n">
        <f aca="false">E391-C391-D391</f>
        <v>0</v>
      </c>
      <c r="R391" s="66" t="n">
        <f aca="false">H391-F391-G391</f>
        <v>0</v>
      </c>
      <c r="S391" s="66" t="n">
        <f aca="false">K391-I391-J391</f>
        <v>0</v>
      </c>
    </row>
    <row r="392" s="125" customFormat="true" ht="12.75" hidden="false" customHeight="true" outlineLevel="0" collapsed="false">
      <c r="A392" s="72" t="s">
        <v>461</v>
      </c>
      <c r="B392" s="48" t="s">
        <v>462</v>
      </c>
      <c r="C392" s="111" t="n">
        <v>3110570</v>
      </c>
      <c r="D392" s="111" t="n">
        <v>308954</v>
      </c>
      <c r="E392" s="111" t="n">
        <f aca="false">SUM(C392:D392)</f>
        <v>3419524</v>
      </c>
      <c r="F392" s="111" t="n">
        <v>4082684</v>
      </c>
      <c r="G392" s="111" t="n">
        <v>311332</v>
      </c>
      <c r="H392" s="111" t="n">
        <f aca="false">SUM(F392:G392)</f>
        <v>4394016</v>
      </c>
      <c r="I392" s="111" t="n">
        <v>3360000</v>
      </c>
      <c r="J392" s="111" t="n">
        <v>339316</v>
      </c>
      <c r="K392" s="111" t="n">
        <f aca="false">SUM(I392:J392)</f>
        <v>3699316</v>
      </c>
      <c r="L392" s="128" t="n">
        <f aca="false">IF(C392&lt;&gt;0,IF(I392&lt;&gt;0,I392/C392*100,""),"")</f>
        <v>108.018787553407</v>
      </c>
      <c r="M392" s="128" t="n">
        <f aca="false">IF(E392&lt;&gt;0,IF(K392&lt;&gt;0,K392/E392*100,""),"")</f>
        <v>108.18219143951</v>
      </c>
      <c r="N392" s="128" t="n">
        <f aca="false">IF(F392&lt;&gt;0,IF(I392&lt;&gt;0,I392/F392*100,""),"")</f>
        <v>82.2988014747161</v>
      </c>
      <c r="O392" s="128" t="n">
        <f aca="false">IF(H392&lt;&gt;0,IF(K392&lt;&gt;0,K392/H392*100,""),"")</f>
        <v>84.1898618484776</v>
      </c>
      <c r="Q392" s="65" t="n">
        <f aca="false">E392-C392-D392</f>
        <v>0</v>
      </c>
      <c r="R392" s="66" t="n">
        <f aca="false">H392-F392-G392</f>
        <v>0</v>
      </c>
      <c r="S392" s="66" t="n">
        <f aca="false">K392-I392-J392</f>
        <v>0</v>
      </c>
    </row>
    <row r="393" s="125" customFormat="true" ht="11.25" hidden="false" customHeight="false" outlineLevel="0" collapsed="false">
      <c r="A393" s="72" t="s">
        <v>463</v>
      </c>
      <c r="B393" s="48" t="s">
        <v>464</v>
      </c>
      <c r="C393" s="111" t="n">
        <v>1200000</v>
      </c>
      <c r="D393" s="111" t="n">
        <v>342056</v>
      </c>
      <c r="E393" s="111" t="n">
        <f aca="false">SUM(C393:D393)</f>
        <v>1542056</v>
      </c>
      <c r="F393" s="111" t="n">
        <v>3344848</v>
      </c>
      <c r="G393" s="111" t="n">
        <v>344689</v>
      </c>
      <c r="H393" s="111" t="n">
        <f aca="false">SUM(F393:G393)</f>
        <v>3689537</v>
      </c>
      <c r="I393" s="111" t="n">
        <v>1091000</v>
      </c>
      <c r="J393" s="111" t="n">
        <v>339315</v>
      </c>
      <c r="K393" s="111" t="n">
        <f aca="false">SUM(I393:J393)</f>
        <v>1430315</v>
      </c>
      <c r="L393" s="128" t="n">
        <f aca="false">IF(C393&lt;&gt;0,IF(I393&lt;&gt;0,I393/C393*100,""),"")</f>
        <v>90.9166666666667</v>
      </c>
      <c r="M393" s="128" t="n">
        <f aca="false">IF(E393&lt;&gt;0,IF(K393&lt;&gt;0,K393/E393*100,""),"")</f>
        <v>92.7537651032128</v>
      </c>
      <c r="N393" s="128" t="n">
        <f aca="false">IF(F393&lt;&gt;0,IF(I393&lt;&gt;0,I393/F393*100,""),"")</f>
        <v>32.6173267066246</v>
      </c>
      <c r="O393" s="128" t="n">
        <f aca="false">IF(H393&lt;&gt;0,IF(K393&lt;&gt;0,K393/H393*100,""),"")</f>
        <v>38.7667883531186</v>
      </c>
      <c r="Q393" s="65" t="n">
        <f aca="false">E393-C393-D393</f>
        <v>0</v>
      </c>
      <c r="R393" s="66" t="n">
        <f aca="false">H393-F393-G393</f>
        <v>0</v>
      </c>
      <c r="S393" s="66" t="n">
        <f aca="false">K393-I393-J393</f>
        <v>0</v>
      </c>
    </row>
    <row r="394" s="125" customFormat="true" ht="11.25" hidden="false" customHeight="false" outlineLevel="0" collapsed="false">
      <c r="A394" s="72" t="s">
        <v>465</v>
      </c>
      <c r="B394" s="48" t="s">
        <v>466</v>
      </c>
      <c r="C394" s="111" t="n">
        <v>62690</v>
      </c>
      <c r="D394" s="111" t="n">
        <v>27585</v>
      </c>
      <c r="E394" s="111" t="n">
        <f aca="false">SUM(C394:D394)</f>
        <v>90275</v>
      </c>
      <c r="F394" s="111" t="n">
        <v>62690</v>
      </c>
      <c r="G394" s="111" t="n">
        <v>27797</v>
      </c>
      <c r="H394" s="111" t="n">
        <f aca="false">SUM(F394:G394)</f>
        <v>90487</v>
      </c>
      <c r="I394" s="111" t="n">
        <v>78754</v>
      </c>
      <c r="J394" s="111" t="n">
        <v>28276</v>
      </c>
      <c r="K394" s="111" t="n">
        <f aca="false">SUM(I394:J394)</f>
        <v>107030</v>
      </c>
      <c r="L394" s="128" t="n">
        <f aca="false">IF(C394&lt;&gt;0,IF(I394&lt;&gt;0,I394/C394*100,""),"")</f>
        <v>125.624501515393</v>
      </c>
      <c r="M394" s="128" t="n">
        <f aca="false">IF(E394&lt;&gt;0,IF(K394&lt;&gt;0,K394/E394*100,""),"")</f>
        <v>118.559955690944</v>
      </c>
      <c r="N394" s="128" t="n">
        <f aca="false">IF(F394&lt;&gt;0,IF(I394&lt;&gt;0,I394/F394*100,""),"")</f>
        <v>125.624501515393</v>
      </c>
      <c r="O394" s="128" t="n">
        <f aca="false">IF(H394&lt;&gt;0,IF(K394&lt;&gt;0,K394/H394*100,""),"")</f>
        <v>118.282184181153</v>
      </c>
      <c r="Q394" s="65" t="n">
        <f aca="false">E394-C394-D394</f>
        <v>0</v>
      </c>
      <c r="R394" s="66" t="n">
        <f aca="false">H394-F394-G394</f>
        <v>0</v>
      </c>
      <c r="S394" s="66" t="n">
        <f aca="false">K394-I394-J394</f>
        <v>0</v>
      </c>
    </row>
    <row r="395" s="125" customFormat="true" ht="11.25" hidden="false" customHeight="false" outlineLevel="0" collapsed="false">
      <c r="A395" s="72" t="s">
        <v>467</v>
      </c>
      <c r="B395" s="48" t="s">
        <v>468</v>
      </c>
      <c r="C395" s="111" t="n">
        <v>2600</v>
      </c>
      <c r="D395" s="111" t="n">
        <v>11034</v>
      </c>
      <c r="E395" s="111" t="n">
        <f aca="false">SUM(C395:D395)</f>
        <v>13634</v>
      </c>
      <c r="F395" s="111" t="n">
        <v>3900</v>
      </c>
      <c r="G395" s="111" t="n">
        <v>11119</v>
      </c>
      <c r="H395" s="111" t="n">
        <f aca="false">SUM(F395:G395)</f>
        <v>15019</v>
      </c>
      <c r="I395" s="111" t="n">
        <v>2600</v>
      </c>
      <c r="J395" s="111" t="n">
        <v>11311</v>
      </c>
      <c r="K395" s="111" t="n">
        <f aca="false">SUM(I395:J395)</f>
        <v>13911</v>
      </c>
      <c r="L395" s="128" t="n">
        <f aca="false">IF(C395&lt;&gt;0,IF(I395&lt;&gt;0,I395/C395*100,""),"")</f>
        <v>100</v>
      </c>
      <c r="M395" s="128" t="n">
        <f aca="false">IF(E395&lt;&gt;0,IF(K395&lt;&gt;0,K395/E395*100,""),"")</f>
        <v>102.031685492152</v>
      </c>
      <c r="N395" s="128" t="n">
        <f aca="false">IF(F395&lt;&gt;0,IF(I395&lt;&gt;0,I395/F395*100,""),"")</f>
        <v>66.6666666666667</v>
      </c>
      <c r="O395" s="128" t="n">
        <f aca="false">IF(H395&lt;&gt;0,IF(K395&lt;&gt;0,K395/H395*100,""),"")</f>
        <v>92.6226779412744</v>
      </c>
      <c r="Q395" s="65" t="n">
        <f aca="false">E395-C395-D395</f>
        <v>0</v>
      </c>
      <c r="R395" s="66" t="n">
        <f aca="false">H395-F395-G395</f>
        <v>0</v>
      </c>
      <c r="S395" s="66" t="n">
        <f aca="false">K395-I395-J395</f>
        <v>0</v>
      </c>
    </row>
    <row r="396" s="125" customFormat="true" ht="11.25" hidden="false" customHeight="false" outlineLevel="0" collapsed="false">
      <c r="A396" s="72" t="s">
        <v>469</v>
      </c>
      <c r="B396" s="48" t="s">
        <v>470</v>
      </c>
      <c r="C396" s="111" t="n">
        <v>907500</v>
      </c>
      <c r="D396" s="111" t="n">
        <v>11034</v>
      </c>
      <c r="E396" s="111" t="n">
        <f aca="false">SUM(C396:D396)</f>
        <v>918534</v>
      </c>
      <c r="F396" s="111" t="n">
        <v>907500</v>
      </c>
      <c r="G396" s="111" t="n">
        <v>11119</v>
      </c>
      <c r="H396" s="111" t="n">
        <f aca="false">SUM(F396:G396)</f>
        <v>918619</v>
      </c>
      <c r="I396" s="111" t="n">
        <v>990000</v>
      </c>
      <c r="J396" s="111" t="n">
        <v>11311</v>
      </c>
      <c r="K396" s="111" t="n">
        <f aca="false">SUM(I396:J396)</f>
        <v>1001311</v>
      </c>
      <c r="L396" s="128" t="n">
        <f aca="false">IF(C396&lt;&gt;0,IF(I396&lt;&gt;0,I396/C396*100,""),"")</f>
        <v>109.090909090909</v>
      </c>
      <c r="M396" s="128" t="n">
        <f aca="false">IF(E396&lt;&gt;0,IF(K396&lt;&gt;0,K396/E396*100,""),"")</f>
        <v>109.011860203324</v>
      </c>
      <c r="N396" s="128" t="n">
        <f aca="false">IF(F396&lt;&gt;0,IF(I396&lt;&gt;0,I396/F396*100,""),"")</f>
        <v>109.090909090909</v>
      </c>
      <c r="O396" s="128" t="n">
        <f aca="false">IF(H396&lt;&gt;0,IF(K396&lt;&gt;0,K396/H396*100,""),"")</f>
        <v>109.001773314073</v>
      </c>
      <c r="Q396" s="65" t="n">
        <f aca="false">E396-C396-D396</f>
        <v>0</v>
      </c>
      <c r="R396" s="66" t="n">
        <f aca="false">H396-F396-G396</f>
        <v>0</v>
      </c>
      <c r="S396" s="66" t="n">
        <f aca="false">K396-I396-J396</f>
        <v>0</v>
      </c>
    </row>
    <row r="397" s="125" customFormat="true" ht="11.25" hidden="false" customHeight="false" outlineLevel="0" collapsed="false">
      <c r="A397" s="72" t="s">
        <v>471</v>
      </c>
      <c r="B397" s="48" t="s">
        <v>472</v>
      </c>
      <c r="C397" s="111" t="n">
        <v>6383000</v>
      </c>
      <c r="D397" s="111" t="n">
        <v>639975</v>
      </c>
      <c r="E397" s="111" t="n">
        <f aca="false">SUM(C397:D397)</f>
        <v>7022975</v>
      </c>
      <c r="F397" s="111" t="n">
        <v>7267000</v>
      </c>
      <c r="G397" s="111" t="n">
        <v>756092</v>
      </c>
      <c r="H397" s="111" t="n">
        <f aca="false">SUM(F397:G397)</f>
        <v>8023092</v>
      </c>
      <c r="I397" s="111" t="n">
        <f aca="false">8978330+50000</f>
        <v>9028330</v>
      </c>
      <c r="J397" s="111" t="n">
        <v>842634</v>
      </c>
      <c r="K397" s="111" t="n">
        <f aca="false">SUM(I397:J397)</f>
        <v>9870964</v>
      </c>
      <c r="L397" s="128" t="n">
        <f aca="false">IF(C397&lt;&gt;0,IF(I397&lt;&gt;0,I397/C397*100,""),"")</f>
        <v>141.443365188783</v>
      </c>
      <c r="M397" s="128" t="n">
        <f aca="false">IF(E397&lt;&gt;0,IF(K397&lt;&gt;0,K397/E397*100,""),"")</f>
        <v>140.552458181896</v>
      </c>
      <c r="N397" s="128" t="n">
        <f aca="false">IF(F397&lt;&gt;0,IF(I397&lt;&gt;0,I397/F397*100,""),"")</f>
        <v>124.237374432365</v>
      </c>
      <c r="O397" s="128" t="n">
        <f aca="false">IF(H397&lt;&gt;0,IF(K397&lt;&gt;0,K397/H397*100,""),"")</f>
        <v>123.031918367632</v>
      </c>
      <c r="Q397" s="65" t="n">
        <f aca="false">E397-C397-D397</f>
        <v>0</v>
      </c>
      <c r="R397" s="66" t="n">
        <f aca="false">H397-F397-G397</f>
        <v>0</v>
      </c>
      <c r="S397" s="66" t="n">
        <f aca="false">K397-I397-J397</f>
        <v>0</v>
      </c>
    </row>
    <row r="398" s="125" customFormat="true" ht="11.25" hidden="false" customHeight="false" outlineLevel="0" collapsed="false">
      <c r="A398" s="126" t="s">
        <v>473</v>
      </c>
      <c r="B398" s="48"/>
      <c r="C398" s="111"/>
      <c r="D398" s="111"/>
      <c r="E398" s="111"/>
      <c r="F398" s="111"/>
      <c r="G398" s="111"/>
      <c r="H398" s="111"/>
      <c r="I398" s="111"/>
      <c r="J398" s="111"/>
      <c r="K398" s="111"/>
      <c r="L398" s="128"/>
      <c r="M398" s="128"/>
      <c r="N398" s="128"/>
      <c r="O398" s="128"/>
      <c r="Q398" s="65" t="n">
        <f aca="false">E398-C398-D398</f>
        <v>0</v>
      </c>
      <c r="R398" s="66" t="n">
        <f aca="false">H398-F398-G398</f>
        <v>0</v>
      </c>
      <c r="S398" s="66" t="n">
        <f aca="false">K398-I398-J398</f>
        <v>0</v>
      </c>
    </row>
    <row r="399" s="125" customFormat="true" ht="11.25" hidden="false" customHeight="false" outlineLevel="0" collapsed="false">
      <c r="A399" s="72" t="s">
        <v>474</v>
      </c>
      <c r="B399" s="48" t="s">
        <v>475</v>
      </c>
      <c r="C399" s="111"/>
      <c r="D399" s="111"/>
      <c r="E399" s="111"/>
      <c r="F399" s="111" t="n">
        <v>9760</v>
      </c>
      <c r="G399" s="111"/>
      <c r="H399" s="111" t="n">
        <f aca="false">SUM(F399:G399)</f>
        <v>9760</v>
      </c>
      <c r="I399" s="111" t="n">
        <v>10000</v>
      </c>
      <c r="J399" s="111" t="n">
        <v>135726</v>
      </c>
      <c r="K399" s="111" t="n">
        <f aca="false">SUM(I399:J399)</f>
        <v>145726</v>
      </c>
      <c r="L399" s="128" t="str">
        <f aca="false">IF(C399&lt;&gt;0,IF(I399&lt;&gt;0,I399/C399*100,""),"")</f>
        <v/>
      </c>
      <c r="M399" s="128" t="str">
        <f aca="false">IF(E399&lt;&gt;0,IF(K399&lt;&gt;0,K399/E399*100,""),"")</f>
        <v/>
      </c>
      <c r="N399" s="128" t="n">
        <f aca="false">IF(F399&lt;&gt;0,IF(I399&lt;&gt;0,I399/F399*100,""),"")</f>
        <v>102.459016393443</v>
      </c>
      <c r="O399" s="128" t="n">
        <f aca="false">IF(H399&lt;&gt;0,IF(K399&lt;&gt;0,K399/H399*100,""),"")</f>
        <v>1493.09426229508</v>
      </c>
      <c r="Q399" s="65" t="n">
        <f aca="false">E399-C399-D399</f>
        <v>0</v>
      </c>
      <c r="R399" s="66" t="n">
        <f aca="false">H399-F399-G399</f>
        <v>0</v>
      </c>
      <c r="S399" s="66" t="n">
        <f aca="false">K399-I399-J399</f>
        <v>0</v>
      </c>
    </row>
    <row r="400" s="125" customFormat="true" ht="11.25" hidden="false" customHeight="false" outlineLevel="0" collapsed="false">
      <c r="A400" s="72" t="s">
        <v>476</v>
      </c>
      <c r="B400" s="48" t="s">
        <v>477</v>
      </c>
      <c r="C400" s="111"/>
      <c r="D400" s="111"/>
      <c r="E400" s="111"/>
      <c r="F400" s="111" t="n">
        <v>28700</v>
      </c>
      <c r="G400" s="111" t="n">
        <v>22238</v>
      </c>
      <c r="H400" s="111" t="n">
        <f aca="false">SUM(F400:G400)</f>
        <v>50938</v>
      </c>
      <c r="I400" s="111" t="n">
        <v>20000</v>
      </c>
      <c r="J400" s="111" t="n">
        <v>22621</v>
      </c>
      <c r="K400" s="111" t="n">
        <f aca="false">SUM(I400:J400)</f>
        <v>42621</v>
      </c>
      <c r="L400" s="128" t="str">
        <f aca="false">IF(C400&lt;&gt;0,IF(I400&lt;&gt;0,I400/C400*100,""),"")</f>
        <v/>
      </c>
      <c r="M400" s="128" t="str">
        <f aca="false">IF(E400&lt;&gt;0,IF(K400&lt;&gt;0,K400/E400*100,""),"")</f>
        <v/>
      </c>
      <c r="N400" s="128" t="n">
        <f aca="false">IF(F400&lt;&gt;0,IF(I400&lt;&gt;0,I400/F400*100,""),"")</f>
        <v>69.6864111498258</v>
      </c>
      <c r="O400" s="128" t="n">
        <f aca="false">IF(H400&lt;&gt;0,IF(K400&lt;&gt;0,K400/H400*100,""),"")</f>
        <v>83.6723075110919</v>
      </c>
      <c r="Q400" s="65" t="n">
        <f aca="false">E400-C400-D400</f>
        <v>0</v>
      </c>
      <c r="R400" s="66" t="n">
        <f aca="false">H400-F400-G400</f>
        <v>0</v>
      </c>
      <c r="S400" s="66" t="n">
        <f aca="false">K400-I400-J400</f>
        <v>0</v>
      </c>
    </row>
    <row r="401" s="125" customFormat="true" ht="11.25" hidden="false" customHeight="false" outlineLevel="0" collapsed="false">
      <c r="A401" s="72" t="s">
        <v>478</v>
      </c>
      <c r="B401" s="79" t="s">
        <v>479</v>
      </c>
      <c r="C401" s="111" t="n">
        <f aca="false">20000+50000</f>
        <v>70000</v>
      </c>
      <c r="D401" s="111" t="n">
        <v>22068</v>
      </c>
      <c r="E401" s="111" t="n">
        <f aca="false">SUM(C401:D401)</f>
        <v>92068</v>
      </c>
      <c r="F401" s="111"/>
      <c r="G401" s="111"/>
      <c r="H401" s="111" t="n">
        <f aca="false">SUM(F401:G401)</f>
        <v>0</v>
      </c>
      <c r="I401" s="111"/>
      <c r="J401" s="111"/>
      <c r="K401" s="111" t="n">
        <f aca="false">SUM(I401:J401)</f>
        <v>0</v>
      </c>
      <c r="L401" s="128" t="str">
        <f aca="false">IF(C401&lt;&gt;0,IF(I401&lt;&gt;0,I401/C401*100,""),"")</f>
        <v/>
      </c>
      <c r="M401" s="128" t="str">
        <f aca="false">IF(E401&lt;&gt;0,IF(K401&lt;&gt;0,K401/E401*100,""),"")</f>
        <v/>
      </c>
      <c r="N401" s="128" t="str">
        <f aca="false">IF(F401&lt;&gt;0,IF(I401&lt;&gt;0,I401/F401*100,""),"")</f>
        <v/>
      </c>
      <c r="O401" s="128" t="str">
        <f aca="false">IF(H401&lt;&gt;0,IF(K401&lt;&gt;0,K401/H401*100,""),"")</f>
        <v/>
      </c>
      <c r="Q401" s="65" t="n">
        <f aca="false">E401-C401-D401</f>
        <v>0</v>
      </c>
      <c r="R401" s="66" t="n">
        <f aca="false">H401-F401-G401</f>
        <v>0</v>
      </c>
      <c r="S401" s="66" t="n">
        <f aca="false">K401-I401-J401</f>
        <v>0</v>
      </c>
    </row>
    <row r="402" s="125" customFormat="true" ht="11.25" hidden="false" customHeight="false" outlineLevel="0" collapsed="false">
      <c r="A402" s="72" t="s">
        <v>480</v>
      </c>
      <c r="B402" s="79" t="s">
        <v>481</v>
      </c>
      <c r="C402" s="111" t="n">
        <v>1055910</v>
      </c>
      <c r="D402" s="111"/>
      <c r="E402" s="111" t="n">
        <f aca="false">SUM(C402:D402)</f>
        <v>1055910</v>
      </c>
      <c r="F402" s="111" t="n">
        <v>1055910</v>
      </c>
      <c r="G402" s="111"/>
      <c r="H402" s="111" t="n">
        <f aca="false">SUM(F402:G402)</f>
        <v>1055910</v>
      </c>
      <c r="I402" s="111"/>
      <c r="J402" s="111"/>
      <c r="K402" s="111" t="n">
        <f aca="false">SUM(I402:J402)</f>
        <v>0</v>
      </c>
      <c r="L402" s="128" t="str">
        <f aca="false">IF(C402&lt;&gt;0,IF(I402&lt;&gt;0,I402/C402*100,""),"")</f>
        <v/>
      </c>
      <c r="M402" s="128" t="str">
        <f aca="false">IF(E402&lt;&gt;0,IF(K402&lt;&gt;0,K402/E402*100,""),"")</f>
        <v/>
      </c>
      <c r="N402" s="128" t="str">
        <f aca="false">IF(F402&lt;&gt;0,IF(I402&lt;&gt;0,I402/F402*100,""),"")</f>
        <v/>
      </c>
      <c r="O402" s="128" t="str">
        <f aca="false">IF(H402&lt;&gt;0,IF(K402&lt;&gt;0,K402/H402*100,""),"")</f>
        <v/>
      </c>
      <c r="Q402" s="65" t="n">
        <f aca="false">E402-C402-D402</f>
        <v>0</v>
      </c>
      <c r="R402" s="66" t="n">
        <f aca="false">H402-F402-G402</f>
        <v>0</v>
      </c>
      <c r="S402" s="66" t="n">
        <f aca="false">K402-I402-J402</f>
        <v>0</v>
      </c>
    </row>
    <row r="403" s="125" customFormat="true" ht="22.5" hidden="false" customHeight="false" outlineLevel="0" collapsed="false">
      <c r="A403" s="127" t="s">
        <v>482</v>
      </c>
      <c r="B403" s="79" t="s">
        <v>483</v>
      </c>
      <c r="C403" s="111" t="n">
        <v>100000</v>
      </c>
      <c r="D403" s="111" t="n">
        <v>55170</v>
      </c>
      <c r="E403" s="111" t="n">
        <f aca="false">SUM(C403:D403)</f>
        <v>155170</v>
      </c>
      <c r="F403" s="111" t="n">
        <v>110510</v>
      </c>
      <c r="G403" s="111" t="n">
        <v>55595</v>
      </c>
      <c r="H403" s="111" t="n">
        <f aca="false">SUM(F403:G403)</f>
        <v>166105</v>
      </c>
      <c r="I403" s="111"/>
      <c r="J403" s="111"/>
      <c r="K403" s="111" t="n">
        <f aca="false">SUM(I403:J403)</f>
        <v>0</v>
      </c>
      <c r="L403" s="128" t="str">
        <f aca="false">IF(C403&lt;&gt;0,IF(I403&lt;&gt;0,I403/C403*100,""),"")</f>
        <v/>
      </c>
      <c r="M403" s="128" t="str">
        <f aca="false">IF(E403&lt;&gt;0,IF(K403&lt;&gt;0,K403/E403*100,""),"")</f>
        <v/>
      </c>
      <c r="N403" s="128" t="str">
        <f aca="false">IF(F403&lt;&gt;0,IF(I403&lt;&gt;0,I403/F403*100,""),"")</f>
        <v/>
      </c>
      <c r="O403" s="128" t="str">
        <f aca="false">IF(H403&lt;&gt;0,IF(K403&lt;&gt;0,K403/H403*100,""),"")</f>
        <v/>
      </c>
      <c r="Q403" s="65" t="n">
        <f aca="false">E403-C403-D403</f>
        <v>0</v>
      </c>
      <c r="R403" s="66" t="n">
        <f aca="false">H403-F403-G403</f>
        <v>0</v>
      </c>
      <c r="S403" s="66" t="n">
        <f aca="false">K403-I403-J403</f>
        <v>0</v>
      </c>
    </row>
    <row r="404" s="125" customFormat="true" ht="12.75" hidden="false" customHeight="true" outlineLevel="0" collapsed="false">
      <c r="A404" s="72" t="s">
        <v>484</v>
      </c>
      <c r="B404" s="79" t="s">
        <v>485</v>
      </c>
      <c r="C404" s="111" t="n">
        <v>10000</v>
      </c>
      <c r="D404" s="111" t="n">
        <v>358607</v>
      </c>
      <c r="E404" s="111" t="n">
        <f aca="false">SUM(C404:D404)</f>
        <v>368607</v>
      </c>
      <c r="F404" s="111" t="n">
        <v>240</v>
      </c>
      <c r="G404" s="111" t="n">
        <v>27797</v>
      </c>
      <c r="H404" s="111" t="n">
        <f aca="false">SUM(F404:G404)</f>
        <v>28037</v>
      </c>
      <c r="I404" s="111"/>
      <c r="J404" s="111"/>
      <c r="K404" s="111" t="n">
        <f aca="false">SUM(I404:J404)</f>
        <v>0</v>
      </c>
      <c r="L404" s="128" t="str">
        <f aca="false">IF(C404&lt;&gt;0,IF(I404&lt;&gt;0,I404/C404*100,""),"")</f>
        <v/>
      </c>
      <c r="M404" s="128" t="str">
        <f aca="false">IF(E404&lt;&gt;0,IF(K404&lt;&gt;0,K404/E404*100,""),"")</f>
        <v/>
      </c>
      <c r="N404" s="128" t="str">
        <f aca="false">IF(F404&lt;&gt;0,IF(I404&lt;&gt;0,I404/F404*100,""),"")</f>
        <v/>
      </c>
      <c r="O404" s="128" t="str">
        <f aca="false">IF(H404&lt;&gt;0,IF(K404&lt;&gt;0,K404/H404*100,""),"")</f>
        <v/>
      </c>
      <c r="Q404" s="65" t="n">
        <f aca="false">E404-C404-D404</f>
        <v>0</v>
      </c>
      <c r="R404" s="66" t="n">
        <f aca="false">H404-F404-G404</f>
        <v>0</v>
      </c>
      <c r="S404" s="66" t="n">
        <f aca="false">K404-I404-J404</f>
        <v>0</v>
      </c>
    </row>
    <row r="405" s="125" customFormat="true" ht="12.75" hidden="false" customHeight="true" outlineLevel="0" collapsed="false">
      <c r="A405" s="72" t="s">
        <v>486</v>
      </c>
      <c r="B405" s="79" t="s">
        <v>487</v>
      </c>
      <c r="C405" s="111" t="n">
        <v>1728</v>
      </c>
      <c r="D405" s="111" t="n">
        <v>55170</v>
      </c>
      <c r="E405" s="111" t="n">
        <f aca="false">SUM(C405:D405)</f>
        <v>56898</v>
      </c>
      <c r="F405" s="111" t="n">
        <v>1728</v>
      </c>
      <c r="G405" s="111" t="n">
        <v>55595</v>
      </c>
      <c r="H405" s="111" t="n">
        <f aca="false">SUM(F405:G405)</f>
        <v>57323</v>
      </c>
      <c r="I405" s="111"/>
      <c r="J405" s="111"/>
      <c r="K405" s="111" t="n">
        <f aca="false">SUM(I405:J405)</f>
        <v>0</v>
      </c>
      <c r="L405" s="128" t="str">
        <f aca="false">IF(C405&lt;&gt;0,IF(I405&lt;&gt;0,I405/C405*100,""),"")</f>
        <v/>
      </c>
      <c r="M405" s="128" t="str">
        <f aca="false">IF(E405&lt;&gt;0,IF(K405&lt;&gt;0,K405/E405*100,""),"")</f>
        <v/>
      </c>
      <c r="N405" s="128" t="str">
        <f aca="false">IF(F405&lt;&gt;0,IF(I405&lt;&gt;0,I405/F405*100,""),"")</f>
        <v/>
      </c>
      <c r="O405" s="128" t="str">
        <f aca="false">IF(H405&lt;&gt;0,IF(K405&lt;&gt;0,K405/H405*100,""),"")</f>
        <v/>
      </c>
      <c r="Q405" s="65" t="n">
        <f aca="false">E405-C405-D405</f>
        <v>0</v>
      </c>
      <c r="R405" s="66" t="n">
        <f aca="false">H405-F405-G405</f>
        <v>0</v>
      </c>
      <c r="S405" s="66" t="n">
        <f aca="false">K405-I405-J405</f>
        <v>0</v>
      </c>
    </row>
    <row r="406" s="125" customFormat="true" ht="11.25" hidden="false" customHeight="false" outlineLevel="0" collapsed="false">
      <c r="A406" s="72" t="s">
        <v>488</v>
      </c>
      <c r="B406" s="79" t="s">
        <v>489</v>
      </c>
      <c r="C406" s="111" t="n">
        <v>500000</v>
      </c>
      <c r="D406" s="111" t="n">
        <v>55170</v>
      </c>
      <c r="E406" s="111" t="n">
        <f aca="false">SUM(C406:D406)</f>
        <v>555170</v>
      </c>
      <c r="F406" s="111" t="n">
        <v>358325</v>
      </c>
      <c r="G406" s="111" t="n">
        <v>55595</v>
      </c>
      <c r="H406" s="111" t="n">
        <f aca="false">SUM(F406:G406)</f>
        <v>413920</v>
      </c>
      <c r="I406" s="111"/>
      <c r="J406" s="111"/>
      <c r="K406" s="111" t="n">
        <f aca="false">SUM(I406:J406)</f>
        <v>0</v>
      </c>
      <c r="L406" s="128" t="str">
        <f aca="false">IF(C406&lt;&gt;0,IF(I406&lt;&gt;0,I406/C406*100,""),"")</f>
        <v/>
      </c>
      <c r="M406" s="128" t="str">
        <f aca="false">IF(E406&lt;&gt;0,IF(K406&lt;&gt;0,K406/E406*100,""),"")</f>
        <v/>
      </c>
      <c r="N406" s="128" t="str">
        <f aca="false">IF(F406&lt;&gt;0,IF(I406&lt;&gt;0,I406/F406*100,""),"")</f>
        <v/>
      </c>
      <c r="O406" s="128" t="str">
        <f aca="false">IF(H406&lt;&gt;0,IF(K406&lt;&gt;0,K406/H406*100,""),"")</f>
        <v/>
      </c>
      <c r="Q406" s="65" t="n">
        <f aca="false">E406-C406-D406</f>
        <v>0</v>
      </c>
      <c r="R406" s="66" t="n">
        <f aca="false">H406-F406-G406</f>
        <v>0</v>
      </c>
      <c r="S406" s="66" t="n">
        <f aca="false">K406-I406-J406</f>
        <v>0</v>
      </c>
    </row>
    <row r="407" s="125" customFormat="true" ht="11.25" hidden="true" customHeight="false" outlineLevel="0" collapsed="false">
      <c r="A407" s="158" t="s">
        <v>57</v>
      </c>
      <c r="B407" s="79" t="s">
        <v>58</v>
      </c>
      <c r="C407" s="111"/>
      <c r="D407" s="111"/>
      <c r="E407" s="111" t="n">
        <f aca="false">SUM(C407:D407)</f>
        <v>0</v>
      </c>
      <c r="F407" s="111"/>
      <c r="G407" s="111"/>
      <c r="H407" s="111" t="n">
        <f aca="false">SUM(F407:G407)</f>
        <v>0</v>
      </c>
      <c r="I407" s="111"/>
      <c r="J407" s="111"/>
      <c r="K407" s="111" t="n">
        <f aca="false">SUM(I407:J407)</f>
        <v>0</v>
      </c>
      <c r="L407" s="128" t="str">
        <f aca="false">IF(C407&lt;&gt;0,IF(I407&lt;&gt;0,I407/C407*100,""),"")</f>
        <v/>
      </c>
      <c r="M407" s="128" t="str">
        <f aca="false">IF(E407&lt;&gt;0,IF(K407&lt;&gt;0,K407/E407*100,""),"")</f>
        <v/>
      </c>
      <c r="N407" s="128" t="str">
        <f aca="false">IF(F407&lt;&gt;0,IF(I407&lt;&gt;0,I407/F407*100,""),"")</f>
        <v/>
      </c>
      <c r="O407" s="128" t="str">
        <f aca="false">IF(H407&lt;&gt;0,IF(K407&lt;&gt;0,K407/H407*100,""),"")</f>
        <v/>
      </c>
      <c r="Q407" s="65" t="n">
        <f aca="false">E407-C407-D407</f>
        <v>0</v>
      </c>
      <c r="R407" s="66" t="n">
        <f aca="false">H407-F407-G407</f>
        <v>0</v>
      </c>
      <c r="S407" s="66" t="n">
        <f aca="false">K407-I407-J407</f>
        <v>0</v>
      </c>
    </row>
    <row r="408" s="125" customFormat="true" ht="6" hidden="false" customHeight="true" outlineLevel="0" collapsed="false">
      <c r="A408" s="158"/>
      <c r="B408" s="48"/>
      <c r="C408" s="111"/>
      <c r="D408" s="111"/>
      <c r="E408" s="111"/>
      <c r="F408" s="111"/>
      <c r="G408" s="111"/>
      <c r="H408" s="111"/>
      <c r="I408" s="111"/>
      <c r="J408" s="111"/>
      <c r="K408" s="111"/>
      <c r="L408" s="128" t="str">
        <f aca="false">IF(C408&lt;&gt;0,IF(I408&lt;&gt;0,I408/C408*100,""),"")</f>
        <v/>
      </c>
      <c r="M408" s="128" t="str">
        <f aca="false">IF(E408&lt;&gt;0,IF(K408&lt;&gt;0,K408/E408*100,""),"")</f>
        <v/>
      </c>
      <c r="N408" s="128" t="str">
        <f aca="false">IF(F408&lt;&gt;0,IF(I408&lt;&gt;0,I408/F408*100,""),"")</f>
        <v/>
      </c>
      <c r="O408" s="128" t="str">
        <f aca="false">IF(H408&lt;&gt;0,IF(K408&lt;&gt;0,K408/H408*100,""),"")</f>
        <v/>
      </c>
      <c r="Q408" s="65" t="n">
        <f aca="false">E408-C408-D408</f>
        <v>0</v>
      </c>
      <c r="R408" s="66" t="n">
        <f aca="false">H408-F408-G408</f>
        <v>0</v>
      </c>
      <c r="S408" s="66" t="n">
        <f aca="false">K408-I408-J408</f>
        <v>0</v>
      </c>
    </row>
    <row r="409" s="78" customFormat="true" ht="12.75" hidden="false" customHeight="false" outlineLevel="0" collapsed="false">
      <c r="A409" s="61" t="s">
        <v>490</v>
      </c>
      <c r="B409" s="76" t="s">
        <v>19</v>
      </c>
      <c r="C409" s="77" t="n">
        <f aca="false">SUM(C411:C416)</f>
        <v>5462186</v>
      </c>
      <c r="D409" s="77" t="n">
        <f aca="false">SUM(D411:D416)</f>
        <v>21295734</v>
      </c>
      <c r="E409" s="63" t="n">
        <f aca="false">SUM(C409:D409)</f>
        <v>26757920</v>
      </c>
      <c r="F409" s="63" t="n">
        <f aca="false">SUM(F411:F416)</f>
        <v>145323167</v>
      </c>
      <c r="G409" s="77" t="n">
        <f aca="false">SUM(G411:G416)</f>
        <v>20792521</v>
      </c>
      <c r="H409" s="63" t="n">
        <f aca="false">SUM(F409:G409)</f>
        <v>166115688</v>
      </c>
      <c r="I409" s="77" t="n">
        <f aca="false">SUM(I411:I416)</f>
        <v>7755000</v>
      </c>
      <c r="J409" s="77" t="n">
        <f aca="false">SUM(J411:J416)</f>
        <v>21942408</v>
      </c>
      <c r="K409" s="63" t="n">
        <f aca="false">SUM(I409:J409)</f>
        <v>29697408</v>
      </c>
      <c r="L409" s="64" t="n">
        <f aca="false">IF(C409&lt;&gt;0,IF(I409&lt;&gt;0,I409/C409*100,""),"")</f>
        <v>141.97612457723</v>
      </c>
      <c r="M409" s="64" t="n">
        <f aca="false">IF(E409&lt;&gt;0,IF(K409&lt;&gt;0,K409/E409*100,""),"")</f>
        <v>110.985487661223</v>
      </c>
      <c r="N409" s="64" t="n">
        <f aca="false">IF(F409&lt;&gt;0,IF(I409&lt;&gt;0,I409/F409*100,""),"")</f>
        <v>5.33638246405682</v>
      </c>
      <c r="O409" s="64" t="n">
        <f aca="false">IF(H409&lt;&gt;0,IF(K409&lt;&gt;0,K409/H409*100,""),"")</f>
        <v>17.8775456776846</v>
      </c>
      <c r="Q409" s="65" t="n">
        <f aca="false">E409-C409-D409</f>
        <v>0</v>
      </c>
      <c r="R409" s="66" t="n">
        <f aca="false">H409-F409-G409</f>
        <v>0</v>
      </c>
      <c r="S409" s="66" t="n">
        <f aca="false">K409-I409-J409</f>
        <v>0</v>
      </c>
    </row>
    <row r="410" s="43" customFormat="true" ht="11.25" hidden="false" customHeight="false" outlineLevel="0" collapsed="false">
      <c r="A410" s="72" t="s">
        <v>26</v>
      </c>
      <c r="B410" s="48"/>
      <c r="C410" s="69" t="n">
        <f aca="false">SUM(C411:C415)</f>
        <v>5462186</v>
      </c>
      <c r="D410" s="69" t="n">
        <f aca="false">SUM(D411:D415)</f>
        <v>21295734</v>
      </c>
      <c r="E410" s="69" t="n">
        <f aca="false">SUM(C410:D410)</f>
        <v>26757920</v>
      </c>
      <c r="F410" s="69" t="n">
        <f aca="false">SUM(F411:F415)</f>
        <v>9756193</v>
      </c>
      <c r="G410" s="69" t="n">
        <f aca="false">SUM(G411:G415)</f>
        <v>20792521</v>
      </c>
      <c r="H410" s="69" t="n">
        <f aca="false">SUM(F410:G410)</f>
        <v>30548714</v>
      </c>
      <c r="I410" s="69" t="n">
        <f aca="false">SUM(I411:I415)</f>
        <v>7755000</v>
      </c>
      <c r="J410" s="69" t="n">
        <f aca="false">SUM(J411:J415)</f>
        <v>21942408</v>
      </c>
      <c r="K410" s="69" t="n">
        <f aca="false">SUM(I410:J410)</f>
        <v>29697408</v>
      </c>
      <c r="L410" s="71" t="n">
        <f aca="false">IF(C410&lt;&gt;0,IF(I410&lt;&gt;0,I410/C410*100,""),"")</f>
        <v>141.97612457723</v>
      </c>
      <c r="M410" s="71" t="n">
        <f aca="false">IF(E410&lt;&gt;0,IF(K410&lt;&gt;0,K410/E410*100,""),"")</f>
        <v>110.985487661223</v>
      </c>
      <c r="N410" s="71" t="n">
        <f aca="false">IF(F410&lt;&gt;0,IF(I410&lt;&gt;0,I410/F410*100,""),"")</f>
        <v>79.4879724089099</v>
      </c>
      <c r="O410" s="71" t="n">
        <f aca="false">IF(H410&lt;&gt;0,IF(K410&lt;&gt;0,K410/H410*100,""),"")</f>
        <v>97.2132836753783</v>
      </c>
      <c r="Q410" s="65" t="n">
        <f aca="false">E410-C410-D410</f>
        <v>0</v>
      </c>
      <c r="R410" s="66" t="n">
        <f aca="false">H410-F410-G410</f>
        <v>0</v>
      </c>
      <c r="S410" s="66" t="n">
        <f aca="false">K410-I410-J410</f>
        <v>0</v>
      </c>
    </row>
    <row r="411" s="43" customFormat="true" ht="11.25" hidden="false" customHeight="false" outlineLevel="0" collapsed="false">
      <c r="A411" s="72" t="s">
        <v>27</v>
      </c>
      <c r="B411" s="48" t="n">
        <v>0</v>
      </c>
      <c r="C411" s="69"/>
      <c r="D411" s="69" t="n">
        <v>1357189</v>
      </c>
      <c r="E411" s="69" t="n">
        <f aca="false">SUM(C411:D411)</f>
        <v>1357189</v>
      </c>
      <c r="F411" s="69"/>
      <c r="G411" s="69" t="n">
        <v>1501064</v>
      </c>
      <c r="H411" s="69" t="n">
        <f aca="false">SUM(F411:G411)</f>
        <v>1501064</v>
      </c>
      <c r="I411" s="69"/>
      <c r="J411" s="69" t="n">
        <v>1391194</v>
      </c>
      <c r="K411" s="69" t="n">
        <f aca="false">SUM(I411:J411)</f>
        <v>1391194</v>
      </c>
      <c r="L411" s="71" t="str">
        <f aca="false">IF(C411&lt;&gt;0,IF(I411&lt;&gt;0,I411/C411*100,""),"")</f>
        <v/>
      </c>
      <c r="M411" s="71" t="n">
        <f aca="false">IF(E411&lt;&gt;0,IF(K411&lt;&gt;0,K411/E411*100,""),"")</f>
        <v>102.50554639037</v>
      </c>
      <c r="N411" s="71" t="str">
        <f aca="false">IF(F411&lt;&gt;0,IF(I411&lt;&gt;0,I411/F411*100,""),"")</f>
        <v/>
      </c>
      <c r="O411" s="71" t="n">
        <f aca="false">IF(H411&lt;&gt;0,IF(K411&lt;&gt;0,K411/H411*100,""),"")</f>
        <v>92.6805252807342</v>
      </c>
      <c r="Q411" s="65" t="n">
        <f aca="false">E411-C411-D411</f>
        <v>0</v>
      </c>
      <c r="R411" s="66" t="n">
        <f aca="false">H411-F411-G411</f>
        <v>0</v>
      </c>
      <c r="S411" s="66" t="n">
        <f aca="false">K411-I411-J411</f>
        <v>0</v>
      </c>
    </row>
    <row r="412" s="43" customFormat="true" ht="11.25" hidden="false" customHeight="false" outlineLevel="0" collapsed="false">
      <c r="A412" s="72" t="s">
        <v>491</v>
      </c>
      <c r="B412" s="48" t="s">
        <v>492</v>
      </c>
      <c r="C412" s="69" t="n">
        <v>4117300</v>
      </c>
      <c r="D412" s="69" t="n">
        <v>12865713</v>
      </c>
      <c r="E412" s="69" t="n">
        <f aca="false">SUM(C412:D412)</f>
        <v>16983013</v>
      </c>
      <c r="F412" s="69" t="n">
        <v>3967073</v>
      </c>
      <c r="G412" s="69" t="n">
        <v>12497751</v>
      </c>
      <c r="H412" s="69" t="n">
        <f aca="false">SUM(F412:G412)</f>
        <v>16464824</v>
      </c>
      <c r="I412" s="69" t="n">
        <v>4117000</v>
      </c>
      <c r="J412" s="69" t="n">
        <v>13199377</v>
      </c>
      <c r="K412" s="69" t="n">
        <f aca="false">SUM(I412:J412)</f>
        <v>17316377</v>
      </c>
      <c r="L412" s="71" t="n">
        <f aca="false">IF(C412&lt;&gt;0,IF(I412&lt;&gt;0,I412/C412*100,""),"")</f>
        <v>99.9927136715809</v>
      </c>
      <c r="M412" s="71" t="n">
        <f aca="false">IF(E412&lt;&gt;0,IF(K412&lt;&gt;0,K412/E412*100,""),"")</f>
        <v>101.962926130952</v>
      </c>
      <c r="N412" s="71" t="n">
        <f aca="false">IF(F412&lt;&gt;0,IF(I412&lt;&gt;0,I412/F412*100,""),"")</f>
        <v>103.779285130372</v>
      </c>
      <c r="O412" s="71" t="n">
        <f aca="false">IF(H412&lt;&gt;0,IF(K412&lt;&gt;0,K412/H412*100,""),"")</f>
        <v>105.171953250153</v>
      </c>
      <c r="Q412" s="65" t="n">
        <f aca="false">E412-C412-D412</f>
        <v>0</v>
      </c>
      <c r="R412" s="66" t="n">
        <f aca="false">H412-F412-G412</f>
        <v>0</v>
      </c>
      <c r="S412" s="66" t="n">
        <f aca="false">K412-I412-J412</f>
        <v>0</v>
      </c>
    </row>
    <row r="413" s="43" customFormat="true" ht="11.25" hidden="false" customHeight="false" outlineLevel="0" collapsed="false">
      <c r="A413" s="72" t="s">
        <v>493</v>
      </c>
      <c r="B413" s="48" t="s">
        <v>494</v>
      </c>
      <c r="C413" s="69" t="n">
        <v>215886</v>
      </c>
      <c r="D413" s="69" t="n">
        <v>4755679</v>
      </c>
      <c r="E413" s="69" t="n">
        <f aca="false">SUM(C413:D413)</f>
        <v>4971565</v>
      </c>
      <c r="F413" s="69" t="n">
        <v>2514335</v>
      </c>
      <c r="G413" s="69" t="n">
        <v>4236337</v>
      </c>
      <c r="H413" s="69" t="n">
        <f aca="false">SUM(F413:G413)</f>
        <v>6750672</v>
      </c>
      <c r="I413" s="69" t="n">
        <v>501100</v>
      </c>
      <c r="J413" s="69" t="n">
        <v>4637313</v>
      </c>
      <c r="K413" s="69" t="n">
        <f aca="false">SUM(I413:J413)</f>
        <v>5138413</v>
      </c>
      <c r="L413" s="71" t="n">
        <f aca="false">IF(C413&lt;&gt;0,IF(I413&lt;&gt;0,I413/C413*100,""),"")</f>
        <v>232.113244953355</v>
      </c>
      <c r="M413" s="71" t="n">
        <f aca="false">IF(E413&lt;&gt;0,IF(K413&lt;&gt;0,K413/E413*100,""),"")</f>
        <v>103.35604583265</v>
      </c>
      <c r="N413" s="71" t="n">
        <f aca="false">IF(F413&lt;&gt;0,IF(I413&lt;&gt;0,I413/F413*100,""),"")</f>
        <v>19.9297229684986</v>
      </c>
      <c r="O413" s="71" t="n">
        <f aca="false">IF(H413&lt;&gt;0,IF(K413&lt;&gt;0,K413/H413*100,""),"")</f>
        <v>76.117059160925</v>
      </c>
      <c r="Q413" s="65" t="n">
        <f aca="false">E413-C413-D413</f>
        <v>0</v>
      </c>
      <c r="R413" s="66" t="n">
        <f aca="false">H413-F413-G413</f>
        <v>0</v>
      </c>
      <c r="S413" s="66" t="n">
        <f aca="false">K413-I413-J413</f>
        <v>0</v>
      </c>
    </row>
    <row r="414" s="43" customFormat="true" ht="22.5" hidden="false" customHeight="false" outlineLevel="0" collapsed="false">
      <c r="A414" s="72" t="s">
        <v>495</v>
      </c>
      <c r="B414" s="48" t="s">
        <v>496</v>
      </c>
      <c r="C414" s="69" t="n">
        <v>1096800</v>
      </c>
      <c r="D414" s="69" t="n">
        <v>1103406</v>
      </c>
      <c r="E414" s="69" t="n">
        <f aca="false">SUM(C414:D414)</f>
        <v>2200206</v>
      </c>
      <c r="F414" s="69" t="n">
        <v>3114935</v>
      </c>
      <c r="G414" s="69" t="n">
        <v>1334279</v>
      </c>
      <c r="H414" s="69" t="n">
        <f aca="false">SUM(F414:G414)</f>
        <v>4449214</v>
      </c>
      <c r="I414" s="69" t="n">
        <v>2994700</v>
      </c>
      <c r="J414" s="69" t="n">
        <v>1357262</v>
      </c>
      <c r="K414" s="69" t="n">
        <f aca="false">SUM(I414:J414)</f>
        <v>4351962</v>
      </c>
      <c r="L414" s="71" t="n">
        <f aca="false">IF(C414&lt;&gt;0,IF(I414&lt;&gt;0,I414/C414*100,""),"")</f>
        <v>273.039752005835</v>
      </c>
      <c r="M414" s="71" t="n">
        <f aca="false">IF(E414&lt;&gt;0,IF(K414&lt;&gt;0,K414/E414*100,""),"")</f>
        <v>197.79793346623</v>
      </c>
      <c r="N414" s="71" t="n">
        <f aca="false">IF(F414&lt;&gt;0,IF(I414&lt;&gt;0,I414/F414*100,""),"")</f>
        <v>96.1400478661674</v>
      </c>
      <c r="O414" s="71" t="n">
        <f aca="false">IF(H414&lt;&gt;0,IF(K414&lt;&gt;0,K414/H414*100,""),"")</f>
        <v>97.814175717329</v>
      </c>
      <c r="Q414" s="65" t="n">
        <f aca="false">E414-C414-D414</f>
        <v>0</v>
      </c>
      <c r="R414" s="66" t="n">
        <f aca="false">H414-F414-G414</f>
        <v>0</v>
      </c>
      <c r="S414" s="66" t="n">
        <f aca="false">K414-I414-J414</f>
        <v>0</v>
      </c>
    </row>
    <row r="415" s="43" customFormat="true" ht="22.5" hidden="false" customHeight="false" outlineLevel="0" collapsed="false">
      <c r="A415" s="72" t="s">
        <v>497</v>
      </c>
      <c r="B415" s="48" t="s">
        <v>498</v>
      </c>
      <c r="C415" s="69" t="n">
        <v>32200</v>
      </c>
      <c r="D415" s="69" t="n">
        <v>1213747</v>
      </c>
      <c r="E415" s="69" t="n">
        <f aca="false">SUM(C415:D415)</f>
        <v>1245947</v>
      </c>
      <c r="F415" s="69" t="n">
        <v>159850</v>
      </c>
      <c r="G415" s="69" t="n">
        <v>1223090</v>
      </c>
      <c r="H415" s="69" t="n">
        <f aca="false">SUM(F415:G415)</f>
        <v>1382940</v>
      </c>
      <c r="I415" s="69" t="n">
        <v>142200</v>
      </c>
      <c r="J415" s="69" t="n">
        <v>1357262</v>
      </c>
      <c r="K415" s="69" t="n">
        <f aca="false">SUM(I415:J415)</f>
        <v>1499462</v>
      </c>
      <c r="L415" s="71" t="n">
        <f aca="false">IF(C415&lt;&gt;0,IF(I415&lt;&gt;0,I415/C415*100,""),"")</f>
        <v>441.614906832298</v>
      </c>
      <c r="M415" s="71" t="n">
        <f aca="false">IF(E415&lt;&gt;0,IF(K415&lt;&gt;0,K415/E415*100,""),"")</f>
        <v>120.347173675927</v>
      </c>
      <c r="N415" s="71" t="n">
        <f aca="false">IF(F415&lt;&gt;0,IF(I415&lt;&gt;0,I415/F415*100,""),"")</f>
        <v>88.9583984985924</v>
      </c>
      <c r="O415" s="71" t="n">
        <f aca="false">IF(H415&lt;&gt;0,IF(K415&lt;&gt;0,K415/H415*100,""),"")</f>
        <v>108.425672841916</v>
      </c>
      <c r="Q415" s="65" t="n">
        <f aca="false">E415-C415-D415</f>
        <v>0</v>
      </c>
      <c r="R415" s="66" t="n">
        <f aca="false">H415-F415-G415</f>
        <v>0</v>
      </c>
      <c r="S415" s="66" t="n">
        <f aca="false">K415-I415-J415</f>
        <v>0</v>
      </c>
    </row>
    <row r="416" s="43" customFormat="true" ht="11.25" hidden="false" customHeight="false" outlineLevel="0" collapsed="false">
      <c r="A416" s="72" t="s">
        <v>57</v>
      </c>
      <c r="B416" s="79" t="s">
        <v>58</v>
      </c>
      <c r="C416" s="69"/>
      <c r="D416" s="69"/>
      <c r="E416" s="69" t="n">
        <f aca="false">SUM(C416:D416)</f>
        <v>0</v>
      </c>
      <c r="F416" s="69" t="n">
        <v>135566974</v>
      </c>
      <c r="G416" s="69"/>
      <c r="H416" s="69" t="n">
        <f aca="false">SUM(F416:G416)</f>
        <v>135566974</v>
      </c>
      <c r="I416" s="69"/>
      <c r="J416" s="69"/>
      <c r="K416" s="69" t="n">
        <f aca="false">SUM(I416:J416)</f>
        <v>0</v>
      </c>
      <c r="L416" s="71" t="str">
        <f aca="false">IF(C416&lt;&gt;0,IF(I416&lt;&gt;0,I416/C416*100,""),"")</f>
        <v/>
      </c>
      <c r="M416" s="71" t="str">
        <f aca="false">IF(E416&lt;&gt;0,IF(K416&lt;&gt;0,K416/E416*100,""),"")</f>
        <v/>
      </c>
      <c r="N416" s="71" t="str">
        <f aca="false">IF(F416&lt;&gt;0,IF(I416&lt;&gt;0,I416/F416*100,""),"")</f>
        <v/>
      </c>
      <c r="O416" s="71" t="str">
        <f aca="false">IF(H416&lt;&gt;0,IF(K416&lt;&gt;0,K416/H416*100,""),"")</f>
        <v/>
      </c>
      <c r="Q416" s="65" t="n">
        <f aca="false">E416-C416-D416</f>
        <v>0</v>
      </c>
      <c r="R416" s="66" t="n">
        <f aca="false">H416-F416-G416</f>
        <v>0</v>
      </c>
      <c r="S416" s="66" t="n">
        <f aca="false">K416-I416-J416</f>
        <v>0</v>
      </c>
    </row>
    <row r="417" s="43" customFormat="true" ht="6" hidden="false" customHeight="true" outlineLevel="0" collapsed="false">
      <c r="A417" s="80"/>
      <c r="B417" s="81"/>
      <c r="C417" s="82"/>
      <c r="D417" s="82"/>
      <c r="E417" s="82" t="n">
        <f aca="false">SUM(C417:D417)</f>
        <v>0</v>
      </c>
      <c r="F417" s="82"/>
      <c r="G417" s="82"/>
      <c r="H417" s="82" t="n">
        <f aca="false">SUM(F417:G417)</f>
        <v>0</v>
      </c>
      <c r="I417" s="82"/>
      <c r="J417" s="82"/>
      <c r="K417" s="82" t="n">
        <f aca="false">SUM(I417:J417)</f>
        <v>0</v>
      </c>
      <c r="L417" s="83" t="str">
        <f aca="false">IF(C417&lt;&gt;0,IF(I417&lt;&gt;0,I417/C417*100,""),"")</f>
        <v/>
      </c>
      <c r="M417" s="83" t="str">
        <f aca="false">IF(E417&lt;&gt;0,IF(K417&lt;&gt;0,K417/E417*100,""),"")</f>
        <v/>
      </c>
      <c r="N417" s="83" t="str">
        <f aca="false">IF(F417&lt;&gt;0,IF(I417&lt;&gt;0,I417/F417*100,""),"")</f>
        <v/>
      </c>
      <c r="O417" s="83" t="str">
        <f aca="false">IF(H417&lt;&gt;0,IF(K417&lt;&gt;0,K417/H417*100,""),"")</f>
        <v/>
      </c>
      <c r="Q417" s="65" t="n">
        <f aca="false">E417-C417-D417</f>
        <v>0</v>
      </c>
      <c r="R417" s="66" t="n">
        <f aca="false">H417-F417-G417</f>
        <v>0</v>
      </c>
      <c r="S417" s="66" t="n">
        <f aca="false">K417-I417-J417</f>
        <v>0</v>
      </c>
    </row>
    <row r="418" s="43" customFormat="true" ht="12.75" hidden="false" customHeight="false" outlineLevel="0" collapsed="false">
      <c r="A418" s="61" t="s">
        <v>499</v>
      </c>
      <c r="B418" s="76" t="s">
        <v>19</v>
      </c>
      <c r="C418" s="108" t="n">
        <f aca="false">SUM(C421:C427)</f>
        <v>9749820</v>
      </c>
      <c r="D418" s="108" t="n">
        <f aca="false">SUM(D420:D427)</f>
        <v>2206812</v>
      </c>
      <c r="E418" s="77" t="n">
        <f aca="false">SUM(C418:D418)</f>
        <v>11956632</v>
      </c>
      <c r="F418" s="77" t="n">
        <f aca="false">SUM(F421:F427)</f>
        <v>11839308</v>
      </c>
      <c r="G418" s="108" t="n">
        <f aca="false">SUM(G420:G427)</f>
        <v>2279394</v>
      </c>
      <c r="H418" s="77" t="n">
        <f aca="false">SUM(F418:G418)</f>
        <v>14118702</v>
      </c>
      <c r="I418" s="108" t="n">
        <f aca="false">SUM(I421:I427)</f>
        <v>9985060</v>
      </c>
      <c r="J418" s="108" t="n">
        <f aca="false">SUM(J420:J427)</f>
        <v>2488315</v>
      </c>
      <c r="K418" s="77" t="n">
        <f aca="false">SUM(I418:J418)</f>
        <v>12473375</v>
      </c>
      <c r="L418" s="146" t="n">
        <f aca="false">IF(C418&lt;&gt;0,IF(I418&lt;&gt;0,I418/C418*100,""),"")</f>
        <v>102.412762492026</v>
      </c>
      <c r="M418" s="146" t="n">
        <f aca="false">IF(E418&lt;&gt;0,IF(K418&lt;&gt;0,K418/E418*100,""),"")</f>
        <v>104.321810690502</v>
      </c>
      <c r="N418" s="146" t="n">
        <f aca="false">IF(F418&lt;&gt;0,IF(I418&lt;&gt;0,I418/F418*100,""),"")</f>
        <v>84.3382062532709</v>
      </c>
      <c r="O418" s="146" t="n">
        <f aca="false">IF(H418&lt;&gt;0,IF(K418&lt;&gt;0,K418/H418*100,""),"")</f>
        <v>88.3464712266043</v>
      </c>
      <c r="Q418" s="65" t="n">
        <f aca="false">E418-C418-D418</f>
        <v>0</v>
      </c>
      <c r="R418" s="66" t="n">
        <f aca="false">H418-F418-G418</f>
        <v>0</v>
      </c>
      <c r="S418" s="66" t="n">
        <f aca="false">K418-I418-J418</f>
        <v>0</v>
      </c>
    </row>
    <row r="419" s="43" customFormat="true" ht="11.25" hidden="true" customHeight="false" outlineLevel="0" collapsed="false">
      <c r="A419" s="72" t="s">
        <v>26</v>
      </c>
      <c r="B419" s="87"/>
      <c r="C419" s="69" t="n">
        <f aca="false">SUM(C421:C427)</f>
        <v>9749820</v>
      </c>
      <c r="D419" s="69" t="n">
        <f aca="false">SUM(D420:D427)</f>
        <v>2206812</v>
      </c>
      <c r="E419" s="69" t="n">
        <f aca="false">SUM(C419:D419)</f>
        <v>11956632</v>
      </c>
      <c r="F419" s="69" t="n">
        <f aca="false">SUM(F421:F427)</f>
        <v>11839308</v>
      </c>
      <c r="G419" s="69" t="n">
        <f aca="false">SUM(G420:G427)</f>
        <v>2279394</v>
      </c>
      <c r="H419" s="69" t="n">
        <f aca="false">SUM(F419:G419)</f>
        <v>14118702</v>
      </c>
      <c r="I419" s="69" t="n">
        <f aca="false">SUM(I421:I427)</f>
        <v>9985060</v>
      </c>
      <c r="J419" s="69" t="n">
        <f aca="false">SUM(J420:J427)</f>
        <v>2488315</v>
      </c>
      <c r="K419" s="69" t="n">
        <f aca="false">SUM(I419:J419)</f>
        <v>12473375</v>
      </c>
      <c r="L419" s="71" t="n">
        <f aca="false">IF(C419&lt;&gt;0,IF(I419&lt;&gt;0,I419/C419*100,""),"")</f>
        <v>102.412762492026</v>
      </c>
      <c r="M419" s="71" t="n">
        <f aca="false">IF(E419&lt;&gt;0,IF(K419&lt;&gt;0,K419/E419*100,""),"")</f>
        <v>104.321810690502</v>
      </c>
      <c r="N419" s="71" t="n">
        <f aca="false">IF(F419&lt;&gt;0,IF(I419&lt;&gt;0,I419/F419*100,""),"")</f>
        <v>84.3382062532709</v>
      </c>
      <c r="O419" s="71" t="n">
        <f aca="false">IF(H419&lt;&gt;0,IF(K419&lt;&gt;0,K419/H419*100,""),"")</f>
        <v>88.3464712266043</v>
      </c>
      <c r="Q419" s="65" t="n">
        <f aca="false">E419-C419-D419</f>
        <v>0</v>
      </c>
      <c r="R419" s="66" t="n">
        <f aca="false">H419-F419-G419</f>
        <v>0</v>
      </c>
      <c r="S419" s="66" t="n">
        <f aca="false">K419-I419-J419</f>
        <v>0</v>
      </c>
    </row>
    <row r="420" s="43" customFormat="true" ht="11.25" hidden="false" customHeight="false" outlineLevel="0" collapsed="false">
      <c r="A420" s="72" t="s">
        <v>27</v>
      </c>
      <c r="B420" s="87" t="n">
        <v>0</v>
      </c>
      <c r="C420" s="69"/>
      <c r="D420" s="69" t="n">
        <v>468948</v>
      </c>
      <c r="E420" s="69" t="n">
        <f aca="false">SUM(C420:D420)</f>
        <v>468948</v>
      </c>
      <c r="F420" s="69"/>
      <c r="G420" s="69" t="n">
        <v>472557</v>
      </c>
      <c r="H420" s="69" t="n">
        <f aca="false">SUM(F420:G420)</f>
        <v>472557</v>
      </c>
      <c r="I420" s="69"/>
      <c r="J420" s="69" t="n">
        <v>424145</v>
      </c>
      <c r="K420" s="69" t="n">
        <f aca="false">SUM(I420:J420)</f>
        <v>424145</v>
      </c>
      <c r="L420" s="71" t="str">
        <f aca="false">IF(C420&lt;&gt;0,IF(I420&lt;&gt;0,I420/C420*100,""),"")</f>
        <v/>
      </c>
      <c r="M420" s="71" t="n">
        <f aca="false">IF(E420&lt;&gt;0,IF(K420&lt;&gt;0,K420/E420*100,""),"")</f>
        <v>90.4460622499723</v>
      </c>
      <c r="N420" s="71" t="str">
        <f aca="false">IF(F420&lt;&gt;0,IF(I420&lt;&gt;0,I420/F420*100,""),"")</f>
        <v/>
      </c>
      <c r="O420" s="71" t="n">
        <f aca="false">IF(H420&lt;&gt;0,IF(K420&lt;&gt;0,K420/H420*100,""),"")</f>
        <v>89.7553099414462</v>
      </c>
      <c r="Q420" s="65" t="n">
        <f aca="false">E420-C420-D420</f>
        <v>0</v>
      </c>
      <c r="R420" s="66" t="n">
        <f aca="false">H420-F420-G420</f>
        <v>0</v>
      </c>
      <c r="S420" s="66" t="n">
        <f aca="false">K420-I420-J420</f>
        <v>0</v>
      </c>
    </row>
    <row r="421" s="43" customFormat="true" ht="11.25" hidden="false" customHeight="false" outlineLevel="0" collapsed="false">
      <c r="A421" s="72" t="s">
        <v>500</v>
      </c>
      <c r="B421" s="87" t="s">
        <v>501</v>
      </c>
      <c r="C421" s="69" t="n">
        <f aca="false">3315000+30000</f>
        <v>3345000</v>
      </c>
      <c r="D421" s="69" t="n">
        <v>496533</v>
      </c>
      <c r="E421" s="69" t="n">
        <f aca="false">SUM(C421:D421)</f>
        <v>3841533</v>
      </c>
      <c r="F421" s="69" t="n">
        <v>2800868</v>
      </c>
      <c r="G421" s="69" t="n">
        <v>528152</v>
      </c>
      <c r="H421" s="69" t="n">
        <f aca="false">SUM(F421:G421)</f>
        <v>3329020</v>
      </c>
      <c r="I421" s="69" t="n">
        <f aca="false">3056000+45000</f>
        <v>3101000</v>
      </c>
      <c r="J421" s="69" t="n">
        <v>791736</v>
      </c>
      <c r="K421" s="69" t="n">
        <f aca="false">SUM(I421:J421)</f>
        <v>3892736</v>
      </c>
      <c r="L421" s="71" t="n">
        <f aca="false">IF(C421&lt;&gt;0,IF(I421&lt;&gt;0,I421/C421*100,""),"")</f>
        <v>92.7055306427504</v>
      </c>
      <c r="M421" s="71" t="n">
        <f aca="false">IF(E421&lt;&gt;0,IF(K421&lt;&gt;0,K421/E421*100,""),"")</f>
        <v>101.332879347906</v>
      </c>
      <c r="N421" s="71" t="n">
        <f aca="false">IF(F421&lt;&gt;0,IF(I421&lt;&gt;0,I421/F421*100,""),"")</f>
        <v>110.715678139777</v>
      </c>
      <c r="O421" s="71" t="n">
        <f aca="false">IF(H421&lt;&gt;0,IF(K421&lt;&gt;0,K421/H421*100,""),"")</f>
        <v>116.933391809001</v>
      </c>
      <c r="Q421" s="65" t="n">
        <f aca="false">E421-C421-D421</f>
        <v>0</v>
      </c>
      <c r="R421" s="66" t="n">
        <f aca="false">H421-F421-G421</f>
        <v>0</v>
      </c>
      <c r="S421" s="66" t="n">
        <f aca="false">K421-I421-J421</f>
        <v>0</v>
      </c>
    </row>
    <row r="422" s="43" customFormat="true" ht="33.75" hidden="false" customHeight="false" outlineLevel="0" collapsed="false">
      <c r="A422" s="126" t="s">
        <v>502</v>
      </c>
      <c r="B422" s="87"/>
      <c r="C422" s="69"/>
      <c r="D422" s="69"/>
      <c r="E422" s="69"/>
      <c r="F422" s="69"/>
      <c r="G422" s="69"/>
      <c r="H422" s="69"/>
      <c r="I422" s="69"/>
      <c r="J422" s="69"/>
      <c r="K422" s="69"/>
      <c r="L422" s="71"/>
      <c r="M422" s="71"/>
      <c r="N422" s="71"/>
      <c r="O422" s="71"/>
      <c r="Q422" s="65" t="n">
        <f aca="false">E422-C422-D422</f>
        <v>0</v>
      </c>
      <c r="R422" s="66" t="n">
        <f aca="false">H422-F422-G422</f>
        <v>0</v>
      </c>
      <c r="S422" s="66" t="n">
        <f aca="false">K422-I422-J422</f>
        <v>0</v>
      </c>
    </row>
    <row r="423" s="43" customFormat="true" ht="11.25" hidden="false" customHeight="false" outlineLevel="0" collapsed="false">
      <c r="A423" s="72" t="s">
        <v>503</v>
      </c>
      <c r="B423" s="87" t="s">
        <v>504</v>
      </c>
      <c r="C423" s="69" t="n">
        <v>5641000</v>
      </c>
      <c r="D423" s="69" t="n">
        <v>827554</v>
      </c>
      <c r="E423" s="69" t="n">
        <f aca="false">SUM(C423:D423)</f>
        <v>6468554</v>
      </c>
      <c r="F423" s="69" t="n">
        <v>6241000</v>
      </c>
      <c r="G423" s="69" t="n">
        <v>806127</v>
      </c>
      <c r="H423" s="69" t="n">
        <f aca="false">SUM(F423:G423)</f>
        <v>7047127</v>
      </c>
      <c r="I423" s="69" t="n">
        <v>6452000</v>
      </c>
      <c r="J423" s="69" t="n">
        <v>876565</v>
      </c>
      <c r="K423" s="69" t="n">
        <f aca="false">SUM(I423:J423)</f>
        <v>7328565</v>
      </c>
      <c r="L423" s="71" t="n">
        <f aca="false">IF(C423&lt;&gt;0,IF(I423&lt;&gt;0,I423/C423*100,""),"")</f>
        <v>114.376883531289</v>
      </c>
      <c r="M423" s="71" t="n">
        <f aca="false">IF(E423&lt;&gt;0,IF(K423&lt;&gt;0,K423/E423*100,""),"")</f>
        <v>113.295258878569</v>
      </c>
      <c r="N423" s="71" t="n">
        <f aca="false">IF(F423&lt;&gt;0,IF(I423&lt;&gt;0,I423/F423*100,""),"")</f>
        <v>103.380868450569</v>
      </c>
      <c r="O423" s="71" t="n">
        <f aca="false">IF(H423&lt;&gt;0,IF(K423&lt;&gt;0,K423/H423*100,""),"")</f>
        <v>103.993655854364</v>
      </c>
      <c r="Q423" s="65" t="n">
        <f aca="false">E423-C423-D423</f>
        <v>0</v>
      </c>
      <c r="R423" s="66" t="n">
        <f aca="false">H423-F423-G423</f>
        <v>0</v>
      </c>
      <c r="S423" s="66" t="n">
        <f aca="false">K423-I423-J423</f>
        <v>0</v>
      </c>
    </row>
    <row r="424" s="43" customFormat="true" ht="11.25" hidden="false" customHeight="false" outlineLevel="0" collapsed="false">
      <c r="A424" s="75" t="s">
        <v>505</v>
      </c>
      <c r="B424" s="87" t="s">
        <v>506</v>
      </c>
      <c r="C424" s="69" t="n">
        <v>430000</v>
      </c>
      <c r="D424" s="69" t="n">
        <v>137926</v>
      </c>
      <c r="E424" s="69" t="n">
        <f aca="false">SUM(C424:D424)</f>
        <v>567926</v>
      </c>
      <c r="F424" s="69" t="n">
        <v>130000</v>
      </c>
      <c r="G424" s="69" t="n">
        <v>138988</v>
      </c>
      <c r="H424" s="69" t="n">
        <f aca="false">SUM(F424:G424)</f>
        <v>268988</v>
      </c>
      <c r="I424" s="69" t="n">
        <v>190000</v>
      </c>
      <c r="J424" s="69" t="n">
        <v>56553</v>
      </c>
      <c r="K424" s="69" t="n">
        <f aca="false">SUM(I424:J424)</f>
        <v>246553</v>
      </c>
      <c r="L424" s="71" t="n">
        <f aca="false">IF(C424&lt;&gt;0,IF(I424&lt;&gt;0,I424/C424*100,""),"")</f>
        <v>44.1860465116279</v>
      </c>
      <c r="M424" s="71" t="n">
        <f aca="false">IF(E424&lt;&gt;0,IF(K424&lt;&gt;0,K424/E424*100,""),"")</f>
        <v>43.4128742124854</v>
      </c>
      <c r="N424" s="71" t="n">
        <f aca="false">IF(F424&lt;&gt;0,IF(I424&lt;&gt;0,I424/F424*100,""),"")</f>
        <v>146.153846153846</v>
      </c>
      <c r="O424" s="71" t="n">
        <f aca="false">IF(H424&lt;&gt;0,IF(K424&lt;&gt;0,K424/H424*100,""),"")</f>
        <v>91.6594792332743</v>
      </c>
      <c r="Q424" s="65" t="n">
        <f aca="false">E424-C424-D424</f>
        <v>0</v>
      </c>
      <c r="R424" s="66" t="n">
        <f aca="false">H424-F424-G424</f>
        <v>0</v>
      </c>
      <c r="S424" s="66" t="n">
        <f aca="false">K424-I424-J424</f>
        <v>0</v>
      </c>
    </row>
    <row r="425" s="43" customFormat="true" ht="11.25" hidden="false" customHeight="false" outlineLevel="0" collapsed="false">
      <c r="A425" s="75" t="s">
        <v>507</v>
      </c>
      <c r="B425" s="87" t="s">
        <v>508</v>
      </c>
      <c r="C425" s="69" t="n">
        <v>2000</v>
      </c>
      <c r="D425" s="69" t="n">
        <v>275851</v>
      </c>
      <c r="E425" s="69" t="n">
        <f aca="false">SUM(C425:D425)</f>
        <v>277851</v>
      </c>
      <c r="F425" s="69" t="n">
        <v>2352000</v>
      </c>
      <c r="G425" s="69" t="n">
        <v>333570</v>
      </c>
      <c r="H425" s="69" t="n">
        <f aca="false">SUM(F425:G425)</f>
        <v>2685570</v>
      </c>
      <c r="I425" s="69" t="n">
        <v>2000</v>
      </c>
      <c r="J425" s="69" t="n">
        <v>339316</v>
      </c>
      <c r="K425" s="69" t="n">
        <f aca="false">SUM(I425:J425)</f>
        <v>341316</v>
      </c>
      <c r="L425" s="71" t="n">
        <f aca="false">IF(C425&lt;&gt;0,IF(I425&lt;&gt;0,I425/C425*100,""),"")</f>
        <v>100</v>
      </c>
      <c r="M425" s="71" t="n">
        <f aca="false">IF(E425&lt;&gt;0,IF(K425&lt;&gt;0,K425/E425*100,""),"")</f>
        <v>122.841379012492</v>
      </c>
      <c r="N425" s="71" t="n">
        <f aca="false">IF(F425&lt;&gt;0,IF(I425&lt;&gt;0,I425/F425*100,""),"")</f>
        <v>0.0850340136054422</v>
      </c>
      <c r="O425" s="71" t="n">
        <f aca="false">IF(H425&lt;&gt;0,IF(K425&lt;&gt;0,K425/H425*100,""),"")</f>
        <v>12.7092572526503</v>
      </c>
      <c r="Q425" s="65" t="n">
        <f aca="false">E425-C425-D425</f>
        <v>0</v>
      </c>
      <c r="R425" s="66" t="n">
        <f aca="false">H425-F425-G425</f>
        <v>0</v>
      </c>
      <c r="S425" s="66" t="n">
        <f aca="false">K425-I425-J425</f>
        <v>0</v>
      </c>
    </row>
    <row r="426" s="43" customFormat="true" ht="11.25" hidden="false" customHeight="false" outlineLevel="0" collapsed="false">
      <c r="A426" s="75" t="s">
        <v>30</v>
      </c>
      <c r="B426" s="48" t="s">
        <v>31</v>
      </c>
      <c r="C426" s="69" t="n">
        <v>168000</v>
      </c>
      <c r="D426" s="69"/>
      <c r="E426" s="69" t="n">
        <f aca="false">SUM(C426:D426)</f>
        <v>168000</v>
      </c>
      <c r="F426" s="69" t="n">
        <v>151620</v>
      </c>
      <c r="G426" s="69"/>
      <c r="H426" s="69" t="n">
        <f aca="false">SUM(F426:G426)</f>
        <v>151620</v>
      </c>
      <c r="I426" s="69" t="n">
        <v>170000</v>
      </c>
      <c r="J426" s="69"/>
      <c r="K426" s="69" t="n">
        <f aca="false">SUM(I426:J426)</f>
        <v>170000</v>
      </c>
      <c r="L426" s="71" t="n">
        <f aca="false">IF(C426&lt;&gt;0,IF(I426&lt;&gt;0,I426/C426*100,""),"")</f>
        <v>101.190476190476</v>
      </c>
      <c r="M426" s="71" t="n">
        <f aca="false">IF(E426&lt;&gt;0,IF(K426&lt;&gt;0,K426/E426*100,""),"")</f>
        <v>101.190476190476</v>
      </c>
      <c r="N426" s="71" t="n">
        <f aca="false">IF(F426&lt;&gt;0,IF(I426&lt;&gt;0,I426/F426*100,""),"")</f>
        <v>112.122411291386</v>
      </c>
      <c r="O426" s="71" t="n">
        <f aca="false">IF(H426&lt;&gt;0,IF(K426&lt;&gt;0,K426/H426*100,""),"")</f>
        <v>112.122411291386</v>
      </c>
      <c r="Q426" s="65" t="n">
        <f aca="false">E426-C426-D426</f>
        <v>0</v>
      </c>
      <c r="R426" s="66" t="n">
        <f aca="false">H426-F426-G426</f>
        <v>0</v>
      </c>
      <c r="S426" s="66" t="n">
        <f aca="false">K426-I426-J426</f>
        <v>0</v>
      </c>
    </row>
    <row r="427" s="43" customFormat="true" ht="11.25" hidden="false" customHeight="false" outlineLevel="0" collapsed="false">
      <c r="A427" s="75" t="s">
        <v>145</v>
      </c>
      <c r="B427" s="87" t="s">
        <v>146</v>
      </c>
      <c r="C427" s="69" t="n">
        <v>163820</v>
      </c>
      <c r="D427" s="69"/>
      <c r="E427" s="69" t="n">
        <f aca="false">SUM(C427:D427)</f>
        <v>163820</v>
      </c>
      <c r="F427" s="69" t="n">
        <v>163820</v>
      </c>
      <c r="G427" s="69"/>
      <c r="H427" s="69" t="n">
        <f aca="false">SUM(F427:G427)</f>
        <v>163820</v>
      </c>
      <c r="I427" s="69" t="n">
        <v>70060</v>
      </c>
      <c r="J427" s="69"/>
      <c r="K427" s="69" t="n">
        <f aca="false">SUM(I427:J427)</f>
        <v>70060</v>
      </c>
      <c r="L427" s="71" t="n">
        <f aca="false">IF(C427&lt;&gt;0,IF(I427&lt;&gt;0,I427/C427*100,""),"")</f>
        <v>42.766450982786</v>
      </c>
      <c r="M427" s="71" t="n">
        <f aca="false">IF(E427&lt;&gt;0,IF(K427&lt;&gt;0,K427/E427*100,""),"")</f>
        <v>42.766450982786</v>
      </c>
      <c r="N427" s="71" t="n">
        <f aca="false">IF(F427&lt;&gt;0,IF(I427&lt;&gt;0,I427/F427*100,""),"")</f>
        <v>42.766450982786</v>
      </c>
      <c r="O427" s="71" t="n">
        <f aca="false">IF(H427&lt;&gt;0,IF(K427&lt;&gt;0,K427/H427*100,""),"")</f>
        <v>42.766450982786</v>
      </c>
      <c r="Q427" s="65" t="n">
        <f aca="false">E427-C427-D427</f>
        <v>0</v>
      </c>
      <c r="R427" s="66" t="n">
        <f aca="false">H427-F427-G427</f>
        <v>0</v>
      </c>
      <c r="S427" s="66" t="n">
        <f aca="false">K427-I427-J427</f>
        <v>0</v>
      </c>
    </row>
    <row r="428" s="94" customFormat="true" ht="3.75" hidden="false" customHeight="true" outlineLevel="0" collapsed="false">
      <c r="A428" s="75"/>
      <c r="B428" s="48"/>
      <c r="C428" s="69"/>
      <c r="D428" s="69"/>
      <c r="E428" s="69"/>
      <c r="F428" s="69"/>
      <c r="G428" s="69"/>
      <c r="H428" s="69"/>
      <c r="I428" s="69"/>
      <c r="J428" s="69"/>
      <c r="K428" s="69"/>
      <c r="L428" s="71" t="str">
        <f aca="false">IF(C428&lt;&gt;0,IF(I428&lt;&gt;0,I428/C428*100,""),"")</f>
        <v/>
      </c>
      <c r="M428" s="71" t="str">
        <f aca="false">IF(E428&lt;&gt;0,IF(K428&lt;&gt;0,K428/E428*100,""),"")</f>
        <v/>
      </c>
      <c r="N428" s="71" t="str">
        <f aca="false">IF(F428&lt;&gt;0,IF(I428&lt;&gt;0,I428/F428*100,""),"")</f>
        <v/>
      </c>
      <c r="O428" s="71" t="str">
        <f aca="false">IF(H428&lt;&gt;0,IF(K428&lt;&gt;0,K428/H428*100,""),"")</f>
        <v/>
      </c>
      <c r="Q428" s="65" t="n">
        <f aca="false">E428-C428-D428</f>
        <v>0</v>
      </c>
      <c r="R428" s="66" t="n">
        <f aca="false">H428-F428-G428</f>
        <v>0</v>
      </c>
      <c r="S428" s="66" t="n">
        <f aca="false">K428-I428-J428</f>
        <v>0</v>
      </c>
    </row>
    <row r="429" s="78" customFormat="true" ht="12.75" hidden="false" customHeight="false" outlineLevel="0" collapsed="false">
      <c r="A429" s="61" t="s">
        <v>509</v>
      </c>
      <c r="B429" s="76" t="s">
        <v>19</v>
      </c>
      <c r="C429" s="118" t="n">
        <f aca="false">SUM(C431:C439)</f>
        <v>493888</v>
      </c>
      <c r="D429" s="118" t="n">
        <f aca="false">SUM(D431:D439)</f>
        <v>15447683</v>
      </c>
      <c r="E429" s="118" t="n">
        <f aca="false">SUM(C429:D429)</f>
        <v>15941571</v>
      </c>
      <c r="F429" s="118" t="n">
        <f aca="false">SUM(F431:F440)</f>
        <v>1278260</v>
      </c>
      <c r="G429" s="118" t="n">
        <f aca="false">SUM(G431:G439)</f>
        <v>14771585</v>
      </c>
      <c r="H429" s="118" t="n">
        <f aca="false">SUM(F429:G429)</f>
        <v>16049845</v>
      </c>
      <c r="I429" s="118" t="n">
        <f aca="false">SUM(I431:I440)</f>
        <v>555331</v>
      </c>
      <c r="J429" s="118" t="n">
        <f aca="false">SUM(J431:J439)</f>
        <v>15156096</v>
      </c>
      <c r="K429" s="118" t="n">
        <f aca="false">SUM(I429:J429)</f>
        <v>15711427</v>
      </c>
      <c r="L429" s="119" t="n">
        <f aca="false">IF(C429&lt;&gt;0,IF(I429&lt;&gt;0,I429/C429*100,""),"")</f>
        <v>112.440674808864</v>
      </c>
      <c r="M429" s="119" t="n">
        <f aca="false">IF(E429&lt;&gt;0,IF(K429&lt;&gt;0,K429/E429*100,""),"")</f>
        <v>98.5563279804732</v>
      </c>
      <c r="N429" s="119" t="n">
        <f aca="false">IF(F429&lt;&gt;0,IF(I429&lt;&gt;0,I429/F429*100,""),"")</f>
        <v>43.4442914587017</v>
      </c>
      <c r="O429" s="119" t="n">
        <f aca="false">IF(H429&lt;&gt;0,IF(K429&lt;&gt;0,K429/H429*100,""),"")</f>
        <v>97.8914562726307</v>
      </c>
      <c r="Q429" s="65" t="n">
        <f aca="false">E429-C429-D429</f>
        <v>0</v>
      </c>
      <c r="R429" s="66" t="n">
        <f aca="false">H429-F429-G429</f>
        <v>0</v>
      </c>
      <c r="S429" s="66" t="n">
        <f aca="false">K429-I429-J429</f>
        <v>0</v>
      </c>
    </row>
    <row r="430" s="74" customFormat="true" ht="12.75" hidden="true" customHeight="false" outlineLevel="0" collapsed="false">
      <c r="A430" s="72" t="s">
        <v>26</v>
      </c>
      <c r="B430" s="85"/>
      <c r="C430" s="113" t="n">
        <f aca="false">SUM(C431:C439)</f>
        <v>493888</v>
      </c>
      <c r="D430" s="113" t="n">
        <f aca="false">SUM(D431:D439)</f>
        <v>15447683</v>
      </c>
      <c r="E430" s="69" t="n">
        <f aca="false">SUM(C430:D430)</f>
        <v>15941571</v>
      </c>
      <c r="F430" s="69" t="n">
        <f aca="false">SUM(F431:F440)</f>
        <v>1278260</v>
      </c>
      <c r="G430" s="113" t="n">
        <f aca="false">SUM(G431:G439)</f>
        <v>14771585</v>
      </c>
      <c r="H430" s="69" t="n">
        <f aca="false">SUM(F430:G430)</f>
        <v>16049845</v>
      </c>
      <c r="I430" s="113" t="n">
        <f aca="false">SUM(I431:I440)</f>
        <v>555331</v>
      </c>
      <c r="J430" s="113" t="n">
        <f aca="false">SUM(J431:J439)</f>
        <v>15156096</v>
      </c>
      <c r="K430" s="69" t="n">
        <f aca="false">SUM(I430:J430)</f>
        <v>15711427</v>
      </c>
      <c r="L430" s="71" t="n">
        <f aca="false">IF(C430&lt;&gt;0,IF(I430&lt;&gt;0,I430/C430*100,""),"")</f>
        <v>112.440674808864</v>
      </c>
      <c r="M430" s="71" t="n">
        <f aca="false">IF(E430&lt;&gt;0,IF(K430&lt;&gt;0,K430/E430*100,""),"")</f>
        <v>98.5563279804732</v>
      </c>
      <c r="N430" s="71" t="n">
        <f aca="false">IF(F430&lt;&gt;0,IF(I430&lt;&gt;0,I430/F430*100,""),"")</f>
        <v>43.4442914587017</v>
      </c>
      <c r="O430" s="71" t="n">
        <f aca="false">IF(H430&lt;&gt;0,IF(K430&lt;&gt;0,K430/H430*100,""),"")</f>
        <v>97.8914562726307</v>
      </c>
      <c r="Q430" s="65" t="n">
        <f aca="false">E430-C430-D430</f>
        <v>0</v>
      </c>
      <c r="R430" s="66" t="n">
        <f aca="false">H430-F430-G430</f>
        <v>0</v>
      </c>
      <c r="S430" s="66" t="n">
        <f aca="false">K430-I430-J430</f>
        <v>0</v>
      </c>
    </row>
    <row r="431" s="74" customFormat="true" ht="12.75" hidden="false" customHeight="false" outlineLevel="0" collapsed="false">
      <c r="A431" s="72" t="s">
        <v>27</v>
      </c>
      <c r="B431" s="87" t="n">
        <v>0</v>
      </c>
      <c r="C431" s="69"/>
      <c r="D431" s="69" t="n">
        <v>1544768</v>
      </c>
      <c r="E431" s="69" t="n">
        <f aca="false">SUM(C431:D431)</f>
        <v>1544768</v>
      </c>
      <c r="F431" s="69"/>
      <c r="G431" s="69" t="n">
        <v>778330</v>
      </c>
      <c r="H431" s="69" t="n">
        <f aca="false">SUM(F431:G431)</f>
        <v>778330</v>
      </c>
      <c r="I431" s="69"/>
      <c r="J431" s="69" t="n">
        <v>791736</v>
      </c>
      <c r="K431" s="69" t="n">
        <f aca="false">SUM(I431:J431)</f>
        <v>791736</v>
      </c>
      <c r="L431" s="71" t="str">
        <f aca="false">IF(C431&lt;&gt;0,IF(I431&lt;&gt;0,I431/C431*100,""),"")</f>
        <v/>
      </c>
      <c r="M431" s="71" t="n">
        <f aca="false">IF(E431&lt;&gt;0,IF(K431&lt;&gt;0,K431/E431*100,""),"")</f>
        <v>51.252744748726</v>
      </c>
      <c r="N431" s="71" t="str">
        <f aca="false">IF(F431&lt;&gt;0,IF(I431&lt;&gt;0,I431/F431*100,""),"")</f>
        <v/>
      </c>
      <c r="O431" s="71" t="n">
        <f aca="false">IF(H431&lt;&gt;0,IF(K431&lt;&gt;0,K431/H431*100,""),"")</f>
        <v>101.722405663408</v>
      </c>
      <c r="Q431" s="65" t="n">
        <f aca="false">E431-C431-D431</f>
        <v>0</v>
      </c>
      <c r="R431" s="66" t="n">
        <f aca="false">H431-F431-G431</f>
        <v>0</v>
      </c>
      <c r="S431" s="66" t="n">
        <f aca="false">K431-I431-J431</f>
        <v>0</v>
      </c>
    </row>
    <row r="432" customFormat="false" ht="11.25" hidden="false" customHeight="false" outlineLevel="0" collapsed="false">
      <c r="A432" s="72" t="s">
        <v>510</v>
      </c>
      <c r="B432" s="48" t="s">
        <v>511</v>
      </c>
      <c r="C432" s="159" t="n">
        <v>131458</v>
      </c>
      <c r="D432" s="150" t="n">
        <v>7392820</v>
      </c>
      <c r="E432" s="69" t="n">
        <f aca="false">SUM(C432:D432)</f>
        <v>7524278</v>
      </c>
      <c r="F432" s="69" t="n">
        <v>74453</v>
      </c>
      <c r="G432" s="150" t="n">
        <v>7394132</v>
      </c>
      <c r="H432" s="69" t="n">
        <f aca="false">SUM(F432:G432)</f>
        <v>7468585</v>
      </c>
      <c r="I432" s="159" t="n">
        <v>142691</v>
      </c>
      <c r="J432" s="150" t="n">
        <v>7578048</v>
      </c>
      <c r="K432" s="69" t="n">
        <f aca="false">SUM(I432:J432)</f>
        <v>7720739</v>
      </c>
      <c r="L432" s="71" t="n">
        <f aca="false">IF(C432&lt;&gt;0,IF(I432&lt;&gt;0,I432/C432*100,""),"")</f>
        <v>108.544934503796</v>
      </c>
      <c r="M432" s="71" t="n">
        <f aca="false">IF(E432&lt;&gt;0,IF(K432&lt;&gt;0,K432/E432*100,""),"")</f>
        <v>102.611027928527</v>
      </c>
      <c r="N432" s="71" t="n">
        <f aca="false">IF(F432&lt;&gt;0,IF(I432&lt;&gt;0,I432/F432*100,""),"")</f>
        <v>191.652451882396</v>
      </c>
      <c r="O432" s="71" t="n">
        <f aca="false">IF(H432&lt;&gt;0,IF(K432&lt;&gt;0,K432/H432*100,""),"")</f>
        <v>103.376195089163</v>
      </c>
      <c r="Q432" s="65" t="n">
        <f aca="false">E432-C432-D432</f>
        <v>0</v>
      </c>
      <c r="R432" s="66" t="n">
        <f aca="false">H432-F432-G432</f>
        <v>0</v>
      </c>
      <c r="S432" s="66" t="n">
        <f aca="false">K432-I432-J432</f>
        <v>0</v>
      </c>
    </row>
    <row r="433" s="107" customFormat="true" ht="11.25" hidden="false" customHeight="false" outlineLevel="0" collapsed="false">
      <c r="A433" s="72" t="s">
        <v>512</v>
      </c>
      <c r="B433" s="48" t="s">
        <v>513</v>
      </c>
      <c r="C433" s="69" t="n">
        <v>91000</v>
      </c>
      <c r="D433" s="82" t="n">
        <v>1213747</v>
      </c>
      <c r="E433" s="69" t="n">
        <f aca="false">SUM(C433:D433)</f>
        <v>1304747</v>
      </c>
      <c r="F433" s="69" t="n">
        <v>91000</v>
      </c>
      <c r="G433" s="82" t="n">
        <v>1111900</v>
      </c>
      <c r="H433" s="69" t="n">
        <f aca="false">SUM(F433:G433)</f>
        <v>1202900</v>
      </c>
      <c r="I433" s="69" t="n">
        <v>100000</v>
      </c>
      <c r="J433" s="82" t="n">
        <v>1131052</v>
      </c>
      <c r="K433" s="69" t="n">
        <f aca="false">SUM(I433:J433)</f>
        <v>1231052</v>
      </c>
      <c r="L433" s="71" t="n">
        <f aca="false">IF(C433&lt;&gt;0,IF(I433&lt;&gt;0,I433/C433*100,""),"")</f>
        <v>109.89010989011</v>
      </c>
      <c r="M433" s="71" t="n">
        <f aca="false">IF(E433&lt;&gt;0,IF(K433&lt;&gt;0,K433/E433*100,""),"")</f>
        <v>94.3517785440396</v>
      </c>
      <c r="N433" s="71" t="n">
        <f aca="false">IF(F433&lt;&gt;0,IF(I433&lt;&gt;0,I433/F433*100,""),"")</f>
        <v>109.89010989011</v>
      </c>
      <c r="O433" s="71" t="n">
        <f aca="false">IF(H433&lt;&gt;0,IF(K433&lt;&gt;0,K433/H433*100,""),"")</f>
        <v>102.34034416826</v>
      </c>
      <c r="Q433" s="65" t="n">
        <f aca="false">E433-C433-D433</f>
        <v>0</v>
      </c>
      <c r="R433" s="66" t="n">
        <f aca="false">H433-F433-G433</f>
        <v>0</v>
      </c>
      <c r="S433" s="66" t="n">
        <f aca="false">K433-I433-J433</f>
        <v>0</v>
      </c>
    </row>
    <row r="434" s="43" customFormat="true" ht="11.25" hidden="false" customHeight="false" outlineLevel="0" collapsed="false">
      <c r="A434" s="101" t="s">
        <v>514</v>
      </c>
      <c r="B434" s="124" t="s">
        <v>515</v>
      </c>
      <c r="C434" s="103" t="n">
        <v>246430</v>
      </c>
      <c r="D434" s="144" t="n">
        <v>110341</v>
      </c>
      <c r="E434" s="103" t="n">
        <f aca="false">SUM(C434:D434)</f>
        <v>356771</v>
      </c>
      <c r="F434" s="103" t="n">
        <v>327440</v>
      </c>
      <c r="G434" s="144" t="n">
        <v>222380</v>
      </c>
      <c r="H434" s="103" t="n">
        <f aca="false">SUM(F434:G434)</f>
        <v>549820</v>
      </c>
      <c r="I434" s="103" t="n">
        <v>212640</v>
      </c>
      <c r="J434" s="144" t="n">
        <v>226210</v>
      </c>
      <c r="K434" s="103" t="n">
        <f aca="false">SUM(I434:J434)</f>
        <v>438850</v>
      </c>
      <c r="L434" s="117" t="n">
        <f aca="false">IF(C434&lt;&gt;0,IF(I434&lt;&gt;0,I434/C434*100,""),"")</f>
        <v>86.2881954307511</v>
      </c>
      <c r="M434" s="117" t="n">
        <f aca="false">IF(E434&lt;&gt;0,IF(K434&lt;&gt;0,K434/E434*100,""),"")</f>
        <v>123.00607392417</v>
      </c>
      <c r="N434" s="117" t="n">
        <f aca="false">IF(F434&lt;&gt;0,IF(I434&lt;&gt;0,I434/F434*100,""),"")</f>
        <v>64.9401417053506</v>
      </c>
      <c r="O434" s="117" t="n">
        <f aca="false">IF(H434&lt;&gt;0,IF(K434&lt;&gt;0,K434/H434*100,""),"")</f>
        <v>79.8170310283365</v>
      </c>
      <c r="Q434" s="65" t="n">
        <f aca="false">E434-C434-D434</f>
        <v>0</v>
      </c>
      <c r="R434" s="66" t="n">
        <f aca="false">H434-F434-G434</f>
        <v>0</v>
      </c>
      <c r="S434" s="66" t="n">
        <f aca="false">K434-I434-J434</f>
        <v>0</v>
      </c>
    </row>
    <row r="435" s="43" customFormat="true" ht="22.5" hidden="false" customHeight="false" outlineLevel="0" collapsed="false">
      <c r="A435" s="67" t="s">
        <v>516</v>
      </c>
      <c r="B435" s="68" t="s">
        <v>517</v>
      </c>
      <c r="C435" s="113" t="n">
        <v>3000</v>
      </c>
      <c r="D435" s="133" t="n">
        <v>220681</v>
      </c>
      <c r="E435" s="113" t="n">
        <f aca="false">SUM(C435:D435)</f>
        <v>223681</v>
      </c>
      <c r="F435" s="113" t="n">
        <v>3000</v>
      </c>
      <c r="G435" s="133" t="n">
        <v>222380</v>
      </c>
      <c r="H435" s="113" t="n">
        <f aca="false">SUM(F435:G435)</f>
        <v>225380</v>
      </c>
      <c r="I435" s="113" t="n">
        <v>3000</v>
      </c>
      <c r="J435" s="133" t="n">
        <v>226210</v>
      </c>
      <c r="K435" s="113" t="n">
        <f aca="false">SUM(I435:J435)</f>
        <v>229210</v>
      </c>
      <c r="L435" s="114" t="n">
        <f aca="false">IF(C435&lt;&gt;0,IF(I435&lt;&gt;0,I435/C435*100,""),"")</f>
        <v>100</v>
      </c>
      <c r="M435" s="114" t="n">
        <f aca="false">IF(E435&lt;&gt;0,IF(K435&lt;&gt;0,K435/E435*100,""),"")</f>
        <v>102.471823713234</v>
      </c>
      <c r="N435" s="114" t="n">
        <f aca="false">IF(F435&lt;&gt;0,IF(I435&lt;&gt;0,I435/F435*100,""),"")</f>
        <v>100</v>
      </c>
      <c r="O435" s="114" t="n">
        <f aca="false">IF(H435&lt;&gt;0,IF(K435&lt;&gt;0,K435/H435*100,""),"")</f>
        <v>101.699352205165</v>
      </c>
      <c r="Q435" s="65" t="n">
        <f aca="false">E435-C435-D435</f>
        <v>0</v>
      </c>
      <c r="R435" s="66" t="n">
        <f aca="false">H435-F435-G435</f>
        <v>0</v>
      </c>
      <c r="S435" s="66" t="n">
        <f aca="false">K435-I435-J435</f>
        <v>0</v>
      </c>
    </row>
    <row r="436" s="43" customFormat="true" ht="11.25" hidden="false" customHeight="false" outlineLevel="0" collapsed="false">
      <c r="A436" s="72" t="s">
        <v>518</v>
      </c>
      <c r="B436" s="48" t="s">
        <v>519</v>
      </c>
      <c r="C436" s="69" t="n">
        <v>18000</v>
      </c>
      <c r="D436" s="82" t="n">
        <v>1765449</v>
      </c>
      <c r="E436" s="69" t="n">
        <f aca="false">SUM(C436:D436)</f>
        <v>1783449</v>
      </c>
      <c r="F436" s="69" t="n">
        <v>18000</v>
      </c>
      <c r="G436" s="82" t="n">
        <v>1890228</v>
      </c>
      <c r="H436" s="69" t="n">
        <f aca="false">SUM(F436:G436)</f>
        <v>1908228</v>
      </c>
      <c r="I436" s="69" t="n">
        <v>86000</v>
      </c>
      <c r="J436" s="82" t="n">
        <v>1922789</v>
      </c>
      <c r="K436" s="69" t="n">
        <f aca="false">SUM(I436:J436)</f>
        <v>2008789</v>
      </c>
      <c r="L436" s="71" t="n">
        <f aca="false">IF(C436&lt;&gt;0,IF(I436&lt;&gt;0,I436/C436*100,""),"")</f>
        <v>477.777777777778</v>
      </c>
      <c r="M436" s="71" t="n">
        <f aca="false">IF(E436&lt;&gt;0,IF(K436&lt;&gt;0,K436/E436*100,""),"")</f>
        <v>112.635068342296</v>
      </c>
      <c r="N436" s="71" t="n">
        <f aca="false">IF(F436&lt;&gt;0,IF(I436&lt;&gt;0,I436/F436*100,""),"")</f>
        <v>477.777777777778</v>
      </c>
      <c r="O436" s="71" t="n">
        <f aca="false">IF(H436&lt;&gt;0,IF(K436&lt;&gt;0,K436/H436*100,""),"")</f>
        <v>105.269862930426</v>
      </c>
      <c r="Q436" s="65" t="n">
        <f aca="false">E436-C436-D436</f>
        <v>0</v>
      </c>
      <c r="R436" s="66" t="n">
        <f aca="false">H436-F436-G436</f>
        <v>0</v>
      </c>
      <c r="S436" s="66" t="n">
        <f aca="false">K436-I436-J436</f>
        <v>0</v>
      </c>
    </row>
    <row r="437" customFormat="false" ht="11.25" hidden="false" customHeight="false" outlineLevel="0" collapsed="false">
      <c r="A437" s="72" t="s">
        <v>520</v>
      </c>
      <c r="B437" s="48" t="s">
        <v>521</v>
      </c>
      <c r="C437" s="159" t="n">
        <v>3000</v>
      </c>
      <c r="D437" s="150" t="n">
        <v>1324087</v>
      </c>
      <c r="E437" s="69" t="n">
        <f aca="false">SUM(C437:D437)</f>
        <v>1327087</v>
      </c>
      <c r="F437" s="69" t="n">
        <v>3000</v>
      </c>
      <c r="G437" s="150" t="n">
        <v>1306482</v>
      </c>
      <c r="H437" s="69" t="n">
        <f aca="false">SUM(F437:G437)</f>
        <v>1309482</v>
      </c>
      <c r="I437" s="159" t="n">
        <v>10000</v>
      </c>
      <c r="J437" s="150" t="n">
        <v>1357263</v>
      </c>
      <c r="K437" s="69" t="n">
        <f aca="false">SUM(I437:J437)</f>
        <v>1367263</v>
      </c>
      <c r="L437" s="71" t="n">
        <f aca="false">IF(C437&lt;&gt;0,IF(I437&lt;&gt;0,I437/C437*100,""),"")</f>
        <v>333.333333333333</v>
      </c>
      <c r="M437" s="71" t="n">
        <f aca="false">IF(E437&lt;&gt;0,IF(K437&lt;&gt;0,K437/E437*100,""),"")</f>
        <v>103.027382530309</v>
      </c>
      <c r="N437" s="71" t="n">
        <f aca="false">IF(F437&lt;&gt;0,IF(I437&lt;&gt;0,I437/F437*100,""),"")</f>
        <v>333.333333333333</v>
      </c>
      <c r="O437" s="71" t="n">
        <f aca="false">IF(H437&lt;&gt;0,IF(K437&lt;&gt;0,K437/H437*100,""),"")</f>
        <v>104.412508152078</v>
      </c>
      <c r="Q437" s="65" t="n">
        <f aca="false">E437-C437-D437</f>
        <v>0</v>
      </c>
      <c r="R437" s="66" t="n">
        <f aca="false">H437-F437-G437</f>
        <v>0</v>
      </c>
      <c r="S437" s="66" t="n">
        <f aca="false">K437-I437-J437</f>
        <v>0</v>
      </c>
    </row>
    <row r="438" s="43" customFormat="true" ht="11.25" hidden="false" customHeight="false" outlineLevel="0" collapsed="false">
      <c r="A438" s="72" t="s">
        <v>522</v>
      </c>
      <c r="B438" s="48" t="s">
        <v>523</v>
      </c>
      <c r="C438" s="69"/>
      <c r="D438" s="82" t="n">
        <v>1103406</v>
      </c>
      <c r="E438" s="69" t="n">
        <f aca="false">SUM(C438:D438)</f>
        <v>1103406</v>
      </c>
      <c r="F438" s="69"/>
      <c r="G438" s="82" t="n">
        <v>1111900</v>
      </c>
      <c r="H438" s="69" t="n">
        <f aca="false">SUM(F438:G438)</f>
        <v>1111900</v>
      </c>
      <c r="I438" s="69"/>
      <c r="J438" s="82" t="n">
        <v>1131052</v>
      </c>
      <c r="K438" s="69" t="n">
        <f aca="false">SUM(I438:J438)</f>
        <v>1131052</v>
      </c>
      <c r="L438" s="71" t="str">
        <f aca="false">IF(C438&lt;&gt;0,IF(I438&lt;&gt;0,I438/C438*100,""),"")</f>
        <v/>
      </c>
      <c r="M438" s="71" t="n">
        <f aca="false">IF(E438&lt;&gt;0,IF(K438&lt;&gt;0,K438/E438*100,""),"")</f>
        <v>102.505514742534</v>
      </c>
      <c r="N438" s="71" t="str">
        <f aca="false">IF(F438&lt;&gt;0,IF(I438&lt;&gt;0,I438/F438*100,""),"")</f>
        <v/>
      </c>
      <c r="O438" s="71" t="n">
        <f aca="false">IF(H438&lt;&gt;0,IF(K438&lt;&gt;0,K438/H438*100,""),"")</f>
        <v>101.722457055491</v>
      </c>
      <c r="Q438" s="65" t="n">
        <f aca="false">E438-C438-D438</f>
        <v>0</v>
      </c>
      <c r="R438" s="66" t="n">
        <f aca="false">H438-F438-G438</f>
        <v>0</v>
      </c>
      <c r="S438" s="66" t="n">
        <f aca="false">K438-I438-J438</f>
        <v>0</v>
      </c>
    </row>
    <row r="439" s="43" customFormat="true" ht="11.25" hidden="false" customHeight="false" outlineLevel="0" collapsed="false">
      <c r="A439" s="72" t="s">
        <v>524</v>
      </c>
      <c r="B439" s="48" t="s">
        <v>525</v>
      </c>
      <c r="C439" s="160" t="n">
        <v>1000</v>
      </c>
      <c r="D439" s="161" t="n">
        <v>772384</v>
      </c>
      <c r="E439" s="69" t="n">
        <f aca="false">SUM(C439:D439)</f>
        <v>773384</v>
      </c>
      <c r="F439" s="69" t="n">
        <v>1000</v>
      </c>
      <c r="G439" s="161" t="n">
        <v>733853</v>
      </c>
      <c r="H439" s="69" t="n">
        <f aca="false">SUM(F439:G439)</f>
        <v>734853</v>
      </c>
      <c r="I439" s="160" t="n">
        <v>1000</v>
      </c>
      <c r="J439" s="161" t="n">
        <v>791736</v>
      </c>
      <c r="K439" s="69" t="n">
        <f aca="false">SUM(I439:J439)</f>
        <v>792736</v>
      </c>
      <c r="L439" s="71" t="n">
        <f aca="false">IF(C439&lt;&gt;0,IF(I439&lt;&gt;0,I439/C439*100,""),"")</f>
        <v>100</v>
      </c>
      <c r="M439" s="71" t="n">
        <f aca="false">IF(E439&lt;&gt;0,IF(K439&lt;&gt;0,K439/E439*100,""),"")</f>
        <v>102.502249852596</v>
      </c>
      <c r="N439" s="71" t="n">
        <f aca="false">IF(F439&lt;&gt;0,IF(I439&lt;&gt;0,I439/F439*100,""),"")</f>
        <v>100</v>
      </c>
      <c r="O439" s="71" t="n">
        <f aca="false">IF(H439&lt;&gt;0,IF(K439&lt;&gt;0,K439/H439*100,""),"")</f>
        <v>107.87681345793</v>
      </c>
      <c r="Q439" s="65" t="n">
        <f aca="false">E439-C439-D439</f>
        <v>0</v>
      </c>
      <c r="R439" s="66" t="n">
        <f aca="false">H439-F439-G439</f>
        <v>0</v>
      </c>
      <c r="S439" s="66" t="n">
        <f aca="false">K439-I439-J439</f>
        <v>0</v>
      </c>
    </row>
    <row r="440" s="43" customFormat="true" ht="11.25" hidden="false" customHeight="false" outlineLevel="0" collapsed="false">
      <c r="A440" s="72" t="s">
        <v>526</v>
      </c>
      <c r="B440" s="79" t="s">
        <v>527</v>
      </c>
      <c r="C440" s="160"/>
      <c r="D440" s="160"/>
      <c r="E440" s="69"/>
      <c r="F440" s="69" t="n">
        <v>760367</v>
      </c>
      <c r="G440" s="160"/>
      <c r="H440" s="69" t="n">
        <f aca="false">SUM(F440:G440)</f>
        <v>760367</v>
      </c>
      <c r="I440" s="160"/>
      <c r="J440" s="160"/>
      <c r="K440" s="69"/>
      <c r="L440" s="71" t="str">
        <f aca="false">IF(C440&lt;&gt;0,IF(I440&lt;&gt;0,I440/C440*100,""),"")</f>
        <v/>
      </c>
      <c r="M440" s="71" t="str">
        <f aca="false">IF(E440&lt;&gt;0,IF(K440&lt;&gt;0,K440/E440*100,""),"")</f>
        <v/>
      </c>
      <c r="N440" s="71" t="str">
        <f aca="false">IF(F440&lt;&gt;0,IF(I440&lt;&gt;0,I440/F440*100,""),"")</f>
        <v/>
      </c>
      <c r="O440" s="71" t="str">
        <f aca="false">IF(H440&lt;&gt;0,IF(K440&lt;&gt;0,K440/H440*100,""),"")</f>
        <v/>
      </c>
      <c r="Q440" s="65" t="n">
        <f aca="false">E440-C440-D440</f>
        <v>0</v>
      </c>
      <c r="R440" s="66" t="n">
        <f aca="false">H440-F440-G440</f>
        <v>0</v>
      </c>
      <c r="S440" s="66" t="n">
        <f aca="false">K440-I440-J440</f>
        <v>0</v>
      </c>
    </row>
    <row r="441" s="43" customFormat="true" ht="6" hidden="false" customHeight="true" outlineLevel="0" collapsed="false">
      <c r="A441" s="75"/>
      <c r="B441" s="87"/>
      <c r="C441" s="69"/>
      <c r="D441" s="69"/>
      <c r="E441" s="69" t="n">
        <f aca="false">SUM(C441:D441)</f>
        <v>0</v>
      </c>
      <c r="F441" s="69"/>
      <c r="G441" s="69"/>
      <c r="H441" s="69" t="n">
        <f aca="false">SUM(F441:G441)</f>
        <v>0</v>
      </c>
      <c r="I441" s="69"/>
      <c r="J441" s="69"/>
      <c r="K441" s="69" t="n">
        <f aca="false">SUM(I441:J441)</f>
        <v>0</v>
      </c>
      <c r="L441" s="71" t="str">
        <f aca="false">IF(C441&lt;&gt;0,IF(I441&lt;&gt;0,I441/C441*100,""),"")</f>
        <v/>
      </c>
      <c r="M441" s="71" t="str">
        <f aca="false">IF(E441&lt;&gt;0,IF(K441&lt;&gt;0,K441/E441*100,""),"")</f>
        <v/>
      </c>
      <c r="N441" s="71" t="str">
        <f aca="false">IF(F441&lt;&gt;0,IF(I441&lt;&gt;0,I441/F441*100,""),"")</f>
        <v/>
      </c>
      <c r="O441" s="71" t="str">
        <f aca="false">IF(H441&lt;&gt;0,IF(K441&lt;&gt;0,K441/H441*100,""),"")</f>
        <v/>
      </c>
      <c r="Q441" s="65" t="n">
        <f aca="false">E441-C441-D441</f>
        <v>0</v>
      </c>
      <c r="R441" s="66" t="n">
        <f aca="false">H441-F441-G441</f>
        <v>0</v>
      </c>
      <c r="S441" s="66" t="n">
        <f aca="false">K441-I441-J441</f>
        <v>0</v>
      </c>
    </row>
    <row r="442" s="92" customFormat="true" ht="12.75" hidden="false" customHeight="true" outlineLevel="0" collapsed="false">
      <c r="A442" s="88" t="s">
        <v>528</v>
      </c>
      <c r="B442" s="96" t="s">
        <v>19</v>
      </c>
      <c r="C442" s="90" t="n">
        <f aca="false">SUM(C444:C449)</f>
        <v>1325000</v>
      </c>
      <c r="D442" s="90" t="n">
        <f aca="false">SUM(D444:D449)</f>
        <v>4634305</v>
      </c>
      <c r="E442" s="90" t="n">
        <f aca="false">SUM(C442:D442)</f>
        <v>5959305</v>
      </c>
      <c r="F442" s="90" t="n">
        <f aca="false">SUM(F444:F452)</f>
        <v>1646000</v>
      </c>
      <c r="G442" s="90" t="n">
        <f aca="false">SUM(G444:G452)</f>
        <v>4725573</v>
      </c>
      <c r="H442" s="90" t="n">
        <f aca="false">SUM(F442:G442)</f>
        <v>6371573</v>
      </c>
      <c r="I442" s="90" t="n">
        <f aca="false">SUM(I444:I452)</f>
        <v>1500000</v>
      </c>
      <c r="J442" s="90" t="n">
        <f aca="false">SUM(J444:J452)</f>
        <v>4863523</v>
      </c>
      <c r="K442" s="90" t="n">
        <f aca="false">SUM(I442:J442)</f>
        <v>6363523</v>
      </c>
      <c r="L442" s="91" t="n">
        <f aca="false">IF(C442&lt;&gt;0,IF(I442&lt;&gt;0,I442/C442*100,""),"")</f>
        <v>113.207547169811</v>
      </c>
      <c r="M442" s="91" t="n">
        <f aca="false">IF(E442&lt;&gt;0,IF(K442&lt;&gt;0,K442/E442*100,""),"")</f>
        <v>106.782972175447</v>
      </c>
      <c r="N442" s="91" t="n">
        <f aca="false">IF(F442&lt;&gt;0,IF(I442&lt;&gt;0,I442/F442*100,""),"")</f>
        <v>91.1300121506683</v>
      </c>
      <c r="O442" s="91" t="n">
        <f aca="false">IF(H442&lt;&gt;0,IF(K442&lt;&gt;0,K442/H442*100,""),"")</f>
        <v>99.8736575724707</v>
      </c>
      <c r="Q442" s="65" t="n">
        <f aca="false">E442-C442-D442</f>
        <v>0</v>
      </c>
      <c r="R442" s="66" t="n">
        <f aca="false">H442-F442-G442</f>
        <v>0</v>
      </c>
      <c r="S442" s="66" t="n">
        <f aca="false">K442-I442-J442</f>
        <v>0</v>
      </c>
    </row>
    <row r="443" s="92" customFormat="true" ht="12" hidden="false" customHeight="false" outlineLevel="0" collapsed="false">
      <c r="A443" s="84" t="s">
        <v>26</v>
      </c>
      <c r="B443" s="162"/>
      <c r="C443" s="111" t="n">
        <f aca="false">SUM(C444:C449)</f>
        <v>1325000</v>
      </c>
      <c r="D443" s="111" t="n">
        <f aca="false">SUM(D444:D449)</f>
        <v>4634305</v>
      </c>
      <c r="E443" s="69" t="n">
        <f aca="false">SUM(C443:D443)</f>
        <v>5959305</v>
      </c>
      <c r="F443" s="69" t="n">
        <f aca="false">SUM(F444:F451)</f>
        <v>1626000</v>
      </c>
      <c r="G443" s="111" t="n">
        <f aca="false">SUM(G444:G451)</f>
        <v>4725573</v>
      </c>
      <c r="H443" s="69" t="n">
        <f aca="false">SUM(F443:G443)</f>
        <v>6351573</v>
      </c>
      <c r="I443" s="69" t="n">
        <f aca="false">SUM(I444:I451)</f>
        <v>1500000</v>
      </c>
      <c r="J443" s="111" t="n">
        <f aca="false">SUM(J444:J451)</f>
        <v>4863523</v>
      </c>
      <c r="K443" s="69" t="n">
        <f aca="false">SUM(I443:J443)</f>
        <v>6363523</v>
      </c>
      <c r="L443" s="71" t="n">
        <f aca="false">IF(C443&lt;&gt;0,IF(I443&lt;&gt;0,I443/C443*100,""),"")</f>
        <v>113.207547169811</v>
      </c>
      <c r="M443" s="71" t="n">
        <f aca="false">IF(E443&lt;&gt;0,IF(K443&lt;&gt;0,K443/E443*100,""),"")</f>
        <v>106.782972175447</v>
      </c>
      <c r="N443" s="71" t="n">
        <f aca="false">IF(F443&lt;&gt;0,IF(I443&lt;&gt;0,I443/F443*100,""),"")</f>
        <v>92.2509225092251</v>
      </c>
      <c r="O443" s="71" t="n">
        <f aca="false">IF(H443&lt;&gt;0,IF(K443&lt;&gt;0,K443/H443*100,""),"")</f>
        <v>100.188142370402</v>
      </c>
      <c r="Q443" s="65" t="n">
        <f aca="false">E443-C443-D443</f>
        <v>0</v>
      </c>
      <c r="R443" s="66" t="n">
        <f aca="false">H443-F443-G443</f>
        <v>0</v>
      </c>
      <c r="S443" s="66" t="n">
        <f aca="false">K443-I443-J443</f>
        <v>0</v>
      </c>
    </row>
    <row r="444" s="92" customFormat="true" ht="12" hidden="false" customHeight="false" outlineLevel="0" collapsed="false">
      <c r="A444" s="72" t="s">
        <v>27</v>
      </c>
      <c r="B444" s="48" t="n">
        <v>0</v>
      </c>
      <c r="C444" s="163"/>
      <c r="D444" s="111" t="n">
        <v>772384</v>
      </c>
      <c r="E444" s="69" t="n">
        <f aca="false">SUM(C444:D444)</f>
        <v>772384</v>
      </c>
      <c r="F444" s="69"/>
      <c r="G444" s="111" t="n">
        <v>667140</v>
      </c>
      <c r="H444" s="69" t="n">
        <f aca="false">SUM(F444:G444)</f>
        <v>667140</v>
      </c>
      <c r="I444" s="163"/>
      <c r="J444" s="111" t="n">
        <v>791736</v>
      </c>
      <c r="K444" s="69" t="n">
        <f aca="false">SUM(I444:J444)</f>
        <v>791736</v>
      </c>
      <c r="L444" s="71" t="str">
        <f aca="false">IF(C444&lt;&gt;0,IF(I444&lt;&gt;0,I444/C444*100,""),"")</f>
        <v/>
      </c>
      <c r="M444" s="71" t="n">
        <f aca="false">IF(E444&lt;&gt;0,IF(K444&lt;&gt;0,K444/E444*100,""),"")</f>
        <v>102.505489497452</v>
      </c>
      <c r="N444" s="71" t="str">
        <f aca="false">IF(F444&lt;&gt;0,IF(I444&lt;&gt;0,I444/F444*100,""),"")</f>
        <v/>
      </c>
      <c r="O444" s="71" t="n">
        <f aca="false">IF(H444&lt;&gt;0,IF(K444&lt;&gt;0,K444/H444*100,""),"")</f>
        <v>118.676139940642</v>
      </c>
      <c r="Q444" s="65" t="n">
        <f aca="false">E444-C444-D444</f>
        <v>0</v>
      </c>
      <c r="R444" s="66" t="n">
        <f aca="false">H444-F444-G444</f>
        <v>0</v>
      </c>
      <c r="S444" s="66" t="n">
        <f aca="false">K444-I444-J444</f>
        <v>0</v>
      </c>
    </row>
    <row r="445" s="94" customFormat="true" ht="22.5" hidden="false" customHeight="false" outlineLevel="0" collapsed="false">
      <c r="A445" s="164" t="s">
        <v>529</v>
      </c>
      <c r="B445" s="87" t="s">
        <v>530</v>
      </c>
      <c r="C445" s="69" t="n">
        <v>850150</v>
      </c>
      <c r="D445" s="69" t="n">
        <v>1103406</v>
      </c>
      <c r="E445" s="69" t="n">
        <f aca="false">SUM(C445:D445)</f>
        <v>1953556</v>
      </c>
      <c r="F445" s="69" t="n">
        <v>1144927</v>
      </c>
      <c r="G445" s="69" t="n">
        <v>1111899</v>
      </c>
      <c r="H445" s="69" t="n">
        <f aca="false">SUM(F445:G445)</f>
        <v>2256826</v>
      </c>
      <c r="I445" s="69" t="n">
        <v>926550</v>
      </c>
      <c r="J445" s="69" t="n">
        <v>1131052</v>
      </c>
      <c r="K445" s="69" t="n">
        <f aca="false">SUM(I445:J445)</f>
        <v>2057602</v>
      </c>
      <c r="L445" s="71" t="n">
        <f aca="false">IF(C445&lt;&gt;0,IF(I445&lt;&gt;0,I445/C445*100,""),"")</f>
        <v>108.986649414809</v>
      </c>
      <c r="M445" s="71" t="n">
        <f aca="false">IF(E445&lt;&gt;0,IF(K445&lt;&gt;0,K445/E445*100,""),"")</f>
        <v>105.325979905362</v>
      </c>
      <c r="N445" s="71" t="n">
        <f aca="false">IF(F445&lt;&gt;0,IF(I445&lt;&gt;0,I445/F445*100,""),"")</f>
        <v>80.9265568896532</v>
      </c>
      <c r="O445" s="71" t="n">
        <f aca="false">IF(H445&lt;&gt;0,IF(K445&lt;&gt;0,K445/H445*100,""),"")</f>
        <v>91.172381034249</v>
      </c>
      <c r="Q445" s="65" t="n">
        <f aca="false">E445-C445-D445</f>
        <v>0</v>
      </c>
      <c r="R445" s="66" t="n">
        <f aca="false">H445-F445-G445</f>
        <v>0</v>
      </c>
      <c r="S445" s="66" t="n">
        <f aca="false">K445-I445-J445</f>
        <v>0</v>
      </c>
    </row>
    <row r="446" s="94" customFormat="true" ht="12" hidden="false" customHeight="true" outlineLevel="0" collapsed="false">
      <c r="A446" s="164" t="s">
        <v>531</v>
      </c>
      <c r="B446" s="87" t="s">
        <v>532</v>
      </c>
      <c r="C446" s="69" t="n">
        <v>70150</v>
      </c>
      <c r="D446" s="69" t="n">
        <v>1213747</v>
      </c>
      <c r="E446" s="69" t="n">
        <f aca="false">SUM(C446:D446)</f>
        <v>1283897</v>
      </c>
      <c r="F446" s="69" t="n">
        <v>1950</v>
      </c>
      <c r="G446" s="69" t="n">
        <v>1111899</v>
      </c>
      <c r="H446" s="69" t="n">
        <f aca="false">SUM(F446:G446)</f>
        <v>1113849</v>
      </c>
      <c r="I446" s="69" t="n">
        <v>250</v>
      </c>
      <c r="J446" s="69" t="n">
        <v>1017947</v>
      </c>
      <c r="K446" s="69" t="n">
        <f aca="false">SUM(I446:J446)</f>
        <v>1018197</v>
      </c>
      <c r="L446" s="71" t="n">
        <f aca="false">IF(C446&lt;&gt;0,IF(I446&lt;&gt;0,I446/C446*100,""),"")</f>
        <v>0.356379187455453</v>
      </c>
      <c r="M446" s="71" t="n">
        <f aca="false">IF(E446&lt;&gt;0,IF(K446&lt;&gt;0,K446/E446*100,""),"")</f>
        <v>79.3051934851472</v>
      </c>
      <c r="N446" s="71" t="n">
        <f aca="false">IF(F446&lt;&gt;0,IF(I446&lt;&gt;0,I446/F446*100,""),"")</f>
        <v>12.8205128205128</v>
      </c>
      <c r="O446" s="71" t="n">
        <f aca="false">IF(H446&lt;&gt;0,IF(K446&lt;&gt;0,K446/H446*100,""),"")</f>
        <v>91.4124805067832</v>
      </c>
      <c r="Q446" s="65" t="n">
        <f aca="false">E446-C446-D446</f>
        <v>0</v>
      </c>
      <c r="R446" s="66" t="n">
        <f aca="false">H446-F446-G446</f>
        <v>0</v>
      </c>
      <c r="S446" s="66" t="n">
        <f aca="false">K446-I446-J446</f>
        <v>0</v>
      </c>
    </row>
    <row r="447" s="94" customFormat="true" ht="11.25" hidden="false" customHeight="false" outlineLevel="0" collapsed="false">
      <c r="A447" s="75" t="s">
        <v>533</v>
      </c>
      <c r="B447" s="87" t="s">
        <v>534</v>
      </c>
      <c r="C447" s="69" t="n">
        <v>25000</v>
      </c>
      <c r="D447" s="69" t="n">
        <v>772384</v>
      </c>
      <c r="E447" s="69" t="n">
        <f aca="false">SUM(C447:D447)</f>
        <v>797384</v>
      </c>
      <c r="F447" s="69" t="n">
        <v>158200</v>
      </c>
      <c r="G447" s="69" t="n">
        <v>778330</v>
      </c>
      <c r="H447" s="69" t="n">
        <f aca="false">SUM(F447:G447)</f>
        <v>936530</v>
      </c>
      <c r="I447" s="69" t="n">
        <v>191600</v>
      </c>
      <c r="J447" s="69" t="n">
        <v>791736</v>
      </c>
      <c r="K447" s="69" t="n">
        <f aca="false">SUM(I447:J447)</f>
        <v>983336</v>
      </c>
      <c r="L447" s="71" t="n">
        <f aca="false">IF(C447&lt;&gt;0,IF(I447&lt;&gt;0,I447/C447*100,""),"")</f>
        <v>766.4</v>
      </c>
      <c r="M447" s="71" t="n">
        <f aca="false">IF(E447&lt;&gt;0,IF(K447&lt;&gt;0,K447/E447*100,""),"")</f>
        <v>123.320257241179</v>
      </c>
      <c r="N447" s="71" t="n">
        <f aca="false">IF(F447&lt;&gt;0,IF(I447&lt;&gt;0,I447/F447*100,""),"")</f>
        <v>121.112515802781</v>
      </c>
      <c r="O447" s="71" t="n">
        <f aca="false">IF(H447&lt;&gt;0,IF(K447&lt;&gt;0,K447/H447*100,""),"")</f>
        <v>104.997811068519</v>
      </c>
      <c r="Q447" s="65" t="n">
        <f aca="false">E447-C447-D447</f>
        <v>0</v>
      </c>
      <c r="R447" s="66" t="n">
        <f aca="false">H447-F447-G447</f>
        <v>0</v>
      </c>
      <c r="S447" s="66" t="n">
        <f aca="false">K447-I447-J447</f>
        <v>0</v>
      </c>
    </row>
    <row r="448" s="94" customFormat="true" ht="11.25" hidden="false" customHeight="false" outlineLevel="0" collapsed="false">
      <c r="A448" s="75" t="s">
        <v>535</v>
      </c>
      <c r="B448" s="87" t="s">
        <v>536</v>
      </c>
      <c r="C448" s="69" t="n">
        <v>379700</v>
      </c>
      <c r="D448" s="69" t="n">
        <v>441362</v>
      </c>
      <c r="E448" s="69" t="n">
        <f aca="false">SUM(C448:D448)</f>
        <v>821062</v>
      </c>
      <c r="F448" s="69" t="n">
        <v>320923</v>
      </c>
      <c r="G448" s="69" t="n">
        <v>444760</v>
      </c>
      <c r="H448" s="69" t="n">
        <f aca="false">SUM(F448:G448)</f>
        <v>765683</v>
      </c>
      <c r="I448" s="69" t="n">
        <v>331600</v>
      </c>
      <c r="J448" s="69" t="n">
        <v>452421</v>
      </c>
      <c r="K448" s="69" t="n">
        <f aca="false">SUM(I448:J448)</f>
        <v>784021</v>
      </c>
      <c r="L448" s="71" t="n">
        <f aca="false">IF(C448&lt;&gt;0,IF(I448&lt;&gt;0,I448/C448*100,""),"")</f>
        <v>87.3321042928628</v>
      </c>
      <c r="M448" s="71" t="n">
        <f aca="false">IF(E448&lt;&gt;0,IF(K448&lt;&gt;0,K448/E448*100,""),"")</f>
        <v>95.4886476295335</v>
      </c>
      <c r="N448" s="71" t="n">
        <f aca="false">IF(F448&lt;&gt;0,IF(I448&lt;&gt;0,I448/F448*100,""),"")</f>
        <v>103.326966281631</v>
      </c>
      <c r="O448" s="71" t="n">
        <f aca="false">IF(H448&lt;&gt;0,IF(K448&lt;&gt;0,K448/H448*100,""),"")</f>
        <v>102.394985914536</v>
      </c>
      <c r="Q448" s="65" t="n">
        <f aca="false">E448-C448-D448</f>
        <v>0</v>
      </c>
      <c r="R448" s="66" t="n">
        <f aca="false">H448-F448-G448</f>
        <v>0</v>
      </c>
      <c r="S448" s="66" t="n">
        <f aca="false">K448-I448-J448</f>
        <v>0</v>
      </c>
    </row>
    <row r="449" s="94" customFormat="true" ht="11.25" hidden="false" customHeight="false" outlineLevel="0" collapsed="false">
      <c r="A449" s="75" t="s">
        <v>537</v>
      </c>
      <c r="B449" s="87" t="s">
        <v>538</v>
      </c>
      <c r="C449" s="69"/>
      <c r="D449" s="69" t="n">
        <v>331022</v>
      </c>
      <c r="E449" s="69" t="n">
        <f aca="false">SUM(C449:D449)</f>
        <v>331022</v>
      </c>
      <c r="F449" s="69"/>
      <c r="G449" s="69" t="n">
        <v>277975</v>
      </c>
      <c r="H449" s="69" t="n">
        <f aca="false">SUM(F449:G449)</f>
        <v>277975</v>
      </c>
      <c r="I449" s="69"/>
      <c r="J449" s="69" t="n">
        <v>282763</v>
      </c>
      <c r="K449" s="69" t="n">
        <f aca="false">SUM(I449:J449)</f>
        <v>282763</v>
      </c>
      <c r="L449" s="71" t="str">
        <f aca="false">IF(C449&lt;&gt;0,IF(I449&lt;&gt;0,I449/C449*100,""),"")</f>
        <v/>
      </c>
      <c r="M449" s="71" t="n">
        <f aca="false">IF(E449&lt;&gt;0,IF(K449&lt;&gt;0,K449/E449*100,""),"")</f>
        <v>85.4212106748192</v>
      </c>
      <c r="N449" s="71" t="str">
        <f aca="false">IF(F449&lt;&gt;0,IF(I449&lt;&gt;0,I449/F449*100,""),"")</f>
        <v/>
      </c>
      <c r="O449" s="71" t="n">
        <f aca="false">IF(H449&lt;&gt;0,IF(K449&lt;&gt;0,K449/H449*100,""),"")</f>
        <v>101.722457055491</v>
      </c>
      <c r="Q449" s="65" t="n">
        <f aca="false">E449-C449-D449</f>
        <v>0</v>
      </c>
      <c r="R449" s="66" t="n">
        <f aca="false">H449-F449-G449</f>
        <v>0</v>
      </c>
      <c r="S449" s="66" t="n">
        <f aca="false">K449-I449-J449</f>
        <v>0</v>
      </c>
    </row>
    <row r="450" s="94" customFormat="true" ht="22.5" hidden="false" customHeight="false" outlineLevel="0" collapsed="false">
      <c r="A450" s="75" t="s">
        <v>539</v>
      </c>
      <c r="B450" s="87" t="s">
        <v>540</v>
      </c>
      <c r="C450" s="69"/>
      <c r="D450" s="69"/>
      <c r="E450" s="69"/>
      <c r="F450" s="69"/>
      <c r="G450" s="69" t="n">
        <v>166785</v>
      </c>
      <c r="H450" s="69" t="n">
        <f aca="false">SUM(F450:G450)</f>
        <v>166785</v>
      </c>
      <c r="I450" s="69" t="n">
        <v>50000</v>
      </c>
      <c r="J450" s="69" t="n">
        <v>226210</v>
      </c>
      <c r="K450" s="69" t="n">
        <f aca="false">SUM(I450:J450)</f>
        <v>276210</v>
      </c>
      <c r="L450" s="71" t="str">
        <f aca="false">IF(C450&lt;&gt;0,IF(I450&lt;&gt;0,I450/C450*100,""),"")</f>
        <v/>
      </c>
      <c r="M450" s="71" t="str">
        <f aca="false">IF(E450&lt;&gt;0,IF(K450&lt;&gt;0,K450/E450*100,""),"")</f>
        <v/>
      </c>
      <c r="N450" s="71" t="str">
        <f aca="false">IF(F450&lt;&gt;0,IF(I450&lt;&gt;0,I450/F450*100,""),"")</f>
        <v/>
      </c>
      <c r="O450" s="71" t="n">
        <f aca="false">IF(H450&lt;&gt;0,IF(K450&lt;&gt;0,K450/H450*100,""),"")</f>
        <v>165.608418023204</v>
      </c>
      <c r="Q450" s="65" t="n">
        <f aca="false">E450-C450-D450</f>
        <v>0</v>
      </c>
      <c r="R450" s="66" t="n">
        <f aca="false">H450-F450-G450</f>
        <v>0</v>
      </c>
      <c r="S450" s="66" t="n">
        <f aca="false">K450-I450-J450</f>
        <v>0</v>
      </c>
    </row>
    <row r="451" s="94" customFormat="true" ht="11.25" hidden="false" customHeight="false" outlineLevel="0" collapsed="false">
      <c r="A451" s="75" t="s">
        <v>541</v>
      </c>
      <c r="B451" s="87" t="s">
        <v>542</v>
      </c>
      <c r="C451" s="69"/>
      <c r="D451" s="69"/>
      <c r="E451" s="69"/>
      <c r="F451" s="69"/>
      <c r="G451" s="69" t="n">
        <v>166785</v>
      </c>
      <c r="H451" s="69" t="n">
        <f aca="false">SUM(F451:G451)</f>
        <v>166785</v>
      </c>
      <c r="I451" s="69"/>
      <c r="J451" s="69" t="n">
        <v>169658</v>
      </c>
      <c r="K451" s="69" t="n">
        <f aca="false">SUM(I451:J451)</f>
        <v>169658</v>
      </c>
      <c r="L451" s="71" t="str">
        <f aca="false">IF(C451&lt;&gt;0,IF(I451&lt;&gt;0,I451/C451*100,""),"")</f>
        <v/>
      </c>
      <c r="M451" s="71" t="str">
        <f aca="false">IF(E451&lt;&gt;0,IF(K451&lt;&gt;0,K451/E451*100,""),"")</f>
        <v/>
      </c>
      <c r="N451" s="71" t="str">
        <f aca="false">IF(F451&lt;&gt;0,IF(I451&lt;&gt;0,I451/F451*100,""),"")</f>
        <v/>
      </c>
      <c r="O451" s="71" t="n">
        <f aca="false">IF(H451&lt;&gt;0,IF(K451&lt;&gt;0,K451/H451*100,""),"")</f>
        <v>101.722576970351</v>
      </c>
      <c r="Q451" s="65" t="n">
        <f aca="false">E451-C451-D451</f>
        <v>0</v>
      </c>
      <c r="R451" s="66" t="n">
        <f aca="false">H451-F451-G451</f>
        <v>0</v>
      </c>
      <c r="S451" s="66" t="n">
        <f aca="false">K451-I451-J451</f>
        <v>0</v>
      </c>
    </row>
    <row r="452" s="94" customFormat="true" ht="11.25" hidden="false" customHeight="false" outlineLevel="0" collapsed="false">
      <c r="A452" s="75" t="s">
        <v>57</v>
      </c>
      <c r="B452" s="122" t="s">
        <v>58</v>
      </c>
      <c r="C452" s="69"/>
      <c r="D452" s="69"/>
      <c r="E452" s="69"/>
      <c r="F452" s="69" t="n">
        <v>20000</v>
      </c>
      <c r="G452" s="69"/>
      <c r="H452" s="69" t="n">
        <f aca="false">SUM(F452:G452)</f>
        <v>20000</v>
      </c>
      <c r="I452" s="69"/>
      <c r="J452" s="69"/>
      <c r="K452" s="69"/>
      <c r="L452" s="71" t="str">
        <f aca="false">IF(C452&lt;&gt;0,IF(I452&lt;&gt;0,I452/C452*100,""),"")</f>
        <v/>
      </c>
      <c r="M452" s="71" t="str">
        <f aca="false">IF(E452&lt;&gt;0,IF(K452&lt;&gt;0,K452/E452*100,""),"")</f>
        <v/>
      </c>
      <c r="N452" s="71" t="str">
        <f aca="false">IF(F452&lt;&gt;0,IF(I452&lt;&gt;0,I452/F452*100,""),"")</f>
        <v/>
      </c>
      <c r="O452" s="71" t="str">
        <f aca="false">IF(H452&lt;&gt;0,IF(K452&lt;&gt;0,K452/H452*100,""),"")</f>
        <v/>
      </c>
      <c r="Q452" s="65" t="n">
        <f aca="false">E452-C452-D452</f>
        <v>0</v>
      </c>
      <c r="R452" s="66" t="n">
        <f aca="false">H452-F452-G452</f>
        <v>0</v>
      </c>
      <c r="S452" s="66" t="n">
        <f aca="false">K452-I452-J452</f>
        <v>0</v>
      </c>
    </row>
    <row r="453" s="43" customFormat="true" ht="6" hidden="false" customHeight="true" outlineLevel="0" collapsed="false">
      <c r="A453" s="72"/>
      <c r="B453" s="48"/>
      <c r="C453" s="69"/>
      <c r="D453" s="69"/>
      <c r="E453" s="69"/>
      <c r="F453" s="69"/>
      <c r="G453" s="69"/>
      <c r="H453" s="69"/>
      <c r="I453" s="69"/>
      <c r="J453" s="69"/>
      <c r="K453" s="69"/>
      <c r="L453" s="71" t="str">
        <f aca="false">IF(C453&lt;&gt;0,IF(I453&lt;&gt;0,I453/C453*100,""),"")</f>
        <v/>
      </c>
      <c r="M453" s="71" t="str">
        <f aca="false">IF(E453&lt;&gt;0,IF(K453&lt;&gt;0,K453/E453*100,""),"")</f>
        <v/>
      </c>
      <c r="N453" s="71" t="str">
        <f aca="false">IF(F453&lt;&gt;0,IF(I453&lt;&gt;0,I453/F453*100,""),"")</f>
        <v/>
      </c>
      <c r="O453" s="71" t="str">
        <f aca="false">IF(H453&lt;&gt;0,IF(K453&lt;&gt;0,K453/H453*100,""),"")</f>
        <v/>
      </c>
      <c r="Q453" s="65" t="n">
        <f aca="false">E453-C453-D453</f>
        <v>0</v>
      </c>
      <c r="R453" s="66" t="n">
        <f aca="false">H453-F453-G453</f>
        <v>0</v>
      </c>
      <c r="S453" s="66" t="n">
        <f aca="false">K453-I453-J453</f>
        <v>0</v>
      </c>
    </row>
    <row r="454" s="78" customFormat="true" ht="12.75" hidden="false" customHeight="false" outlineLevel="0" collapsed="false">
      <c r="A454" s="61" t="s">
        <v>543</v>
      </c>
      <c r="B454" s="62" t="s">
        <v>19</v>
      </c>
      <c r="C454" s="108" t="n">
        <f aca="false">SUM(C457:C459)</f>
        <v>0</v>
      </c>
      <c r="D454" s="108" t="n">
        <f aca="false">SUM(D456:D459)</f>
        <v>1655109</v>
      </c>
      <c r="E454" s="108" t="n">
        <f aca="false">SUM(C454:D454)</f>
        <v>1655109</v>
      </c>
      <c r="F454" s="108" t="n">
        <f aca="false">SUM(F457:F459)</f>
        <v>0</v>
      </c>
      <c r="G454" s="108" t="n">
        <f aca="false">SUM(G456:G459)</f>
        <v>1751242</v>
      </c>
      <c r="H454" s="108" t="n">
        <f aca="false">SUM(F454:G454)</f>
        <v>1751242</v>
      </c>
      <c r="I454" s="108" t="n">
        <f aca="false">SUM(I457:I459)</f>
        <v>0</v>
      </c>
      <c r="J454" s="108" t="n">
        <f aca="false">SUM(J456:J459)</f>
        <v>1696578</v>
      </c>
      <c r="K454" s="108" t="n">
        <f aca="false">SUM(I454:J454)</f>
        <v>1696578</v>
      </c>
      <c r="L454" s="109" t="str">
        <f aca="false">IF(C454&lt;&gt;0,IF(I454&lt;&gt;0,I454/C454*100,""),"")</f>
        <v/>
      </c>
      <c r="M454" s="109" t="n">
        <f aca="false">IF(E454&lt;&gt;0,IF(K454&lt;&gt;0,K454/E454*100,""),"")</f>
        <v>102.505514742534</v>
      </c>
      <c r="N454" s="109" t="str">
        <f aca="false">IF(F454&lt;&gt;0,IF(I454&lt;&gt;0,I454/F454*100,""),"")</f>
        <v/>
      </c>
      <c r="O454" s="109" t="n">
        <f aca="false">IF(H454&lt;&gt;0,IF(K454&lt;&gt;0,K454/H454*100,""),"")</f>
        <v>96.8785581889882</v>
      </c>
      <c r="Q454" s="65" t="n">
        <f aca="false">E454-C454-D454</f>
        <v>0</v>
      </c>
      <c r="R454" s="66" t="n">
        <f aca="false">H454-F454-G454</f>
        <v>0</v>
      </c>
      <c r="S454" s="66" t="n">
        <f aca="false">K454-I454-J454</f>
        <v>0</v>
      </c>
    </row>
    <row r="455" s="78" customFormat="true" ht="12.75" hidden="true" customHeight="false" outlineLevel="0" collapsed="false">
      <c r="A455" s="67" t="s">
        <v>26</v>
      </c>
      <c r="B455" s="165"/>
      <c r="C455" s="166" t="n">
        <f aca="false">SUM(C456:C459)</f>
        <v>0</v>
      </c>
      <c r="D455" s="151" t="n">
        <f aca="false">SUM(D456:D459)</f>
        <v>1655109</v>
      </c>
      <c r="E455" s="69" t="n">
        <f aca="false">SUM(C455:D455)</f>
        <v>1655109</v>
      </c>
      <c r="F455" s="69" t="n">
        <f aca="false">SUM(F456:F459)</f>
        <v>0</v>
      </c>
      <c r="G455" s="151" t="n">
        <f aca="false">SUM(G456:G459)</f>
        <v>1751242</v>
      </c>
      <c r="H455" s="69" t="n">
        <f aca="false">SUM(F455:G455)</f>
        <v>1751242</v>
      </c>
      <c r="I455" s="166" t="n">
        <f aca="false">SUM(I456:I459)</f>
        <v>0</v>
      </c>
      <c r="J455" s="151" t="n">
        <f aca="false">SUM(J456:J459)</f>
        <v>1696578</v>
      </c>
      <c r="K455" s="69" t="n">
        <f aca="false">SUM(I455:J455)</f>
        <v>1696578</v>
      </c>
      <c r="L455" s="71" t="str">
        <f aca="false">IF(C455&lt;&gt;0,IF(I455&lt;&gt;0,I455/C455*100,""),"")</f>
        <v/>
      </c>
      <c r="M455" s="71" t="n">
        <f aca="false">IF(E455&lt;&gt;0,IF(K455&lt;&gt;0,K455/E455*100,""),"")</f>
        <v>102.505514742534</v>
      </c>
      <c r="N455" s="71" t="str">
        <f aca="false">IF(F455&lt;&gt;0,IF(I455&lt;&gt;0,I455/F455*100,""),"")</f>
        <v/>
      </c>
      <c r="O455" s="71" t="n">
        <f aca="false">IF(H455&lt;&gt;0,IF(K455&lt;&gt;0,K455/H455*100,""),"")</f>
        <v>96.8785581889882</v>
      </c>
      <c r="Q455" s="65" t="n">
        <f aca="false">E455-C455-D455</f>
        <v>0</v>
      </c>
      <c r="R455" s="66" t="n">
        <f aca="false">H455-F455-G455</f>
        <v>0</v>
      </c>
      <c r="S455" s="66" t="n">
        <f aca="false">K455-I455-J455</f>
        <v>0</v>
      </c>
    </row>
    <row r="456" s="78" customFormat="true" ht="12.75" hidden="false" customHeight="false" outlineLevel="0" collapsed="false">
      <c r="A456" s="72" t="s">
        <v>27</v>
      </c>
      <c r="B456" s="48" t="n">
        <v>0</v>
      </c>
      <c r="C456" s="112"/>
      <c r="D456" s="111" t="n">
        <v>187579</v>
      </c>
      <c r="E456" s="69" t="n">
        <f aca="false">SUM(C456:D456)</f>
        <v>187579</v>
      </c>
      <c r="F456" s="69"/>
      <c r="G456" s="111" t="n">
        <v>196148</v>
      </c>
      <c r="H456" s="69" t="n">
        <f aca="false">SUM(F456:G456)</f>
        <v>196148</v>
      </c>
      <c r="I456" s="112"/>
      <c r="J456" s="111" t="n">
        <v>192279</v>
      </c>
      <c r="K456" s="69" t="n">
        <f aca="false">SUM(I456:J456)</f>
        <v>192279</v>
      </c>
      <c r="L456" s="71" t="str">
        <f aca="false">IF(C456&lt;&gt;0,IF(I456&lt;&gt;0,I456/C456*100,""),"")</f>
        <v/>
      </c>
      <c r="M456" s="71" t="n">
        <f aca="false">IF(E456&lt;&gt;0,IF(K456&lt;&gt;0,K456/E456*100,""),"")</f>
        <v>102.505610969245</v>
      </c>
      <c r="N456" s="71" t="str">
        <f aca="false">IF(F456&lt;&gt;0,IF(I456&lt;&gt;0,I456/F456*100,""),"")</f>
        <v/>
      </c>
      <c r="O456" s="71" t="n">
        <f aca="false">IF(H456&lt;&gt;0,IF(K456&lt;&gt;0,K456/H456*100,""),"")</f>
        <v>98.0275098395089</v>
      </c>
      <c r="Q456" s="65" t="n">
        <f aca="false">E456-C456-D456</f>
        <v>0</v>
      </c>
      <c r="R456" s="66" t="n">
        <f aca="false">H456-F456-G456</f>
        <v>0</v>
      </c>
      <c r="S456" s="66" t="n">
        <f aca="false">K456-I456-J456</f>
        <v>0</v>
      </c>
    </row>
    <row r="457" customFormat="false" ht="22.5" hidden="false" customHeight="false" outlineLevel="0" collapsed="false">
      <c r="A457" s="72" t="s">
        <v>544</v>
      </c>
      <c r="B457" s="48" t="s">
        <v>545</v>
      </c>
      <c r="C457" s="150"/>
      <c r="D457" s="150" t="n">
        <v>1213747</v>
      </c>
      <c r="E457" s="69" t="n">
        <f aca="false">SUM(C457:D457)</f>
        <v>1213747</v>
      </c>
      <c r="F457" s="69"/>
      <c r="G457" s="150" t="n">
        <v>1332709</v>
      </c>
      <c r="H457" s="69" t="n">
        <f aca="false">SUM(F457:G457)</f>
        <v>1332709</v>
      </c>
      <c r="I457" s="150"/>
      <c r="J457" s="150" t="n">
        <v>1244157</v>
      </c>
      <c r="K457" s="69" t="n">
        <f aca="false">SUM(I457:J457)</f>
        <v>1244157</v>
      </c>
      <c r="L457" s="71" t="str">
        <f aca="false">IF(C457&lt;&gt;0,IF(I457&lt;&gt;0,I457/C457*100,""),"")</f>
        <v/>
      </c>
      <c r="M457" s="71" t="n">
        <f aca="false">IF(E457&lt;&gt;0,IF(K457&lt;&gt;0,K457/E457*100,""),"")</f>
        <v>102.505464483125</v>
      </c>
      <c r="N457" s="71" t="str">
        <f aca="false">IF(F457&lt;&gt;0,IF(I457&lt;&gt;0,I457/F457*100,""),"")</f>
        <v/>
      </c>
      <c r="O457" s="71" t="n">
        <f aca="false">IF(H457&lt;&gt;0,IF(K457&lt;&gt;0,K457/H457*100,""),"")</f>
        <v>93.3554887075873</v>
      </c>
      <c r="P457" s="167"/>
      <c r="Q457" s="65" t="n">
        <f aca="false">E457-C457-D457</f>
        <v>0</v>
      </c>
      <c r="R457" s="66" t="n">
        <f aca="false">H457-F457-G457</f>
        <v>0</v>
      </c>
      <c r="S457" s="66" t="n">
        <f aca="false">K457-I457-J457</f>
        <v>0</v>
      </c>
    </row>
    <row r="458" s="43" customFormat="true" ht="11.25" hidden="false" customHeight="false" outlineLevel="0" collapsed="false">
      <c r="A458" s="72" t="s">
        <v>546</v>
      </c>
      <c r="B458" s="48" t="s">
        <v>547</v>
      </c>
      <c r="C458" s="69"/>
      <c r="D458" s="69" t="n">
        <v>253783</v>
      </c>
      <c r="E458" s="69" t="n">
        <f aca="false">SUM(C458:D458)</f>
        <v>253783</v>
      </c>
      <c r="F458" s="69"/>
      <c r="G458" s="69" t="n">
        <v>89437</v>
      </c>
      <c r="H458" s="69" t="n">
        <f aca="false">SUM(F458:G458)</f>
        <v>89437</v>
      </c>
      <c r="I458" s="69"/>
      <c r="J458" s="69" t="n">
        <v>169658</v>
      </c>
      <c r="K458" s="69" t="n">
        <f aca="false">SUM(I458:J458)</f>
        <v>169658</v>
      </c>
      <c r="L458" s="71" t="str">
        <f aca="false">IF(C458&lt;&gt;0,IF(I458&lt;&gt;0,I458/C458*100,""),"")</f>
        <v/>
      </c>
      <c r="M458" s="71" t="n">
        <f aca="false">IF(E458&lt;&gt;0,IF(K458&lt;&gt;0,K458/E458*100,""),"")</f>
        <v>66.8516015651167</v>
      </c>
      <c r="N458" s="71" t="str">
        <f aca="false">IF(F458&lt;&gt;0,IF(I458&lt;&gt;0,I458/F458*100,""),"")</f>
        <v/>
      </c>
      <c r="O458" s="71" t="n">
        <f aca="false">IF(H458&lt;&gt;0,IF(K458&lt;&gt;0,K458/H458*100,""),"")</f>
        <v>189.695539877232</v>
      </c>
      <c r="P458" s="168"/>
      <c r="Q458" s="65" t="n">
        <f aca="false">E458-C458-D458</f>
        <v>0</v>
      </c>
      <c r="R458" s="66" t="n">
        <f aca="false">H458-F458-G458</f>
        <v>0</v>
      </c>
      <c r="S458" s="66" t="n">
        <f aca="false">K458-I458-J458</f>
        <v>0</v>
      </c>
    </row>
    <row r="459" s="43" customFormat="true" ht="11.25" hidden="false" customHeight="false" outlineLevel="0" collapsed="false">
      <c r="A459" s="72" t="s">
        <v>548</v>
      </c>
      <c r="B459" s="48" t="s">
        <v>549</v>
      </c>
      <c r="C459" s="69"/>
      <c r="D459" s="69"/>
      <c r="E459" s="69" t="n">
        <f aca="false">SUM(C459:D459)</f>
        <v>0</v>
      </c>
      <c r="F459" s="69"/>
      <c r="G459" s="69" t="n">
        <v>132948</v>
      </c>
      <c r="H459" s="69" t="n">
        <f aca="false">SUM(F459:G459)</f>
        <v>132948</v>
      </c>
      <c r="I459" s="69"/>
      <c r="J459" s="69" t="n">
        <v>90484</v>
      </c>
      <c r="K459" s="69" t="n">
        <f aca="false">SUM(I459:J459)</f>
        <v>90484</v>
      </c>
      <c r="L459" s="71" t="str">
        <f aca="false">IF(C459&lt;&gt;0,IF(I459&lt;&gt;0,I459/C459*100,""),"")</f>
        <v/>
      </c>
      <c r="M459" s="71" t="str">
        <f aca="false">IF(E459&lt;&gt;0,IF(K459&lt;&gt;0,K459/E459*100,""),"")</f>
        <v/>
      </c>
      <c r="N459" s="71" t="str">
        <f aca="false">IF(F459&lt;&gt;0,IF(I459&lt;&gt;0,I459/F459*100,""),"")</f>
        <v/>
      </c>
      <c r="O459" s="71" t="n">
        <f aca="false">IF(H459&lt;&gt;0,IF(K459&lt;&gt;0,K459/H459*100,""),"")</f>
        <v>68.0596925113578</v>
      </c>
      <c r="P459" s="168"/>
      <c r="Q459" s="65" t="n">
        <f aca="false">E459-C459-D459</f>
        <v>0</v>
      </c>
      <c r="R459" s="66" t="n">
        <f aca="false">H459-F459-G459</f>
        <v>0</v>
      </c>
      <c r="S459" s="66" t="n">
        <f aca="false">K459-I459-J459</f>
        <v>0</v>
      </c>
    </row>
    <row r="460" s="94" customFormat="true" ht="6" hidden="false" customHeight="true" outlineLevel="0" collapsed="false">
      <c r="A460" s="169"/>
      <c r="B460" s="93"/>
      <c r="C460" s="69"/>
      <c r="D460" s="69"/>
      <c r="E460" s="69" t="n">
        <f aca="false">SUM(C460:D460)</f>
        <v>0</v>
      </c>
      <c r="F460" s="69"/>
      <c r="G460" s="69"/>
      <c r="H460" s="69" t="n">
        <f aca="false">SUM(F460:G460)</f>
        <v>0</v>
      </c>
      <c r="I460" s="69"/>
      <c r="J460" s="69"/>
      <c r="K460" s="69" t="n">
        <f aca="false">SUM(I460:J460)</f>
        <v>0</v>
      </c>
      <c r="L460" s="71" t="str">
        <f aca="false">IF(C460&lt;&gt;0,IF(I460&lt;&gt;0,I460/C460*100,""),"")</f>
        <v/>
      </c>
      <c r="M460" s="71" t="str">
        <f aca="false">IF(E460&lt;&gt;0,IF(K460&lt;&gt;0,K460/E460*100,""),"")</f>
        <v/>
      </c>
      <c r="N460" s="71" t="str">
        <f aca="false">IF(F460&lt;&gt;0,IF(I460&lt;&gt;0,I460/F460*100,""),"")</f>
        <v/>
      </c>
      <c r="O460" s="71" t="str">
        <f aca="false">IF(H460&lt;&gt;0,IF(K460&lt;&gt;0,K460/H460*100,""),"")</f>
        <v/>
      </c>
      <c r="Q460" s="65" t="n">
        <f aca="false">E460-C460-D460</f>
        <v>0</v>
      </c>
      <c r="R460" s="66" t="n">
        <f aca="false">H460-F460-G460</f>
        <v>0</v>
      </c>
      <c r="S460" s="66" t="n">
        <f aca="false">K460-I460-J460</f>
        <v>0</v>
      </c>
    </row>
    <row r="461" s="43" customFormat="true" ht="12.75" hidden="false" customHeight="false" outlineLevel="0" collapsed="false">
      <c r="A461" s="61" t="s">
        <v>550</v>
      </c>
      <c r="B461" s="170" t="s">
        <v>19</v>
      </c>
      <c r="C461" s="108"/>
      <c r="D461" s="108" t="n">
        <f aca="false">SUM(D463:D464)</f>
        <v>3972261</v>
      </c>
      <c r="E461" s="108" t="n">
        <f aca="false">SUM(C461:D461)</f>
        <v>3972261</v>
      </c>
      <c r="F461" s="108"/>
      <c r="G461" s="108" t="n">
        <f aca="false">SUM(G463:G464)</f>
        <v>4114028</v>
      </c>
      <c r="H461" s="108" t="n">
        <f aca="false">SUM(F461:G461)</f>
        <v>4114028</v>
      </c>
      <c r="I461" s="108"/>
      <c r="J461" s="108" t="n">
        <f aca="false">SUM(J463:J464)</f>
        <v>4184892</v>
      </c>
      <c r="K461" s="108" t="n">
        <f aca="false">SUM(I461:J461)</f>
        <v>4184892</v>
      </c>
      <c r="L461" s="109" t="str">
        <f aca="false">IF(C461&lt;&gt;0,IF(I461&lt;&gt;0,I461/C461*100,""),"")</f>
        <v/>
      </c>
      <c r="M461" s="109" t="n">
        <f aca="false">IF(E461&lt;&gt;0,IF(K461&lt;&gt;0,K461/E461*100,""),"")</f>
        <v>105.352895995505</v>
      </c>
      <c r="N461" s="109" t="str">
        <f aca="false">IF(F461&lt;&gt;0,IF(I461&lt;&gt;0,I461/F461*100,""),"")</f>
        <v/>
      </c>
      <c r="O461" s="109" t="n">
        <f aca="false">IF(H461&lt;&gt;0,IF(K461&lt;&gt;0,K461/H461*100,""),"")</f>
        <v>101.722496784174</v>
      </c>
      <c r="Q461" s="65" t="n">
        <f aca="false">E461-C461-D461</f>
        <v>0</v>
      </c>
      <c r="R461" s="66" t="n">
        <f aca="false">H461-F461-G461</f>
        <v>0</v>
      </c>
      <c r="S461" s="66" t="n">
        <f aca="false">K461-I461-J461</f>
        <v>0</v>
      </c>
    </row>
    <row r="462" s="43" customFormat="true" ht="12" hidden="true" customHeight="false" outlineLevel="0" collapsed="false">
      <c r="A462" s="72" t="s">
        <v>26</v>
      </c>
      <c r="B462" s="48"/>
      <c r="C462" s="112"/>
      <c r="D462" s="111" t="n">
        <f aca="false">SUM(D463:D464)</f>
        <v>3972261</v>
      </c>
      <c r="E462" s="69" t="n">
        <f aca="false">SUM(C462:D462)</f>
        <v>3972261</v>
      </c>
      <c r="F462" s="69"/>
      <c r="G462" s="111" t="n">
        <f aca="false">SUM(G463:G464)</f>
        <v>4114028</v>
      </c>
      <c r="H462" s="69" t="n">
        <f aca="false">SUM(F462:G462)</f>
        <v>4114028</v>
      </c>
      <c r="I462" s="112"/>
      <c r="J462" s="111" t="n">
        <f aca="false">SUM(J463:J464)</f>
        <v>4184892</v>
      </c>
      <c r="K462" s="69" t="n">
        <f aca="false">SUM(I462:J462)</f>
        <v>4184892</v>
      </c>
      <c r="L462" s="71" t="str">
        <f aca="false">IF(C462&lt;&gt;0,IF(I462&lt;&gt;0,I462/C462*100,""),"")</f>
        <v/>
      </c>
      <c r="M462" s="71" t="n">
        <f aca="false">IF(E462&lt;&gt;0,IF(K462&lt;&gt;0,K462/E462*100,""),"")</f>
        <v>105.352895995505</v>
      </c>
      <c r="N462" s="71" t="str">
        <f aca="false">IF(F462&lt;&gt;0,IF(I462&lt;&gt;0,I462/F462*100,""),"")</f>
        <v/>
      </c>
      <c r="O462" s="71" t="n">
        <f aca="false">IF(H462&lt;&gt;0,IF(K462&lt;&gt;0,K462/H462*100,""),"")</f>
        <v>101.722496784174</v>
      </c>
      <c r="Q462" s="65" t="n">
        <f aca="false">E462-C462-D462</f>
        <v>0</v>
      </c>
      <c r="R462" s="66" t="n">
        <f aca="false">H462-F462-G462</f>
        <v>0</v>
      </c>
      <c r="S462" s="66" t="n">
        <f aca="false">K462-I462-J462</f>
        <v>0</v>
      </c>
    </row>
    <row r="463" s="43" customFormat="true" ht="12" hidden="false" customHeight="false" outlineLevel="0" collapsed="false">
      <c r="A463" s="72" t="s">
        <v>27</v>
      </c>
      <c r="B463" s="48" t="n">
        <v>0</v>
      </c>
      <c r="C463" s="112"/>
      <c r="D463" s="111" t="n">
        <v>358607</v>
      </c>
      <c r="E463" s="69" t="n">
        <f aca="false">SUM(C463:D463)</f>
        <v>358607</v>
      </c>
      <c r="F463" s="69"/>
      <c r="G463" s="111" t="n">
        <v>361367</v>
      </c>
      <c r="H463" s="69" t="n">
        <f aca="false">SUM(F463:G463)</f>
        <v>361367</v>
      </c>
      <c r="I463" s="112"/>
      <c r="J463" s="111" t="n">
        <v>367592</v>
      </c>
      <c r="K463" s="69" t="n">
        <f aca="false">SUM(I463:J463)</f>
        <v>367592</v>
      </c>
      <c r="L463" s="71" t="str">
        <f aca="false">IF(C463&lt;&gt;0,IF(I463&lt;&gt;0,I463/C463*100,""),"")</f>
        <v/>
      </c>
      <c r="M463" s="71" t="n">
        <f aca="false">IF(E463&lt;&gt;0,IF(K463&lt;&gt;0,K463/E463*100,""),"")</f>
        <v>102.505528336034</v>
      </c>
      <c r="N463" s="71" t="str">
        <f aca="false">IF(F463&lt;&gt;0,IF(I463&lt;&gt;0,I463/F463*100,""),"")</f>
        <v/>
      </c>
      <c r="O463" s="71" t="n">
        <f aca="false">IF(H463&lt;&gt;0,IF(K463&lt;&gt;0,K463/H463*100,""),"")</f>
        <v>101.722625474933</v>
      </c>
      <c r="Q463" s="65" t="n">
        <f aca="false">E463-C463-D463</f>
        <v>0</v>
      </c>
      <c r="R463" s="66" t="n">
        <f aca="false">H463-F463-G463</f>
        <v>0</v>
      </c>
      <c r="S463" s="66" t="n">
        <f aca="false">K463-I463-J463</f>
        <v>0</v>
      </c>
    </row>
    <row r="464" s="43" customFormat="true" ht="11.25" hidden="false" customHeight="false" outlineLevel="0" collapsed="false">
      <c r="A464" s="72" t="s">
        <v>551</v>
      </c>
      <c r="B464" s="48" t="s">
        <v>552</v>
      </c>
      <c r="C464" s="69"/>
      <c r="D464" s="69" t="n">
        <v>3613654</v>
      </c>
      <c r="E464" s="69" t="n">
        <f aca="false">SUM(C464:D464)</f>
        <v>3613654</v>
      </c>
      <c r="F464" s="69"/>
      <c r="G464" s="69" t="n">
        <v>3752661</v>
      </c>
      <c r="H464" s="69" t="n">
        <f aca="false">SUM(F464:G464)</f>
        <v>3752661</v>
      </c>
      <c r="I464" s="69"/>
      <c r="J464" s="69" t="n">
        <v>3817300</v>
      </c>
      <c r="K464" s="69" t="n">
        <f aca="false">SUM(I464:J464)</f>
        <v>3817300</v>
      </c>
      <c r="L464" s="71" t="str">
        <f aca="false">IF(C464&lt;&gt;0,IF(I464&lt;&gt;0,I464/C464*100,""),"")</f>
        <v/>
      </c>
      <c r="M464" s="71" t="n">
        <f aca="false">IF(E464&lt;&gt;0,IF(K464&lt;&gt;0,K464/E464*100,""),"")</f>
        <v>105.635459288576</v>
      </c>
      <c r="N464" s="71" t="str">
        <f aca="false">IF(F464&lt;&gt;0,IF(I464&lt;&gt;0,I464/F464*100,""),"")</f>
        <v/>
      </c>
      <c r="O464" s="71" t="n">
        <f aca="false">IF(H464&lt;&gt;0,IF(K464&lt;&gt;0,K464/H464*100,""),"")</f>
        <v>101.722484391742</v>
      </c>
      <c r="Q464" s="65" t="n">
        <f aca="false">E464-C464-D464</f>
        <v>0</v>
      </c>
      <c r="R464" s="66" t="n">
        <f aca="false">H464-F464-G464</f>
        <v>0</v>
      </c>
      <c r="S464" s="66" t="n">
        <f aca="false">K464-I464-J464</f>
        <v>0</v>
      </c>
    </row>
    <row r="465" s="43" customFormat="true" ht="11.25" hidden="false" customHeight="false" outlineLevel="0" collapsed="false">
      <c r="A465" s="72"/>
      <c r="B465" s="48"/>
      <c r="C465" s="69"/>
      <c r="D465" s="69"/>
      <c r="E465" s="69"/>
      <c r="F465" s="69"/>
      <c r="G465" s="69"/>
      <c r="H465" s="69"/>
      <c r="I465" s="69"/>
      <c r="J465" s="69"/>
      <c r="K465" s="69"/>
      <c r="L465" s="71" t="str">
        <f aca="false">IF(C465&lt;&gt;0,IF(I465&lt;&gt;0,I465/C465*100,""),"")</f>
        <v/>
      </c>
      <c r="M465" s="71" t="str">
        <f aca="false">IF(E465&lt;&gt;0,IF(K465&lt;&gt;0,K465/E465*100,""),"")</f>
        <v/>
      </c>
      <c r="N465" s="71" t="str">
        <f aca="false">IF(F465&lt;&gt;0,IF(I465&lt;&gt;0,I465/F465*100,""),"")</f>
        <v/>
      </c>
      <c r="O465" s="71" t="str">
        <f aca="false">IF(H465&lt;&gt;0,IF(K465&lt;&gt;0,K465/H465*100,""),"")</f>
        <v/>
      </c>
      <c r="Q465" s="65" t="n">
        <f aca="false">E465-C465-D465</f>
        <v>0</v>
      </c>
      <c r="R465" s="66" t="n">
        <f aca="false">H465-F465-G465</f>
        <v>0</v>
      </c>
      <c r="S465" s="66" t="n">
        <f aca="false">K465-I465-J465</f>
        <v>0</v>
      </c>
    </row>
    <row r="466" s="43" customFormat="true" ht="12" hidden="false" customHeight="false" outlineLevel="0" collapsed="false">
      <c r="A466" s="171" t="s">
        <v>553</v>
      </c>
      <c r="B466" s="48"/>
      <c r="C466" s="69"/>
      <c r="D466" s="69"/>
      <c r="E466" s="69"/>
      <c r="F466" s="69"/>
      <c r="G466" s="69"/>
      <c r="H466" s="69"/>
      <c r="I466" s="69"/>
      <c r="J466" s="69"/>
      <c r="K466" s="69"/>
      <c r="L466" s="71" t="str">
        <f aca="false">IF(C466&lt;&gt;0,IF(I466&lt;&gt;0,I466/C466*100,""),"")</f>
        <v/>
      </c>
      <c r="M466" s="71" t="str">
        <f aca="false">IF(E466&lt;&gt;0,IF(K466&lt;&gt;0,K466/E466*100,""),"")</f>
        <v/>
      </c>
      <c r="N466" s="71" t="str">
        <f aca="false">IF(F466&lt;&gt;0,IF(I466&lt;&gt;0,I466/F466*100,""),"")</f>
        <v/>
      </c>
      <c r="O466" s="71" t="str">
        <f aca="false">IF(H466&lt;&gt;0,IF(K466&lt;&gt;0,K466/H466*100,""),"")</f>
        <v/>
      </c>
      <c r="Q466" s="65" t="n">
        <f aca="false">E466-C466-D466</f>
        <v>0</v>
      </c>
      <c r="R466" s="66" t="n">
        <f aca="false">H466-F466-G466</f>
        <v>0</v>
      </c>
      <c r="S466" s="66" t="n">
        <f aca="false">K466-I466-J466</f>
        <v>0</v>
      </c>
    </row>
    <row r="467" s="43" customFormat="true" ht="12" hidden="false" customHeight="false" outlineLevel="0" collapsed="false">
      <c r="A467" s="172"/>
      <c r="B467" s="173"/>
      <c r="C467" s="174"/>
      <c r="D467" s="174"/>
      <c r="E467" s="174"/>
      <c r="F467" s="174"/>
      <c r="G467" s="174"/>
      <c r="H467" s="174"/>
      <c r="I467" s="174"/>
      <c r="J467" s="174"/>
      <c r="K467" s="174"/>
      <c r="L467" s="175" t="str">
        <f aca="false">IF(C467&lt;&gt;0,IF(I467&lt;&gt;0,I467/C467*100,""),"")</f>
        <v/>
      </c>
      <c r="M467" s="175" t="str">
        <f aca="false">IF(E467&lt;&gt;0,IF(K467&lt;&gt;0,K467/E467*100,""),"")</f>
        <v/>
      </c>
      <c r="N467" s="175" t="str">
        <f aca="false">IF(F467&lt;&gt;0,IF(I467&lt;&gt;0,I467/F467*100,""),"")</f>
        <v/>
      </c>
      <c r="O467" s="175" t="str">
        <f aca="false">IF(H467&lt;&gt;0,IF(K467&lt;&gt;0,K467/H467*100,""),"")</f>
        <v/>
      </c>
      <c r="Q467" s="65" t="n">
        <f aca="false">E467-C467-D467</f>
        <v>0</v>
      </c>
      <c r="R467" s="66" t="n">
        <f aca="false">H467-F467-G467</f>
        <v>0</v>
      </c>
      <c r="S467" s="66" t="n">
        <f aca="false">K467-I467-J467</f>
        <v>0</v>
      </c>
    </row>
    <row r="468" s="43" customFormat="true" ht="12.75" hidden="false" customHeight="false" outlineLevel="0" collapsed="false">
      <c r="A468" s="61" t="s">
        <v>554</v>
      </c>
      <c r="B468" s="102" t="s">
        <v>19</v>
      </c>
      <c r="C468" s="108" t="n">
        <f aca="false">SUM(C470:C471)</f>
        <v>991500</v>
      </c>
      <c r="D468" s="108" t="n">
        <f aca="false">SUM(D470:D470)</f>
        <v>0</v>
      </c>
      <c r="E468" s="77" t="n">
        <f aca="false">SUM(C468:D468)</f>
        <v>991500</v>
      </c>
      <c r="F468" s="77" t="n">
        <f aca="false">SUM(F470:F471)</f>
        <v>1012500</v>
      </c>
      <c r="G468" s="108" t="n">
        <f aca="false">SUM(G470:G470)</f>
        <v>0</v>
      </c>
      <c r="H468" s="77" t="n">
        <f aca="false">SUM(F468:G468)</f>
        <v>1012500</v>
      </c>
      <c r="I468" s="108" t="n">
        <f aca="false">SUM(I470:I471)</f>
        <v>1317000</v>
      </c>
      <c r="J468" s="108" t="n">
        <f aca="false">SUM(J470:J470)</f>
        <v>0</v>
      </c>
      <c r="K468" s="77" t="n">
        <f aca="false">SUM(I468:J468)</f>
        <v>1317000</v>
      </c>
      <c r="L468" s="146" t="n">
        <f aca="false">IF(C468&lt;&gt;0,IF(I468&lt;&gt;0,I468/C468*100,""),"")</f>
        <v>132.829046898638</v>
      </c>
      <c r="M468" s="146" t="n">
        <f aca="false">IF(E468&lt;&gt;0,IF(K468&lt;&gt;0,K468/E468*100,""),"")</f>
        <v>132.829046898638</v>
      </c>
      <c r="N468" s="146" t="n">
        <f aca="false">IF(F468&lt;&gt;0,IF(I468&lt;&gt;0,I468/F468*100,""),"")</f>
        <v>130.074074074074</v>
      </c>
      <c r="O468" s="146" t="n">
        <f aca="false">IF(H468&lt;&gt;0,IF(K468&lt;&gt;0,K468/H468*100,""),"")</f>
        <v>130.074074074074</v>
      </c>
      <c r="Q468" s="65" t="n">
        <f aca="false">E468-C468-D468</f>
        <v>0</v>
      </c>
      <c r="R468" s="66" t="n">
        <f aca="false">H468-F468-G468</f>
        <v>0</v>
      </c>
      <c r="S468" s="66" t="n">
        <f aca="false">K468-I468-J468</f>
        <v>0</v>
      </c>
    </row>
    <row r="469" s="43" customFormat="true" ht="12" hidden="true" customHeight="false" outlineLevel="0" collapsed="false">
      <c r="A469" s="72" t="s">
        <v>26</v>
      </c>
      <c r="B469" s="87"/>
      <c r="C469" s="111" t="n">
        <f aca="false">SUM(C470:C471)</f>
        <v>991500</v>
      </c>
      <c r="D469" s="112"/>
      <c r="E469" s="111" t="n">
        <f aca="false">SUM(C469:D469)</f>
        <v>991500</v>
      </c>
      <c r="F469" s="111" t="n">
        <f aca="false">SUM(F470:F471)</f>
        <v>1012500</v>
      </c>
      <c r="G469" s="112"/>
      <c r="H469" s="111" t="n">
        <f aca="false">SUM(F469:G469)</f>
        <v>1012500</v>
      </c>
      <c r="I469" s="111" t="n">
        <f aca="false">SUM(I470:I471)</f>
        <v>1317000</v>
      </c>
      <c r="J469" s="112"/>
      <c r="K469" s="111" t="n">
        <f aca="false">SUM(I469:J469)</f>
        <v>1317000</v>
      </c>
      <c r="L469" s="128" t="n">
        <f aca="false">IF(C469&lt;&gt;0,IF(I469&lt;&gt;0,I469/C469*100,""),"")</f>
        <v>132.829046898638</v>
      </c>
      <c r="M469" s="128" t="n">
        <f aca="false">IF(E469&lt;&gt;0,IF(K469&lt;&gt;0,K469/E469*100,""),"")</f>
        <v>132.829046898638</v>
      </c>
      <c r="N469" s="128" t="n">
        <f aca="false">IF(F469&lt;&gt;0,IF(I469&lt;&gt;0,I469/F469*100,""),"")</f>
        <v>130.074074074074</v>
      </c>
      <c r="O469" s="128" t="n">
        <f aca="false">IF(H469&lt;&gt;0,IF(K469&lt;&gt;0,K469/H469*100,""),"")</f>
        <v>130.074074074074</v>
      </c>
      <c r="Q469" s="65" t="n">
        <f aca="false">E469-C469-D469</f>
        <v>0</v>
      </c>
      <c r="R469" s="66" t="n">
        <f aca="false">H469-F469-G469</f>
        <v>0</v>
      </c>
      <c r="S469" s="66" t="n">
        <f aca="false">K469-I469-J469</f>
        <v>0</v>
      </c>
    </row>
    <row r="470" s="43" customFormat="true" ht="11.25" hidden="false" customHeight="false" outlineLevel="0" collapsed="false">
      <c r="A470" s="75" t="s">
        <v>555</v>
      </c>
      <c r="B470" s="87" t="s">
        <v>556</v>
      </c>
      <c r="C470" s="69" t="n">
        <v>991500</v>
      </c>
      <c r="D470" s="69"/>
      <c r="E470" s="111" t="n">
        <f aca="false">SUM(C470:D470)</f>
        <v>991500</v>
      </c>
      <c r="F470" s="111" t="n">
        <v>1007500</v>
      </c>
      <c r="G470" s="69"/>
      <c r="H470" s="111" t="n">
        <f aca="false">SUM(F470:G470)</f>
        <v>1007500</v>
      </c>
      <c r="I470" s="69" t="n">
        <v>1291000</v>
      </c>
      <c r="J470" s="69"/>
      <c r="K470" s="111" t="n">
        <f aca="false">SUM(I470:J470)</f>
        <v>1291000</v>
      </c>
      <c r="L470" s="128" t="n">
        <f aca="false">IF(C470&lt;&gt;0,IF(I470&lt;&gt;0,I470/C470*100,""),"")</f>
        <v>130.206757438225</v>
      </c>
      <c r="M470" s="128" t="n">
        <f aca="false">IF(E470&lt;&gt;0,IF(K470&lt;&gt;0,K470/E470*100,""),"")</f>
        <v>130.206757438225</v>
      </c>
      <c r="N470" s="128" t="n">
        <f aca="false">IF(F470&lt;&gt;0,IF(I470&lt;&gt;0,I470/F470*100,""),"")</f>
        <v>128.138957816377</v>
      </c>
      <c r="O470" s="128" t="n">
        <f aca="false">IF(H470&lt;&gt;0,IF(K470&lt;&gt;0,K470/H470*100,""),"")</f>
        <v>128.138957816377</v>
      </c>
      <c r="Q470" s="65" t="n">
        <f aca="false">E470-C470-D470</f>
        <v>0</v>
      </c>
      <c r="R470" s="66" t="n">
        <f aca="false">H470-F470-G470</f>
        <v>0</v>
      </c>
      <c r="S470" s="66" t="n">
        <f aca="false">K470-I470-J470</f>
        <v>0</v>
      </c>
    </row>
    <row r="471" s="43" customFormat="true" ht="11.25" hidden="false" customHeight="false" outlineLevel="0" collapsed="false">
      <c r="A471" s="75" t="s">
        <v>30</v>
      </c>
      <c r="B471" s="87" t="s">
        <v>31</v>
      </c>
      <c r="C471" s="69"/>
      <c r="D471" s="69"/>
      <c r="E471" s="111" t="n">
        <f aca="false">SUM(C471:D471)</f>
        <v>0</v>
      </c>
      <c r="F471" s="111" t="n">
        <v>5000</v>
      </c>
      <c r="G471" s="69"/>
      <c r="H471" s="111" t="n">
        <f aca="false">SUM(F471:G471)</f>
        <v>5000</v>
      </c>
      <c r="I471" s="69" t="n">
        <v>26000</v>
      </c>
      <c r="J471" s="69"/>
      <c r="K471" s="111" t="n">
        <f aca="false">SUM(I471:J471)</f>
        <v>26000</v>
      </c>
      <c r="L471" s="128" t="str">
        <f aca="false">IF(C471&lt;&gt;0,IF(I471&lt;&gt;0,I471/C471*100,""),"")</f>
        <v/>
      </c>
      <c r="M471" s="128" t="str">
        <f aca="false">IF(E471&lt;&gt;0,IF(K471&lt;&gt;0,K471/E471*100,""),"")</f>
        <v/>
      </c>
      <c r="N471" s="128" t="n">
        <f aca="false">IF(F471&lt;&gt;0,IF(I471&lt;&gt;0,I471/F471*100,""),"")</f>
        <v>520</v>
      </c>
      <c r="O471" s="128" t="n">
        <f aca="false">IF(H471&lt;&gt;0,IF(K471&lt;&gt;0,K471/H471*100,""),"")</f>
        <v>520</v>
      </c>
      <c r="Q471" s="65" t="n">
        <f aca="false">E471-C471-D471</f>
        <v>0</v>
      </c>
      <c r="R471" s="66" t="n">
        <f aca="false">H471-F471-G471</f>
        <v>0</v>
      </c>
      <c r="S471" s="66" t="n">
        <f aca="false">K471-I471-J471</f>
        <v>0</v>
      </c>
    </row>
    <row r="472" s="43" customFormat="true" ht="6" hidden="false" customHeight="true" outlineLevel="0" collapsed="false">
      <c r="A472" s="75"/>
      <c r="B472" s="87"/>
      <c r="C472" s="69"/>
      <c r="D472" s="69"/>
      <c r="E472" s="111" t="n">
        <f aca="false">SUM(C472:D472)</f>
        <v>0</v>
      </c>
      <c r="F472" s="111"/>
      <c r="G472" s="69"/>
      <c r="H472" s="111" t="n">
        <f aca="false">SUM(F472:G472)</f>
        <v>0</v>
      </c>
      <c r="I472" s="69"/>
      <c r="J472" s="69"/>
      <c r="K472" s="111" t="n">
        <f aca="false">SUM(I472:J472)</f>
        <v>0</v>
      </c>
      <c r="L472" s="128" t="str">
        <f aca="false">IF(C472&lt;&gt;0,IF(I472&lt;&gt;0,I472/C472*100,""),"")</f>
        <v/>
      </c>
      <c r="M472" s="128" t="str">
        <f aca="false">IF(E472&lt;&gt;0,IF(K472&lt;&gt;0,K472/E472*100,""),"")</f>
        <v/>
      </c>
      <c r="N472" s="128" t="str">
        <f aca="false">IF(F472&lt;&gt;0,IF(I472&lt;&gt;0,I472/F472*100,""),"")</f>
        <v/>
      </c>
      <c r="O472" s="128" t="str">
        <f aca="false">IF(H472&lt;&gt;0,IF(K472&lt;&gt;0,K472/H472*100,""),"")</f>
        <v/>
      </c>
      <c r="Q472" s="65" t="n">
        <f aca="false">E472-C472-D472</f>
        <v>0</v>
      </c>
      <c r="R472" s="66" t="n">
        <f aca="false">H472-F472-G472</f>
        <v>0</v>
      </c>
      <c r="S472" s="66" t="n">
        <f aca="false">K472-I472-J472</f>
        <v>0</v>
      </c>
    </row>
    <row r="473" s="43" customFormat="true" ht="12.75" hidden="false" customHeight="false" outlineLevel="0" collapsed="false">
      <c r="A473" s="61" t="s">
        <v>557</v>
      </c>
      <c r="B473" s="102" t="s">
        <v>19</v>
      </c>
      <c r="C473" s="108" t="n">
        <f aca="false">SUM(C475:C476)</f>
        <v>953700</v>
      </c>
      <c r="D473" s="118"/>
      <c r="E473" s="77" t="n">
        <f aca="false">SUM(C473:D473)</f>
        <v>953700</v>
      </c>
      <c r="F473" s="77" t="n">
        <f aca="false">SUM(F475:F476)</f>
        <v>955900</v>
      </c>
      <c r="G473" s="118"/>
      <c r="H473" s="77" t="n">
        <f aca="false">SUM(F473:G473)</f>
        <v>955900</v>
      </c>
      <c r="I473" s="108" t="n">
        <f aca="false">SUM(I475:I476)</f>
        <v>1179000</v>
      </c>
      <c r="J473" s="118"/>
      <c r="K473" s="77" t="n">
        <f aca="false">SUM(I473:J473)</f>
        <v>1179000</v>
      </c>
      <c r="L473" s="146" t="n">
        <f aca="false">IF(C473&lt;&gt;0,IF(I473&lt;&gt;0,I473/C473*100,""),"")</f>
        <v>123.623781063227</v>
      </c>
      <c r="M473" s="146" t="n">
        <f aca="false">IF(E473&lt;&gt;0,IF(K473&lt;&gt;0,K473/E473*100,""),"")</f>
        <v>123.623781063227</v>
      </c>
      <c r="N473" s="146" t="n">
        <f aca="false">IF(F473&lt;&gt;0,IF(I473&lt;&gt;0,I473/F473*100,""),"")</f>
        <v>123.33926142902</v>
      </c>
      <c r="O473" s="146" t="n">
        <f aca="false">IF(H473&lt;&gt;0,IF(K473&lt;&gt;0,K473/H473*100,""),"")</f>
        <v>123.33926142902</v>
      </c>
      <c r="Q473" s="65" t="n">
        <f aca="false">E473-C473-D473</f>
        <v>0</v>
      </c>
      <c r="R473" s="66" t="n">
        <f aca="false">H473-F473-G473</f>
        <v>0</v>
      </c>
      <c r="S473" s="66" t="n">
        <f aca="false">K473-I473-J473</f>
        <v>0</v>
      </c>
    </row>
    <row r="474" s="43" customFormat="true" ht="12" hidden="true" customHeight="false" outlineLevel="0" collapsed="false">
      <c r="A474" s="72" t="s">
        <v>26</v>
      </c>
      <c r="B474" s="87"/>
      <c r="C474" s="111" t="n">
        <f aca="false">SUM(C475)</f>
        <v>953700</v>
      </c>
      <c r="D474" s="112"/>
      <c r="E474" s="111" t="n">
        <f aca="false">SUM(C474:D474)</f>
        <v>953700</v>
      </c>
      <c r="F474" s="111" t="n">
        <f aca="false">SUM(F475)</f>
        <v>955900</v>
      </c>
      <c r="G474" s="111"/>
      <c r="H474" s="111" t="n">
        <f aca="false">SUM(F474:G474)</f>
        <v>955900</v>
      </c>
      <c r="I474" s="111" t="n">
        <f aca="false">SUM(I475)</f>
        <v>1179000</v>
      </c>
      <c r="J474" s="112"/>
      <c r="K474" s="111" t="n">
        <f aca="false">SUM(I474:J474)</f>
        <v>1179000</v>
      </c>
      <c r="L474" s="128" t="n">
        <f aca="false">IF(C474&lt;&gt;0,IF(I474&lt;&gt;0,I474/C474*100,""),"")</f>
        <v>123.623781063227</v>
      </c>
      <c r="M474" s="128" t="n">
        <f aca="false">IF(E474&lt;&gt;0,IF(K474&lt;&gt;0,K474/E474*100,""),"")</f>
        <v>123.623781063227</v>
      </c>
      <c r="N474" s="128" t="n">
        <f aca="false">IF(F474&lt;&gt;0,IF(I474&lt;&gt;0,I474/F474*100,""),"")</f>
        <v>123.33926142902</v>
      </c>
      <c r="O474" s="128" t="n">
        <f aca="false">IF(H474&lt;&gt;0,IF(K474&lt;&gt;0,K474/H474*100,""),"")</f>
        <v>123.33926142902</v>
      </c>
      <c r="Q474" s="65" t="n">
        <f aca="false">E474-C474-D474</f>
        <v>0</v>
      </c>
      <c r="R474" s="66" t="n">
        <f aca="false">H474-F474-G474</f>
        <v>0</v>
      </c>
      <c r="S474" s="66" t="n">
        <f aca="false">K474-I474-J474</f>
        <v>0</v>
      </c>
    </row>
    <row r="475" s="43" customFormat="true" ht="11.25" hidden="false" customHeight="false" outlineLevel="0" collapsed="false">
      <c r="A475" s="75" t="s">
        <v>555</v>
      </c>
      <c r="B475" s="87" t="s">
        <v>556</v>
      </c>
      <c r="C475" s="69" t="n">
        <v>953700</v>
      </c>
      <c r="D475" s="69"/>
      <c r="E475" s="111" t="n">
        <f aca="false">SUM(C475:D475)</f>
        <v>953700</v>
      </c>
      <c r="F475" s="111" t="n">
        <v>955900</v>
      </c>
      <c r="G475" s="69"/>
      <c r="H475" s="111" t="n">
        <f aca="false">SUM(F475:G475)</f>
        <v>955900</v>
      </c>
      <c r="I475" s="69" t="n">
        <v>1179000</v>
      </c>
      <c r="J475" s="69"/>
      <c r="K475" s="111" t="n">
        <f aca="false">SUM(I475:J475)</f>
        <v>1179000</v>
      </c>
      <c r="L475" s="128" t="n">
        <f aca="false">IF(C475&lt;&gt;0,IF(I475&lt;&gt;0,I475/C475*100,""),"")</f>
        <v>123.623781063227</v>
      </c>
      <c r="M475" s="128" t="n">
        <f aca="false">IF(E475&lt;&gt;0,IF(K475&lt;&gt;0,K475/E475*100,""),"")</f>
        <v>123.623781063227</v>
      </c>
      <c r="N475" s="128" t="n">
        <f aca="false">IF(F475&lt;&gt;0,IF(I475&lt;&gt;0,I475/F475*100,""),"")</f>
        <v>123.33926142902</v>
      </c>
      <c r="O475" s="128" t="n">
        <f aca="false">IF(H475&lt;&gt;0,IF(K475&lt;&gt;0,K475/H475*100,""),"")</f>
        <v>123.33926142902</v>
      </c>
      <c r="Q475" s="65" t="n">
        <f aca="false">E475-C475-D475</f>
        <v>0</v>
      </c>
      <c r="R475" s="66" t="n">
        <f aca="false">H475-F475-G475</f>
        <v>0</v>
      </c>
      <c r="S475" s="66" t="n">
        <f aca="false">K475-I475-J475</f>
        <v>0</v>
      </c>
    </row>
    <row r="476" s="43" customFormat="true" ht="6" hidden="false" customHeight="true" outlineLevel="0" collapsed="false">
      <c r="A476" s="75"/>
      <c r="B476" s="87"/>
      <c r="C476" s="69"/>
      <c r="D476" s="69"/>
      <c r="E476" s="111" t="n">
        <f aca="false">SUM(C476:D476)</f>
        <v>0</v>
      </c>
      <c r="F476" s="111"/>
      <c r="G476" s="69"/>
      <c r="H476" s="111" t="n">
        <f aca="false">SUM(F476:G476)</f>
        <v>0</v>
      </c>
      <c r="I476" s="69"/>
      <c r="J476" s="69"/>
      <c r="K476" s="111" t="n">
        <f aca="false">SUM(I476:J476)</f>
        <v>0</v>
      </c>
      <c r="L476" s="128" t="str">
        <f aca="false">IF(C476&lt;&gt;0,IF(I476&lt;&gt;0,I476/C476*100,""),"")</f>
        <v/>
      </c>
      <c r="M476" s="128" t="str">
        <f aca="false">IF(E476&lt;&gt;0,IF(K476&lt;&gt;0,K476/E476*100,""),"")</f>
        <v/>
      </c>
      <c r="N476" s="128" t="str">
        <f aca="false">IF(F476&lt;&gt;0,IF(I476&lt;&gt;0,I476/F476*100,""),"")</f>
        <v/>
      </c>
      <c r="O476" s="128" t="str">
        <f aca="false">IF(H476&lt;&gt;0,IF(K476&lt;&gt;0,K476/H476*100,""),"")</f>
        <v/>
      </c>
      <c r="Q476" s="65" t="n">
        <f aca="false">E476-C476-D476</f>
        <v>0</v>
      </c>
      <c r="R476" s="66" t="n">
        <f aca="false">H476-F476-G476</f>
        <v>0</v>
      </c>
      <c r="S476" s="66" t="n">
        <f aca="false">K476-I476-J476</f>
        <v>0</v>
      </c>
    </row>
    <row r="477" s="43" customFormat="true" ht="12.75" hidden="false" customHeight="false" outlineLevel="0" collapsed="false">
      <c r="A477" s="61" t="s">
        <v>558</v>
      </c>
      <c r="B477" s="102" t="s">
        <v>19</v>
      </c>
      <c r="C477" s="118" t="n">
        <f aca="false">SUM(C479:C482)</f>
        <v>1695400</v>
      </c>
      <c r="D477" s="118" t="n">
        <f aca="false">SUM(D479:D482)</f>
        <v>0</v>
      </c>
      <c r="E477" s="77" t="n">
        <f aca="false">SUM(C477:D477)</f>
        <v>1695400</v>
      </c>
      <c r="F477" s="77" t="n">
        <f aca="false">SUM(F479:F482)</f>
        <v>1853848</v>
      </c>
      <c r="G477" s="118" t="n">
        <f aca="false">SUM(G479:G482)</f>
        <v>0</v>
      </c>
      <c r="H477" s="77" t="n">
        <f aca="false">SUM(F477:G477)</f>
        <v>1853848</v>
      </c>
      <c r="I477" s="118" t="n">
        <f aca="false">SUM(I479:I482)</f>
        <v>2004000</v>
      </c>
      <c r="J477" s="118" t="n">
        <f aca="false">SUM(J479:J482)</f>
        <v>0</v>
      </c>
      <c r="K477" s="77" t="n">
        <f aca="false">SUM(I477:J477)</f>
        <v>2004000</v>
      </c>
      <c r="L477" s="146" t="n">
        <f aca="false">IF(C477&lt;&gt;0,IF(I477&lt;&gt;0,I477/C477*100,""),"")</f>
        <v>118.202194172467</v>
      </c>
      <c r="M477" s="146" t="n">
        <f aca="false">IF(E477&lt;&gt;0,IF(K477&lt;&gt;0,K477/E477*100,""),"")</f>
        <v>118.202194172467</v>
      </c>
      <c r="N477" s="146" t="n">
        <f aca="false">IF(F477&lt;&gt;0,IF(I477&lt;&gt;0,I477/F477*100,""),"")</f>
        <v>108.099477411309</v>
      </c>
      <c r="O477" s="146" t="n">
        <f aca="false">IF(H477&lt;&gt;0,IF(K477&lt;&gt;0,K477/H477*100,""),"")</f>
        <v>108.099477411309</v>
      </c>
      <c r="Q477" s="65" t="n">
        <f aca="false">E477-C477-D477</f>
        <v>0</v>
      </c>
      <c r="R477" s="66" t="n">
        <f aca="false">H477-F477-G477</f>
        <v>0</v>
      </c>
      <c r="S477" s="66" t="n">
        <f aca="false">K477-I477-J477</f>
        <v>0</v>
      </c>
    </row>
    <row r="478" s="125" customFormat="true" ht="11.25" hidden="true" customHeight="false" outlineLevel="0" collapsed="false">
      <c r="A478" s="67" t="s">
        <v>26</v>
      </c>
      <c r="B478" s="48"/>
      <c r="C478" s="111" t="n">
        <f aca="false">SUM(C479:C480)</f>
        <v>1695400</v>
      </c>
      <c r="D478" s="111" t="n">
        <f aca="false">SUM(D479)</f>
        <v>0</v>
      </c>
      <c r="E478" s="111" t="n">
        <f aca="false">SUM(C478:D478)</f>
        <v>1695400</v>
      </c>
      <c r="F478" s="111" t="n">
        <f aca="false">SUM(F479:F480)</f>
        <v>1853848</v>
      </c>
      <c r="G478" s="111" t="n">
        <f aca="false">SUM(G479)</f>
        <v>0</v>
      </c>
      <c r="H478" s="111" t="n">
        <f aca="false">SUM(F478:G478)</f>
        <v>1853848</v>
      </c>
      <c r="I478" s="111" t="n">
        <f aca="false">SUM(I479:I480)</f>
        <v>2004000</v>
      </c>
      <c r="J478" s="111" t="n">
        <f aca="false">SUM(J479)</f>
        <v>0</v>
      </c>
      <c r="K478" s="111" t="n">
        <f aca="false">SUM(I478:J478)</f>
        <v>2004000</v>
      </c>
      <c r="L478" s="128" t="n">
        <f aca="false">IF(C478&lt;&gt;0,IF(I478&lt;&gt;0,I478/C478*100,""),"")</f>
        <v>118.202194172467</v>
      </c>
      <c r="M478" s="128" t="n">
        <f aca="false">IF(E478&lt;&gt;0,IF(K478&lt;&gt;0,K478/E478*100,""),"")</f>
        <v>118.202194172467</v>
      </c>
      <c r="N478" s="128" t="n">
        <f aca="false">IF(F478&lt;&gt;0,IF(I478&lt;&gt;0,I478/F478*100,""),"")</f>
        <v>108.099477411309</v>
      </c>
      <c r="O478" s="128" t="n">
        <f aca="false">IF(H478&lt;&gt;0,IF(K478&lt;&gt;0,K478/H478*100,""),"")</f>
        <v>108.099477411309</v>
      </c>
      <c r="Q478" s="65" t="n">
        <f aca="false">E478-C478-D478</f>
        <v>0</v>
      </c>
      <c r="R478" s="66" t="n">
        <f aca="false">H478-F478-G478</f>
        <v>0</v>
      </c>
      <c r="S478" s="66" t="n">
        <f aca="false">K478-I478-J478</f>
        <v>0</v>
      </c>
    </row>
    <row r="479" s="43" customFormat="true" ht="11.25" hidden="false" customHeight="false" outlineLevel="0" collapsed="false">
      <c r="A479" s="75" t="s">
        <v>555</v>
      </c>
      <c r="B479" s="87" t="s">
        <v>556</v>
      </c>
      <c r="C479" s="69" t="n">
        <v>1675400</v>
      </c>
      <c r="D479" s="69"/>
      <c r="E479" s="111" t="n">
        <f aca="false">SUM(C479:D479)</f>
        <v>1675400</v>
      </c>
      <c r="F479" s="111" t="n">
        <v>1833848</v>
      </c>
      <c r="G479" s="69"/>
      <c r="H479" s="111" t="n">
        <f aca="false">SUM(F479:G479)</f>
        <v>1833848</v>
      </c>
      <c r="I479" s="69" t="n">
        <v>2004000</v>
      </c>
      <c r="J479" s="69"/>
      <c r="K479" s="111" t="n">
        <f aca="false">SUM(I479:J479)</f>
        <v>2004000</v>
      </c>
      <c r="L479" s="128" t="n">
        <f aca="false">IF(C479&lt;&gt;0,IF(I479&lt;&gt;0,I479/C479*100,""),"")</f>
        <v>119.613226692133</v>
      </c>
      <c r="M479" s="128" t="n">
        <f aca="false">IF(E479&lt;&gt;0,IF(K479&lt;&gt;0,K479/E479*100,""),"")</f>
        <v>119.613226692133</v>
      </c>
      <c r="N479" s="128" t="n">
        <f aca="false">IF(F479&lt;&gt;0,IF(I479&lt;&gt;0,I479/F479*100,""),"")</f>
        <v>109.278413478107</v>
      </c>
      <c r="O479" s="128" t="n">
        <f aca="false">IF(H479&lt;&gt;0,IF(K479&lt;&gt;0,K479/H479*100,""),"")</f>
        <v>109.278413478107</v>
      </c>
      <c r="Q479" s="65" t="n">
        <f aca="false">E479-C479-D479</f>
        <v>0</v>
      </c>
      <c r="R479" s="66" t="n">
        <f aca="false">H479-F479-G479</f>
        <v>0</v>
      </c>
      <c r="S479" s="66" t="n">
        <f aca="false">K479-I479-J479</f>
        <v>0</v>
      </c>
    </row>
    <row r="480" s="43" customFormat="true" ht="11.25" hidden="false" customHeight="false" outlineLevel="0" collapsed="false">
      <c r="A480" s="75" t="s">
        <v>30</v>
      </c>
      <c r="B480" s="79" t="s">
        <v>31</v>
      </c>
      <c r="C480" s="69" t="n">
        <v>20000</v>
      </c>
      <c r="D480" s="69"/>
      <c r="E480" s="111" t="n">
        <f aca="false">SUM(C480:D480)</f>
        <v>20000</v>
      </c>
      <c r="F480" s="111" t="n">
        <v>20000</v>
      </c>
      <c r="G480" s="69"/>
      <c r="H480" s="111" t="n">
        <f aca="false">SUM(F480:G480)</f>
        <v>20000</v>
      </c>
      <c r="I480" s="69"/>
      <c r="J480" s="69"/>
      <c r="K480" s="111" t="n">
        <f aca="false">SUM(I480:J480)</f>
        <v>0</v>
      </c>
      <c r="L480" s="128" t="str">
        <f aca="false">IF(C480&lt;&gt;0,IF(I480&lt;&gt;0,I480/C480*100,""),"")</f>
        <v/>
      </c>
      <c r="M480" s="128" t="str">
        <f aca="false">IF(E480&lt;&gt;0,IF(K480&lt;&gt;0,K480/E480*100,""),"")</f>
        <v/>
      </c>
      <c r="N480" s="128" t="str">
        <f aca="false">IF(F480&lt;&gt;0,IF(I480&lt;&gt;0,I480/F480*100,""),"")</f>
        <v/>
      </c>
      <c r="O480" s="128" t="str">
        <f aca="false">IF(H480&lt;&gt;0,IF(K480&lt;&gt;0,K480/H480*100,""),"")</f>
        <v/>
      </c>
      <c r="Q480" s="65" t="n">
        <f aca="false">E480-C480-D480</f>
        <v>0</v>
      </c>
      <c r="R480" s="66" t="n">
        <f aca="false">H480-F480-G480</f>
        <v>0</v>
      </c>
      <c r="S480" s="66" t="n">
        <f aca="false">K480-I480-J480</f>
        <v>0</v>
      </c>
    </row>
    <row r="481" s="43" customFormat="true" ht="11.25" hidden="true" customHeight="false" outlineLevel="0" collapsed="false">
      <c r="A481" s="75" t="s">
        <v>55</v>
      </c>
      <c r="B481" s="48" t="s">
        <v>56</v>
      </c>
      <c r="C481" s="69"/>
      <c r="D481" s="69"/>
      <c r="E481" s="111" t="n">
        <f aca="false">SUM(C481:D481)</f>
        <v>0</v>
      </c>
      <c r="F481" s="111"/>
      <c r="G481" s="69"/>
      <c r="H481" s="111" t="n">
        <f aca="false">SUM(F481:G481)</f>
        <v>0</v>
      </c>
      <c r="I481" s="69"/>
      <c r="J481" s="69"/>
      <c r="K481" s="111" t="n">
        <f aca="false">SUM(I481:J481)</f>
        <v>0</v>
      </c>
      <c r="L481" s="128" t="str">
        <f aca="false">IF(C481&lt;&gt;0,IF(I481&lt;&gt;0,I481/C481*100,""),"")</f>
        <v/>
      </c>
      <c r="M481" s="128" t="str">
        <f aca="false">IF(E481&lt;&gt;0,IF(K481&lt;&gt;0,K481/E481*100,""),"")</f>
        <v/>
      </c>
      <c r="N481" s="128" t="str">
        <f aca="false">IF(F481&lt;&gt;0,IF(I481&lt;&gt;0,I481/F481*100,""),"")</f>
        <v/>
      </c>
      <c r="O481" s="128" t="str">
        <f aca="false">IF(H481&lt;&gt;0,IF(K481&lt;&gt;0,K481/H481*100,""),"")</f>
        <v/>
      </c>
      <c r="Q481" s="65" t="n">
        <f aca="false">E481-C481-D481</f>
        <v>0</v>
      </c>
      <c r="R481" s="66" t="n">
        <f aca="false">H481-F481-G481</f>
        <v>0</v>
      </c>
      <c r="S481" s="66" t="n">
        <f aca="false">K481-I481-J481</f>
        <v>0</v>
      </c>
    </row>
    <row r="482" s="43" customFormat="true" ht="11.25" hidden="true" customHeight="false" outlineLevel="0" collapsed="false">
      <c r="A482" s="75" t="s">
        <v>57</v>
      </c>
      <c r="B482" s="48" t="s">
        <v>58</v>
      </c>
      <c r="C482" s="69"/>
      <c r="D482" s="69"/>
      <c r="E482" s="111" t="n">
        <f aca="false">SUM(C482:D482)</f>
        <v>0</v>
      </c>
      <c r="F482" s="111"/>
      <c r="G482" s="69"/>
      <c r="H482" s="111" t="n">
        <f aca="false">SUM(F482:G482)</f>
        <v>0</v>
      </c>
      <c r="I482" s="69"/>
      <c r="J482" s="69"/>
      <c r="K482" s="111" t="n">
        <f aca="false">SUM(I482:J482)</f>
        <v>0</v>
      </c>
      <c r="L482" s="128" t="str">
        <f aca="false">IF(C482&lt;&gt;0,IF(I482&lt;&gt;0,I482/C482*100,""),"")</f>
        <v/>
      </c>
      <c r="M482" s="128" t="str">
        <f aca="false">IF(E482&lt;&gt;0,IF(K482&lt;&gt;0,K482/E482*100,""),"")</f>
        <v/>
      </c>
      <c r="N482" s="128" t="str">
        <f aca="false">IF(F482&lt;&gt;0,IF(I482&lt;&gt;0,I482/F482*100,""),"")</f>
        <v/>
      </c>
      <c r="O482" s="128" t="str">
        <f aca="false">IF(H482&lt;&gt;0,IF(K482&lt;&gt;0,K482/H482*100,""),"")</f>
        <v/>
      </c>
      <c r="Q482" s="65" t="n">
        <f aca="false">E482-C482-D482</f>
        <v>0</v>
      </c>
      <c r="R482" s="66" t="n">
        <f aca="false">H482-F482-G482</f>
        <v>0</v>
      </c>
      <c r="S482" s="66" t="n">
        <f aca="false">K482-I482-J482</f>
        <v>0</v>
      </c>
    </row>
    <row r="483" s="125" customFormat="true" ht="6" hidden="false" customHeight="true" outlineLevel="0" collapsed="false">
      <c r="A483" s="72"/>
      <c r="B483" s="48"/>
      <c r="C483" s="111"/>
      <c r="D483" s="111"/>
      <c r="E483" s="111" t="n">
        <f aca="false">SUM(C483:D483)</f>
        <v>0</v>
      </c>
      <c r="F483" s="111"/>
      <c r="G483" s="111"/>
      <c r="H483" s="111" t="n">
        <f aca="false">SUM(F483:G483)</f>
        <v>0</v>
      </c>
      <c r="I483" s="111"/>
      <c r="J483" s="111"/>
      <c r="K483" s="111" t="n">
        <f aca="false">SUM(I483:J483)</f>
        <v>0</v>
      </c>
      <c r="L483" s="128" t="str">
        <f aca="false">IF(C483&lt;&gt;0,IF(I483&lt;&gt;0,I483/C483*100,""),"")</f>
        <v/>
      </c>
      <c r="M483" s="128" t="str">
        <f aca="false">IF(E483&lt;&gt;0,IF(K483&lt;&gt;0,K483/E483*100,""),"")</f>
        <v/>
      </c>
      <c r="N483" s="128" t="str">
        <f aca="false">IF(F483&lt;&gt;0,IF(I483&lt;&gt;0,I483/F483*100,""),"")</f>
        <v/>
      </c>
      <c r="O483" s="128" t="str">
        <f aca="false">IF(H483&lt;&gt;0,IF(K483&lt;&gt;0,K483/H483*100,""),"")</f>
        <v/>
      </c>
      <c r="Q483" s="65" t="n">
        <f aca="false">E483-C483-D483</f>
        <v>0</v>
      </c>
      <c r="R483" s="66" t="n">
        <f aca="false">H483-F483-G483</f>
        <v>0</v>
      </c>
      <c r="S483" s="66" t="n">
        <f aca="false">K483-I483-J483</f>
        <v>0</v>
      </c>
    </row>
    <row r="484" s="43" customFormat="true" ht="12.75" hidden="false" customHeight="false" outlineLevel="0" collapsed="false">
      <c r="A484" s="61" t="s">
        <v>559</v>
      </c>
      <c r="B484" s="102" t="s">
        <v>19</v>
      </c>
      <c r="C484" s="108" t="n">
        <f aca="false">SUM(C486:C487)</f>
        <v>2021400</v>
      </c>
      <c r="D484" s="108" t="n">
        <f aca="false">SUM(D486:D487)</f>
        <v>0</v>
      </c>
      <c r="E484" s="77" t="n">
        <f aca="false">SUM(C484:D484)</f>
        <v>2021400</v>
      </c>
      <c r="F484" s="77" t="n">
        <f aca="false">SUM(F486:F487)</f>
        <v>2035800</v>
      </c>
      <c r="G484" s="108" t="n">
        <f aca="false">SUM(G486:G487)</f>
        <v>0</v>
      </c>
      <c r="H484" s="77" t="n">
        <f aca="false">SUM(F484:G484)</f>
        <v>2035800</v>
      </c>
      <c r="I484" s="108" t="n">
        <f aca="false">SUM(I486:I487)</f>
        <v>2619000</v>
      </c>
      <c r="J484" s="108" t="n">
        <f aca="false">SUM(J486:J487)</f>
        <v>0</v>
      </c>
      <c r="K484" s="77" t="n">
        <f aca="false">SUM(I484:J484)</f>
        <v>2619000</v>
      </c>
      <c r="L484" s="146" t="n">
        <f aca="false">IF(C484&lt;&gt;0,IF(I484&lt;&gt;0,I484/C484*100,""),"")</f>
        <v>129.563668744435</v>
      </c>
      <c r="M484" s="146" t="n">
        <f aca="false">IF(E484&lt;&gt;0,IF(K484&lt;&gt;0,K484/E484*100,""),"")</f>
        <v>129.563668744435</v>
      </c>
      <c r="N484" s="146" t="n">
        <f aca="false">IF(F484&lt;&gt;0,IF(I484&lt;&gt;0,I484/F484*100,""),"")</f>
        <v>128.647214854111</v>
      </c>
      <c r="O484" s="146" t="n">
        <f aca="false">IF(H484&lt;&gt;0,IF(K484&lt;&gt;0,K484/H484*100,""),"")</f>
        <v>128.647214854111</v>
      </c>
      <c r="Q484" s="65" t="n">
        <f aca="false">E484-C484-D484</f>
        <v>0</v>
      </c>
      <c r="R484" s="66" t="n">
        <f aca="false">H484-F484-G484</f>
        <v>0</v>
      </c>
      <c r="S484" s="66" t="n">
        <f aca="false">K484-I484-J484</f>
        <v>0</v>
      </c>
    </row>
    <row r="485" s="43" customFormat="true" ht="12" hidden="true" customHeight="false" outlineLevel="0" collapsed="false">
      <c r="A485" s="72" t="s">
        <v>26</v>
      </c>
      <c r="B485" s="87"/>
      <c r="C485" s="112" t="n">
        <f aca="false">SUM(C486:C487)</f>
        <v>2021400</v>
      </c>
      <c r="D485" s="112"/>
      <c r="E485" s="111" t="n">
        <f aca="false">SUM(C485:D485)</f>
        <v>2021400</v>
      </c>
      <c r="F485" s="111" t="n">
        <f aca="false">SUM(F486:F487)</f>
        <v>2035800</v>
      </c>
      <c r="G485" s="112"/>
      <c r="H485" s="111" t="n">
        <f aca="false">SUM(F485:G485)</f>
        <v>2035800</v>
      </c>
      <c r="I485" s="112" t="n">
        <f aca="false">SUM(I486:I487)</f>
        <v>2619000</v>
      </c>
      <c r="J485" s="112"/>
      <c r="K485" s="111" t="n">
        <f aca="false">SUM(I485:J485)</f>
        <v>2619000</v>
      </c>
      <c r="L485" s="128" t="n">
        <f aca="false">IF(C485&lt;&gt;0,IF(I485&lt;&gt;0,I485/C485*100,""),"")</f>
        <v>129.563668744435</v>
      </c>
      <c r="M485" s="128" t="n">
        <f aca="false">IF(E485&lt;&gt;0,IF(K485&lt;&gt;0,K485/E485*100,""),"")</f>
        <v>129.563668744435</v>
      </c>
      <c r="N485" s="128" t="n">
        <f aca="false">IF(F485&lt;&gt;0,IF(I485&lt;&gt;0,I485/F485*100,""),"")</f>
        <v>128.647214854111</v>
      </c>
      <c r="O485" s="128" t="n">
        <f aca="false">IF(H485&lt;&gt;0,IF(K485&lt;&gt;0,K485/H485*100,""),"")</f>
        <v>128.647214854111</v>
      </c>
      <c r="Q485" s="65" t="n">
        <f aca="false">E485-C485-D485</f>
        <v>0</v>
      </c>
      <c r="R485" s="66" t="n">
        <f aca="false">H485-F485-G485</f>
        <v>0</v>
      </c>
      <c r="S485" s="66" t="n">
        <f aca="false">K485-I485-J485</f>
        <v>0</v>
      </c>
    </row>
    <row r="486" s="43" customFormat="true" ht="11.25" hidden="false" customHeight="false" outlineLevel="0" collapsed="false">
      <c r="A486" s="75" t="s">
        <v>555</v>
      </c>
      <c r="B486" s="87" t="s">
        <v>556</v>
      </c>
      <c r="C486" s="69" t="n">
        <v>1991400</v>
      </c>
      <c r="D486" s="69"/>
      <c r="E486" s="111" t="n">
        <f aca="false">SUM(C486:D486)</f>
        <v>1991400</v>
      </c>
      <c r="F486" s="111" t="n">
        <v>2005800</v>
      </c>
      <c r="G486" s="69"/>
      <c r="H486" s="111" t="n">
        <f aca="false">SUM(F486:G486)</f>
        <v>2005800</v>
      </c>
      <c r="I486" s="69" t="n">
        <v>2589000</v>
      </c>
      <c r="J486" s="69"/>
      <c r="K486" s="111" t="n">
        <f aca="false">SUM(I486:J486)</f>
        <v>2589000</v>
      </c>
      <c r="L486" s="128" t="n">
        <f aca="false">IF(C486&lt;&gt;0,IF(I486&lt;&gt;0,I486/C486*100,""),"")</f>
        <v>130.009038867129</v>
      </c>
      <c r="M486" s="128" t="n">
        <f aca="false">IF(E486&lt;&gt;0,IF(K486&lt;&gt;0,K486/E486*100,""),"")</f>
        <v>130.009038867129</v>
      </c>
      <c r="N486" s="128" t="n">
        <f aca="false">IF(F486&lt;&gt;0,IF(I486&lt;&gt;0,I486/F486*100,""),"")</f>
        <v>129.075680526473</v>
      </c>
      <c r="O486" s="128" t="n">
        <f aca="false">IF(H486&lt;&gt;0,IF(K486&lt;&gt;0,K486/H486*100,""),"")</f>
        <v>129.075680526473</v>
      </c>
      <c r="Q486" s="65" t="n">
        <f aca="false">E486-C486-D486</f>
        <v>0</v>
      </c>
      <c r="R486" s="66" t="n">
        <f aca="false">H486-F486-G486</f>
        <v>0</v>
      </c>
      <c r="S486" s="66" t="n">
        <f aca="false">K486-I486-J486</f>
        <v>0</v>
      </c>
    </row>
    <row r="487" s="43" customFormat="true" ht="11.25" hidden="false" customHeight="false" outlineLevel="0" collapsed="false">
      <c r="A487" s="72" t="s">
        <v>30</v>
      </c>
      <c r="B487" s="48" t="s">
        <v>31</v>
      </c>
      <c r="C487" s="69" t="n">
        <v>30000</v>
      </c>
      <c r="D487" s="69"/>
      <c r="E487" s="111" t="n">
        <f aca="false">SUM(C487:D487)</f>
        <v>30000</v>
      </c>
      <c r="F487" s="111" t="n">
        <v>30000</v>
      </c>
      <c r="G487" s="69"/>
      <c r="H487" s="111" t="n">
        <f aca="false">SUM(F487:G487)</f>
        <v>30000</v>
      </c>
      <c r="I487" s="69" t="n">
        <v>30000</v>
      </c>
      <c r="J487" s="69"/>
      <c r="K487" s="111" t="n">
        <f aca="false">SUM(I487:J487)</f>
        <v>30000</v>
      </c>
      <c r="L487" s="128" t="n">
        <f aca="false">IF(C487&lt;&gt;0,IF(I487&lt;&gt;0,I487/C487*100,""),"")</f>
        <v>100</v>
      </c>
      <c r="M487" s="128" t="n">
        <f aca="false">IF(E487&lt;&gt;0,IF(K487&lt;&gt;0,K487/E487*100,""),"")</f>
        <v>100</v>
      </c>
      <c r="N487" s="128" t="n">
        <f aca="false">IF(F487&lt;&gt;0,IF(I487&lt;&gt;0,I487/F487*100,""),"")</f>
        <v>100</v>
      </c>
      <c r="O487" s="128" t="n">
        <f aca="false">IF(H487&lt;&gt;0,IF(K487&lt;&gt;0,K487/H487*100,""),"")</f>
        <v>100</v>
      </c>
      <c r="Q487" s="65" t="n">
        <f aca="false">E487-C487-D487</f>
        <v>0</v>
      </c>
      <c r="R487" s="66" t="n">
        <f aca="false">H487-F487-G487</f>
        <v>0</v>
      </c>
      <c r="S487" s="66" t="n">
        <f aca="false">K487-I487-J487</f>
        <v>0</v>
      </c>
    </row>
    <row r="488" s="125" customFormat="true" ht="6" hidden="false" customHeight="true" outlineLevel="0" collapsed="false">
      <c r="A488" s="72"/>
      <c r="B488" s="48"/>
      <c r="C488" s="69"/>
      <c r="D488" s="111"/>
      <c r="E488" s="111"/>
      <c r="F488" s="111"/>
      <c r="G488" s="111"/>
      <c r="H488" s="111"/>
      <c r="I488" s="69"/>
      <c r="J488" s="111"/>
      <c r="K488" s="111"/>
      <c r="L488" s="128" t="str">
        <f aca="false">IF(C488&lt;&gt;0,IF(I488&lt;&gt;0,I488/C488*100,""),"")</f>
        <v/>
      </c>
      <c r="M488" s="128" t="str">
        <f aca="false">IF(E488&lt;&gt;0,IF(K488&lt;&gt;0,K488/E488*100,""),"")</f>
        <v/>
      </c>
      <c r="N488" s="128" t="str">
        <f aca="false">IF(F488&lt;&gt;0,IF(I488&lt;&gt;0,I488/F488*100,""),"")</f>
        <v/>
      </c>
      <c r="O488" s="128" t="str">
        <f aca="false">IF(H488&lt;&gt;0,IF(K488&lt;&gt;0,K488/H488*100,""),"")</f>
        <v/>
      </c>
      <c r="Q488" s="65" t="n">
        <f aca="false">E488-C488-D488</f>
        <v>0</v>
      </c>
      <c r="R488" s="66" t="n">
        <f aca="false">H488-F488-G488</f>
        <v>0</v>
      </c>
      <c r="S488" s="66" t="n">
        <f aca="false">K488-I488-J488</f>
        <v>0</v>
      </c>
    </row>
    <row r="489" s="43" customFormat="true" ht="12.75" hidden="false" customHeight="false" outlineLevel="0" collapsed="false">
      <c r="A489" s="61" t="s">
        <v>560</v>
      </c>
      <c r="B489" s="102" t="s">
        <v>19</v>
      </c>
      <c r="C489" s="108" t="n">
        <f aca="false">SUM(C491:C492)</f>
        <v>1230200</v>
      </c>
      <c r="D489" s="118"/>
      <c r="E489" s="77" t="n">
        <f aca="false">SUM(C489:D489)</f>
        <v>1230200</v>
      </c>
      <c r="F489" s="77" t="n">
        <f aca="false">SUM(F491:F492)</f>
        <v>1337239</v>
      </c>
      <c r="G489" s="118"/>
      <c r="H489" s="77" t="n">
        <f aca="false">SUM(F489:G489)</f>
        <v>1337239</v>
      </c>
      <c r="I489" s="108" t="n">
        <f aca="false">SUM(I491:I492)</f>
        <v>1539000</v>
      </c>
      <c r="J489" s="118"/>
      <c r="K489" s="77" t="n">
        <f aca="false">SUM(I489:J489)</f>
        <v>1539000</v>
      </c>
      <c r="L489" s="146" t="n">
        <f aca="false">IF(C489&lt;&gt;0,IF(I489&lt;&gt;0,I489/C489*100,""),"")</f>
        <v>125.101609494391</v>
      </c>
      <c r="M489" s="146" t="n">
        <f aca="false">IF(E489&lt;&gt;0,IF(K489&lt;&gt;0,K489/E489*100,""),"")</f>
        <v>125.101609494391</v>
      </c>
      <c r="N489" s="146" t="n">
        <f aca="false">IF(F489&lt;&gt;0,IF(I489&lt;&gt;0,I489/F489*100,""),"")</f>
        <v>115.087878830934</v>
      </c>
      <c r="O489" s="146" t="n">
        <f aca="false">IF(H489&lt;&gt;0,IF(K489&lt;&gt;0,K489/H489*100,""),"")</f>
        <v>115.087878830934</v>
      </c>
      <c r="Q489" s="65" t="n">
        <f aca="false">E489-C489-D489</f>
        <v>0</v>
      </c>
      <c r="R489" s="66" t="n">
        <f aca="false">H489-F489-G489</f>
        <v>0</v>
      </c>
      <c r="S489" s="66" t="n">
        <f aca="false">K489-I489-J489</f>
        <v>0</v>
      </c>
    </row>
    <row r="490" s="43" customFormat="true" ht="12" hidden="true" customHeight="false" outlineLevel="0" collapsed="false">
      <c r="A490" s="72" t="s">
        <v>26</v>
      </c>
      <c r="B490" s="87"/>
      <c r="C490" s="111" t="n">
        <f aca="false">SUM(C491:C492)</f>
        <v>1230200</v>
      </c>
      <c r="D490" s="112"/>
      <c r="E490" s="111" t="n">
        <f aca="false">SUM(C490:D490)</f>
        <v>1230200</v>
      </c>
      <c r="F490" s="111" t="n">
        <f aca="false">SUM(F491:F492)</f>
        <v>1337239</v>
      </c>
      <c r="G490" s="112"/>
      <c r="H490" s="111" t="n">
        <f aca="false">SUM(F490:G490)</f>
        <v>1337239</v>
      </c>
      <c r="I490" s="111" t="n">
        <f aca="false">SUM(I491:I492)</f>
        <v>1539000</v>
      </c>
      <c r="J490" s="112"/>
      <c r="K490" s="111" t="n">
        <f aca="false">SUM(I490:J490)</f>
        <v>1539000</v>
      </c>
      <c r="L490" s="128" t="n">
        <f aca="false">IF(C490&lt;&gt;0,IF(I490&lt;&gt;0,I490/C490*100,""),"")</f>
        <v>125.101609494391</v>
      </c>
      <c r="M490" s="128" t="n">
        <f aca="false">IF(E490&lt;&gt;0,IF(K490&lt;&gt;0,K490/E490*100,""),"")</f>
        <v>125.101609494391</v>
      </c>
      <c r="N490" s="128" t="n">
        <f aca="false">IF(F490&lt;&gt;0,IF(I490&lt;&gt;0,I490/F490*100,""),"")</f>
        <v>115.087878830934</v>
      </c>
      <c r="O490" s="128" t="n">
        <f aca="false">IF(H490&lt;&gt;0,IF(K490&lt;&gt;0,K490/H490*100,""),"")</f>
        <v>115.087878830934</v>
      </c>
      <c r="Q490" s="65" t="n">
        <f aca="false">E490-C490-D490</f>
        <v>0</v>
      </c>
      <c r="R490" s="66" t="n">
        <f aca="false">H490-F490-G490</f>
        <v>0</v>
      </c>
      <c r="S490" s="66" t="n">
        <f aca="false">K490-I490-J490</f>
        <v>0</v>
      </c>
    </row>
    <row r="491" s="43" customFormat="true" ht="11.25" hidden="false" customHeight="false" outlineLevel="0" collapsed="false">
      <c r="A491" s="75" t="s">
        <v>555</v>
      </c>
      <c r="B491" s="87" t="s">
        <v>556</v>
      </c>
      <c r="C491" s="69" t="n">
        <v>1210200</v>
      </c>
      <c r="D491" s="69"/>
      <c r="E491" s="111" t="n">
        <f aca="false">SUM(C491:D491)</f>
        <v>1210200</v>
      </c>
      <c r="F491" s="111" t="n">
        <v>1317239</v>
      </c>
      <c r="G491" s="69"/>
      <c r="H491" s="111" t="n">
        <f aca="false">SUM(F491:G491)</f>
        <v>1317239</v>
      </c>
      <c r="I491" s="69" t="n">
        <v>1539000</v>
      </c>
      <c r="J491" s="69"/>
      <c r="K491" s="111" t="n">
        <f aca="false">SUM(I491:J491)</f>
        <v>1539000</v>
      </c>
      <c r="L491" s="128" t="n">
        <f aca="false">IF(C491&lt;&gt;0,IF(I491&lt;&gt;0,I491/C491*100,""),"")</f>
        <v>127.169062964799</v>
      </c>
      <c r="M491" s="128" t="n">
        <f aca="false">IF(E491&lt;&gt;0,IF(K491&lt;&gt;0,K491/E491*100,""),"")</f>
        <v>127.169062964799</v>
      </c>
      <c r="N491" s="128" t="n">
        <f aca="false">IF(F491&lt;&gt;0,IF(I491&lt;&gt;0,I491/F491*100,""),"")</f>
        <v>116.835289571596</v>
      </c>
      <c r="O491" s="128" t="n">
        <f aca="false">IF(H491&lt;&gt;0,IF(K491&lt;&gt;0,K491/H491*100,""),"")</f>
        <v>116.835289571596</v>
      </c>
      <c r="Q491" s="65" t="n">
        <f aca="false">E491-C491-D491</f>
        <v>0</v>
      </c>
      <c r="R491" s="66" t="n">
        <f aca="false">H491-F491-G491</f>
        <v>0</v>
      </c>
      <c r="S491" s="66" t="n">
        <f aca="false">K491-I491-J491</f>
        <v>0</v>
      </c>
    </row>
    <row r="492" s="43" customFormat="true" ht="11.25" hidden="false" customHeight="false" outlineLevel="0" collapsed="false">
      <c r="A492" s="75" t="s">
        <v>30</v>
      </c>
      <c r="B492" s="79" t="s">
        <v>31</v>
      </c>
      <c r="C492" s="69" t="n">
        <v>20000</v>
      </c>
      <c r="D492" s="69"/>
      <c r="E492" s="111" t="n">
        <f aca="false">SUM(C492:D492)</f>
        <v>20000</v>
      </c>
      <c r="F492" s="111" t="n">
        <v>20000</v>
      </c>
      <c r="G492" s="69"/>
      <c r="H492" s="111" t="n">
        <f aca="false">SUM(F492:G492)</f>
        <v>20000</v>
      </c>
      <c r="I492" s="69"/>
      <c r="J492" s="69"/>
      <c r="K492" s="111" t="n">
        <f aca="false">SUM(I492:J492)</f>
        <v>0</v>
      </c>
      <c r="L492" s="128" t="str">
        <f aca="false">IF(C492&lt;&gt;0,IF(I492&lt;&gt;0,I492/C492*100,""),"")</f>
        <v/>
      </c>
      <c r="M492" s="128" t="str">
        <f aca="false">IF(E492&lt;&gt;0,IF(K492&lt;&gt;0,K492/E492*100,""),"")</f>
        <v/>
      </c>
      <c r="N492" s="128" t="str">
        <f aca="false">IF(F492&lt;&gt;0,IF(I492&lt;&gt;0,I492/F492*100,""),"")</f>
        <v/>
      </c>
      <c r="O492" s="128" t="str">
        <f aca="false">IF(H492&lt;&gt;0,IF(K492&lt;&gt;0,K492/H492*100,""),"")</f>
        <v/>
      </c>
      <c r="Q492" s="65" t="n">
        <f aca="false">E492-C492-D492</f>
        <v>0</v>
      </c>
      <c r="R492" s="66" t="n">
        <f aca="false">H492-F492-G492</f>
        <v>0</v>
      </c>
      <c r="S492" s="66" t="n">
        <f aca="false">K492-I492-J492</f>
        <v>0</v>
      </c>
    </row>
    <row r="493" s="125" customFormat="true" ht="6" hidden="false" customHeight="true" outlineLevel="0" collapsed="false">
      <c r="A493" s="72"/>
      <c r="B493" s="48"/>
      <c r="C493" s="111"/>
      <c r="D493" s="111"/>
      <c r="E493" s="111" t="n">
        <f aca="false">SUM(C493:D493)</f>
        <v>0</v>
      </c>
      <c r="F493" s="111"/>
      <c r="G493" s="111"/>
      <c r="H493" s="111" t="n">
        <f aca="false">SUM(F493:G493)</f>
        <v>0</v>
      </c>
      <c r="I493" s="111"/>
      <c r="J493" s="111"/>
      <c r="K493" s="111" t="n">
        <f aca="false">SUM(I493:J493)</f>
        <v>0</v>
      </c>
      <c r="L493" s="128" t="str">
        <f aca="false">IF(C493&lt;&gt;0,IF(I493&lt;&gt;0,I493/C493*100,""),"")</f>
        <v/>
      </c>
      <c r="M493" s="128" t="str">
        <f aca="false">IF(E493&lt;&gt;0,IF(K493&lt;&gt;0,K493/E493*100,""),"")</f>
        <v/>
      </c>
      <c r="N493" s="128" t="str">
        <f aca="false">IF(F493&lt;&gt;0,IF(I493&lt;&gt;0,I493/F493*100,""),"")</f>
        <v/>
      </c>
      <c r="O493" s="128" t="str">
        <f aca="false">IF(H493&lt;&gt;0,IF(K493&lt;&gt;0,K493/H493*100,""),"")</f>
        <v/>
      </c>
      <c r="Q493" s="65" t="n">
        <f aca="false">E493-C493-D493</f>
        <v>0</v>
      </c>
      <c r="R493" s="66" t="n">
        <f aca="false">H493-F493-G493</f>
        <v>0</v>
      </c>
      <c r="S493" s="66" t="n">
        <f aca="false">K493-I493-J493</f>
        <v>0</v>
      </c>
    </row>
    <row r="494" s="43" customFormat="true" ht="12.75" hidden="false" customHeight="false" outlineLevel="0" collapsed="false">
      <c r="A494" s="61" t="s">
        <v>561</v>
      </c>
      <c r="B494" s="102" t="s">
        <v>19</v>
      </c>
      <c r="C494" s="108" t="n">
        <f aca="false">SUM(C496:C500)</f>
        <v>2303200</v>
      </c>
      <c r="D494" s="108" t="n">
        <f aca="false">SUM(D496:D500)</f>
        <v>0</v>
      </c>
      <c r="E494" s="108" t="n">
        <f aca="false">SUM(C494:D494)</f>
        <v>2303200</v>
      </c>
      <c r="F494" s="108" t="n">
        <f aca="false">SUM(F496:F500)</f>
        <v>2325738</v>
      </c>
      <c r="G494" s="108" t="n">
        <f aca="false">SUM(G496:G500)</f>
        <v>0</v>
      </c>
      <c r="H494" s="108" t="n">
        <f aca="false">SUM(F494:G494)</f>
        <v>2325738</v>
      </c>
      <c r="I494" s="108" t="n">
        <f aca="false">SUM(I496:I500)</f>
        <v>2577000</v>
      </c>
      <c r="J494" s="108" t="n">
        <f aca="false">SUM(J496:J500)</f>
        <v>0</v>
      </c>
      <c r="K494" s="108" t="n">
        <f aca="false">SUM(I494:J494)</f>
        <v>2577000</v>
      </c>
      <c r="L494" s="109" t="n">
        <f aca="false">IF(C494&lt;&gt;0,IF(I494&lt;&gt;0,I494/C494*100,""),"")</f>
        <v>111.887808266759</v>
      </c>
      <c r="M494" s="109" t="n">
        <f aca="false">IF(E494&lt;&gt;0,IF(K494&lt;&gt;0,K494/E494*100,""),"")</f>
        <v>111.887808266759</v>
      </c>
      <c r="N494" s="109" t="n">
        <f aca="false">IF(F494&lt;&gt;0,IF(I494&lt;&gt;0,I494/F494*100,""),"")</f>
        <v>110.803538489718</v>
      </c>
      <c r="O494" s="109" t="n">
        <f aca="false">IF(H494&lt;&gt;0,IF(K494&lt;&gt;0,K494/H494*100,""),"")</f>
        <v>110.803538489718</v>
      </c>
      <c r="Q494" s="65" t="n">
        <f aca="false">E494-C494-D494</f>
        <v>0</v>
      </c>
      <c r="R494" s="66" t="n">
        <f aca="false">H494-F494-G494</f>
        <v>0</v>
      </c>
      <c r="S494" s="66" t="n">
        <f aca="false">K494-I494-J494</f>
        <v>0</v>
      </c>
    </row>
    <row r="495" s="125" customFormat="true" ht="11.25" hidden="true" customHeight="false" outlineLevel="0" collapsed="false">
      <c r="A495" s="67" t="s">
        <v>26</v>
      </c>
      <c r="B495" s="48"/>
      <c r="C495" s="111" t="n">
        <f aca="false">SUM(C496:C498)</f>
        <v>2303200</v>
      </c>
      <c r="D495" s="111" t="n">
        <f aca="false">SUM(D496:D498)</f>
        <v>0</v>
      </c>
      <c r="E495" s="111" t="n">
        <f aca="false">SUM(C495:D495)</f>
        <v>2303200</v>
      </c>
      <c r="F495" s="111" t="n">
        <f aca="false">SUM(F496:F498)</f>
        <v>2325738</v>
      </c>
      <c r="G495" s="111" t="n">
        <f aca="false">SUM(G496:G498)</f>
        <v>0</v>
      </c>
      <c r="H495" s="111" t="n">
        <f aca="false">SUM(F495:G495)</f>
        <v>2325738</v>
      </c>
      <c r="I495" s="111" t="n">
        <f aca="false">SUM(I496:I498)</f>
        <v>2577000</v>
      </c>
      <c r="J495" s="111" t="n">
        <f aca="false">SUM(J496:J498)</f>
        <v>0</v>
      </c>
      <c r="K495" s="111" t="n">
        <f aca="false">SUM(I495:J495)</f>
        <v>2577000</v>
      </c>
      <c r="L495" s="128" t="n">
        <f aca="false">IF(C495&lt;&gt;0,IF(I495&lt;&gt;0,I495/C495*100,""),"")</f>
        <v>111.887808266759</v>
      </c>
      <c r="M495" s="128" t="n">
        <f aca="false">IF(E495&lt;&gt;0,IF(K495&lt;&gt;0,K495/E495*100,""),"")</f>
        <v>111.887808266759</v>
      </c>
      <c r="N495" s="128" t="n">
        <f aca="false">IF(F495&lt;&gt;0,IF(I495&lt;&gt;0,I495/F495*100,""),"")</f>
        <v>110.803538489718</v>
      </c>
      <c r="O495" s="128" t="n">
        <f aca="false">IF(H495&lt;&gt;0,IF(K495&lt;&gt;0,K495/H495*100,""),"")</f>
        <v>110.803538489718</v>
      </c>
      <c r="Q495" s="65" t="n">
        <f aca="false">E495-C495-D495</f>
        <v>0</v>
      </c>
      <c r="R495" s="66" t="n">
        <f aca="false">H495-F495-G495</f>
        <v>0</v>
      </c>
      <c r="S495" s="66" t="n">
        <f aca="false">K495-I495-J495</f>
        <v>0</v>
      </c>
    </row>
    <row r="496" s="43" customFormat="true" ht="11.25" hidden="false" customHeight="false" outlineLevel="0" collapsed="false">
      <c r="A496" s="75" t="s">
        <v>555</v>
      </c>
      <c r="B496" s="87" t="s">
        <v>556</v>
      </c>
      <c r="C496" s="69" t="n">
        <f aca="false">2101200+100000</f>
        <v>2201200</v>
      </c>
      <c r="D496" s="69"/>
      <c r="E496" s="69" t="n">
        <f aca="false">SUM(C496:D496)</f>
        <v>2201200</v>
      </c>
      <c r="F496" s="69" t="n">
        <v>2222738</v>
      </c>
      <c r="G496" s="69"/>
      <c r="H496" s="69" t="n">
        <f aca="false">SUM(F496:G496)</f>
        <v>2222738</v>
      </c>
      <c r="I496" s="69" t="n">
        <f aca="false">2389000+50000+50000</f>
        <v>2489000</v>
      </c>
      <c r="J496" s="69"/>
      <c r="K496" s="69" t="n">
        <f aca="false">SUM(I496:J496)</f>
        <v>2489000</v>
      </c>
      <c r="L496" s="71" t="n">
        <f aca="false">IF(C496&lt;&gt;0,IF(I496&lt;&gt;0,I496/C496*100,""),"")</f>
        <v>113.074686534617</v>
      </c>
      <c r="M496" s="71" t="n">
        <f aca="false">IF(E496&lt;&gt;0,IF(K496&lt;&gt;0,K496/E496*100,""),"")</f>
        <v>113.074686534617</v>
      </c>
      <c r="N496" s="71" t="n">
        <f aca="false">IF(F496&lt;&gt;0,IF(I496&lt;&gt;0,I496/F496*100,""),"")</f>
        <v>111.979009671855</v>
      </c>
      <c r="O496" s="71" t="n">
        <f aca="false">IF(H496&lt;&gt;0,IF(K496&lt;&gt;0,K496/H496*100,""),"")</f>
        <v>111.979009671855</v>
      </c>
      <c r="Q496" s="65" t="n">
        <f aca="false">E496-C496-D496</f>
        <v>0</v>
      </c>
      <c r="R496" s="66" t="n">
        <f aca="false">H496-F496-G496</f>
        <v>0</v>
      </c>
      <c r="S496" s="66" t="n">
        <f aca="false">K496-I496-J496</f>
        <v>0</v>
      </c>
    </row>
    <row r="497" s="43" customFormat="true" ht="11.25" hidden="false" customHeight="false" outlineLevel="0" collapsed="false">
      <c r="A497" s="126" t="s">
        <v>562</v>
      </c>
      <c r="B497" s="87"/>
      <c r="C497" s="69"/>
      <c r="D497" s="69"/>
      <c r="E497" s="69"/>
      <c r="F497" s="69"/>
      <c r="G497" s="69"/>
      <c r="H497" s="69"/>
      <c r="I497" s="69"/>
      <c r="J497" s="69"/>
      <c r="K497" s="69"/>
      <c r="L497" s="71"/>
      <c r="M497" s="71"/>
      <c r="N497" s="71"/>
      <c r="O497" s="71"/>
      <c r="Q497" s="65" t="n">
        <f aca="false">E497-C497-D497</f>
        <v>0</v>
      </c>
      <c r="R497" s="66" t="n">
        <f aca="false">H497-F497-G497</f>
        <v>0</v>
      </c>
      <c r="S497" s="66" t="n">
        <f aca="false">K497-I497-J497</f>
        <v>0</v>
      </c>
    </row>
    <row r="498" s="43" customFormat="true" ht="11.25" hidden="false" customHeight="false" outlineLevel="0" collapsed="false">
      <c r="A498" s="75" t="s">
        <v>30</v>
      </c>
      <c r="B498" s="48" t="s">
        <v>31</v>
      </c>
      <c r="C498" s="69" t="n">
        <v>102000</v>
      </c>
      <c r="D498" s="69"/>
      <c r="E498" s="69" t="n">
        <f aca="false">SUM(C498:D498)</f>
        <v>102000</v>
      </c>
      <c r="F498" s="69" t="n">
        <v>103000</v>
      </c>
      <c r="G498" s="69"/>
      <c r="H498" s="69" t="n">
        <f aca="false">SUM(F498:G498)</f>
        <v>103000</v>
      </c>
      <c r="I498" s="69" t="n">
        <v>88000</v>
      </c>
      <c r="J498" s="69"/>
      <c r="K498" s="69" t="n">
        <f aca="false">SUM(I498:J498)</f>
        <v>88000</v>
      </c>
      <c r="L498" s="71" t="n">
        <f aca="false">IF(C498&lt;&gt;0,IF(I498&lt;&gt;0,I498/C498*100,""),"")</f>
        <v>86.2745098039216</v>
      </c>
      <c r="M498" s="71" t="n">
        <f aca="false">IF(E498&lt;&gt;0,IF(K498&lt;&gt;0,K498/E498*100,""),"")</f>
        <v>86.2745098039216</v>
      </c>
      <c r="N498" s="71" t="n">
        <f aca="false">IF(F498&lt;&gt;0,IF(I498&lt;&gt;0,I498/F498*100,""),"")</f>
        <v>85.4368932038835</v>
      </c>
      <c r="O498" s="71" t="n">
        <f aca="false">IF(H498&lt;&gt;0,IF(K498&lt;&gt;0,K498/H498*100,""),"")</f>
        <v>85.4368932038835</v>
      </c>
      <c r="Q498" s="65" t="n">
        <f aca="false">E498-C498-D498</f>
        <v>0</v>
      </c>
      <c r="R498" s="66" t="n">
        <f aca="false">H498-F498-G498</f>
        <v>0</v>
      </c>
      <c r="S498" s="66" t="n">
        <f aca="false">K498-I498-J498</f>
        <v>0</v>
      </c>
    </row>
    <row r="499" s="43" customFormat="true" ht="11.25" hidden="true" customHeight="false" outlineLevel="0" collapsed="false">
      <c r="A499" s="75" t="s">
        <v>55</v>
      </c>
      <c r="B499" s="48" t="s">
        <v>56</v>
      </c>
      <c r="C499" s="69"/>
      <c r="D499" s="69"/>
      <c r="E499" s="69" t="n">
        <f aca="false">SUM(C499:D499)</f>
        <v>0</v>
      </c>
      <c r="F499" s="69"/>
      <c r="G499" s="69"/>
      <c r="H499" s="69" t="n">
        <f aca="false">SUM(F499:G499)</f>
        <v>0</v>
      </c>
      <c r="I499" s="69"/>
      <c r="J499" s="69"/>
      <c r="K499" s="69" t="n">
        <f aca="false">SUM(I499:J499)</f>
        <v>0</v>
      </c>
      <c r="L499" s="71" t="str">
        <f aca="false">IF(C499&lt;&gt;0,IF(I499&lt;&gt;0,I499/C499*100,""),"")</f>
        <v/>
      </c>
      <c r="M499" s="71" t="str">
        <f aca="false">IF(E499&lt;&gt;0,IF(K499&lt;&gt;0,K499/E499*100,""),"")</f>
        <v/>
      </c>
      <c r="N499" s="71" t="str">
        <f aca="false">IF(F499&lt;&gt;0,IF(I499&lt;&gt;0,I499/F499*100,""),"")</f>
        <v/>
      </c>
      <c r="O499" s="71" t="str">
        <f aca="false">IF(H499&lt;&gt;0,IF(K499&lt;&gt;0,K499/H499*100,""),"")</f>
        <v/>
      </c>
      <c r="Q499" s="65" t="n">
        <f aca="false">E499-C499-D499</f>
        <v>0</v>
      </c>
      <c r="R499" s="66" t="n">
        <f aca="false">H499-F499-G499</f>
        <v>0</v>
      </c>
      <c r="S499" s="66" t="n">
        <f aca="false">K499-I499-J499</f>
        <v>0</v>
      </c>
    </row>
    <row r="500" s="43" customFormat="true" ht="11.25" hidden="true" customHeight="false" outlineLevel="0" collapsed="false">
      <c r="A500" s="75" t="s">
        <v>57</v>
      </c>
      <c r="B500" s="48" t="s">
        <v>58</v>
      </c>
      <c r="C500" s="69"/>
      <c r="D500" s="69"/>
      <c r="E500" s="69" t="n">
        <f aca="false">SUM(C500:D500)</f>
        <v>0</v>
      </c>
      <c r="F500" s="69"/>
      <c r="G500" s="69"/>
      <c r="H500" s="69" t="n">
        <f aca="false">SUM(F500:G500)</f>
        <v>0</v>
      </c>
      <c r="I500" s="69"/>
      <c r="J500" s="69"/>
      <c r="K500" s="69" t="n">
        <f aca="false">SUM(I500:J500)</f>
        <v>0</v>
      </c>
      <c r="L500" s="71" t="str">
        <f aca="false">IF(C500&lt;&gt;0,IF(I500&lt;&gt;0,I500/C500*100,""),"")</f>
        <v/>
      </c>
      <c r="M500" s="71" t="str">
        <f aca="false">IF(E500&lt;&gt;0,IF(K500&lt;&gt;0,K500/E500*100,""),"")</f>
        <v/>
      </c>
      <c r="N500" s="71" t="str">
        <f aca="false">IF(F500&lt;&gt;0,IF(I500&lt;&gt;0,I500/F500*100,""),"")</f>
        <v/>
      </c>
      <c r="O500" s="71" t="str">
        <f aca="false">IF(H500&lt;&gt;0,IF(K500&lt;&gt;0,K500/H500*100,""),"")</f>
        <v/>
      </c>
      <c r="Q500" s="65" t="n">
        <f aca="false">E500-C500-D500</f>
        <v>0</v>
      </c>
      <c r="R500" s="66" t="n">
        <f aca="false">H500-F500-G500</f>
        <v>0</v>
      </c>
      <c r="S500" s="66" t="n">
        <f aca="false">K500-I500-J500</f>
        <v>0</v>
      </c>
    </row>
    <row r="501" s="43" customFormat="true" ht="6" hidden="false" customHeight="true" outlineLevel="0" collapsed="false">
      <c r="A501" s="75"/>
      <c r="B501" s="87"/>
      <c r="C501" s="69"/>
      <c r="D501" s="69"/>
      <c r="E501" s="69"/>
      <c r="F501" s="69"/>
      <c r="G501" s="69"/>
      <c r="H501" s="69"/>
      <c r="I501" s="69"/>
      <c r="J501" s="69"/>
      <c r="K501" s="69"/>
      <c r="L501" s="71" t="str">
        <f aca="false">IF(C501&lt;&gt;0,IF(I501&lt;&gt;0,I501/C501*100,""),"")</f>
        <v/>
      </c>
      <c r="M501" s="71" t="str">
        <f aca="false">IF(E501&lt;&gt;0,IF(K501&lt;&gt;0,K501/E501*100,""),"")</f>
        <v/>
      </c>
      <c r="N501" s="71" t="str">
        <f aca="false">IF(F501&lt;&gt;0,IF(I501&lt;&gt;0,I501/F501*100,""),"")</f>
        <v/>
      </c>
      <c r="O501" s="71" t="str">
        <f aca="false">IF(H501&lt;&gt;0,IF(K501&lt;&gt;0,K501/H501*100,""),"")</f>
        <v/>
      </c>
      <c r="Q501" s="65" t="n">
        <f aca="false">E501-C501-D501</f>
        <v>0</v>
      </c>
      <c r="R501" s="66" t="n">
        <f aca="false">H501-F501-G501</f>
        <v>0</v>
      </c>
      <c r="S501" s="66" t="n">
        <f aca="false">K501-I501-J501</f>
        <v>0</v>
      </c>
    </row>
    <row r="502" s="43" customFormat="true" ht="12.75" hidden="false" customHeight="false" outlineLevel="0" collapsed="false">
      <c r="A502" s="61" t="s">
        <v>563</v>
      </c>
      <c r="B502" s="102" t="s">
        <v>19</v>
      </c>
      <c r="C502" s="108" t="n">
        <f aca="false">SUM(C504:C505)</f>
        <v>2265200</v>
      </c>
      <c r="D502" s="118"/>
      <c r="E502" s="108" t="n">
        <f aca="false">SUM(C502:D502)</f>
        <v>2265200</v>
      </c>
      <c r="F502" s="108" t="n">
        <f aca="false">SUM(F504:F505)</f>
        <v>2306739</v>
      </c>
      <c r="G502" s="118"/>
      <c r="H502" s="108" t="n">
        <f aca="false">SUM(F502:G502)</f>
        <v>2306739</v>
      </c>
      <c r="I502" s="108" t="n">
        <f aca="false">SUM(I504:I505)</f>
        <v>2613000</v>
      </c>
      <c r="J502" s="118"/>
      <c r="K502" s="108" t="n">
        <f aca="false">SUM(I502:J502)</f>
        <v>2613000</v>
      </c>
      <c r="L502" s="109" t="n">
        <f aca="false">IF(C502&lt;&gt;0,IF(I502&lt;&gt;0,I502/C502*100,""),"")</f>
        <v>115.354052622285</v>
      </c>
      <c r="M502" s="109" t="n">
        <f aca="false">IF(E502&lt;&gt;0,IF(K502&lt;&gt;0,K502/E502*100,""),"")</f>
        <v>115.354052622285</v>
      </c>
      <c r="N502" s="109" t="n">
        <f aca="false">IF(F502&lt;&gt;0,IF(I502&lt;&gt;0,I502/F502*100,""),"")</f>
        <v>113.276794643867</v>
      </c>
      <c r="O502" s="109" t="n">
        <f aca="false">IF(H502&lt;&gt;0,IF(K502&lt;&gt;0,K502/H502*100,""),"")</f>
        <v>113.276794643867</v>
      </c>
      <c r="Q502" s="65" t="n">
        <f aca="false">E502-C502-D502</f>
        <v>0</v>
      </c>
      <c r="R502" s="66" t="n">
        <f aca="false">H502-F502-G502</f>
        <v>0</v>
      </c>
      <c r="S502" s="66" t="n">
        <f aca="false">K502-I502-J502</f>
        <v>0</v>
      </c>
    </row>
    <row r="503" s="43" customFormat="true" ht="12" hidden="true" customHeight="false" outlineLevel="0" collapsed="false">
      <c r="A503" s="72" t="s">
        <v>26</v>
      </c>
      <c r="B503" s="87"/>
      <c r="C503" s="111" t="n">
        <f aca="false">SUM(C504:C505)</f>
        <v>2265200</v>
      </c>
      <c r="D503" s="112"/>
      <c r="E503" s="69" t="n">
        <f aca="false">SUM(C503:D503)</f>
        <v>2265200</v>
      </c>
      <c r="F503" s="69" t="n">
        <f aca="false">SUM(F504:F505)</f>
        <v>2306739</v>
      </c>
      <c r="G503" s="112"/>
      <c r="H503" s="69" t="n">
        <f aca="false">SUM(F503:G503)</f>
        <v>2306739</v>
      </c>
      <c r="I503" s="111" t="n">
        <f aca="false">SUM(I504:I505)</f>
        <v>2613000</v>
      </c>
      <c r="J503" s="112"/>
      <c r="K503" s="69" t="n">
        <f aca="false">SUM(I503:J503)</f>
        <v>2613000</v>
      </c>
      <c r="L503" s="71" t="n">
        <f aca="false">IF(C503&lt;&gt;0,IF(I503&lt;&gt;0,I503/C503*100,""),"")</f>
        <v>115.354052622285</v>
      </c>
      <c r="M503" s="71" t="n">
        <f aca="false">IF(E503&lt;&gt;0,IF(K503&lt;&gt;0,K503/E503*100,""),"")</f>
        <v>115.354052622285</v>
      </c>
      <c r="N503" s="71" t="n">
        <f aca="false">IF(F503&lt;&gt;0,IF(I503&lt;&gt;0,I503/F503*100,""),"")</f>
        <v>113.276794643867</v>
      </c>
      <c r="O503" s="71" t="n">
        <f aca="false">IF(H503&lt;&gt;0,IF(K503&lt;&gt;0,K503/H503*100,""),"")</f>
        <v>113.276794643867</v>
      </c>
      <c r="Q503" s="65" t="n">
        <f aca="false">E503-C503-D503</f>
        <v>0</v>
      </c>
      <c r="R503" s="66" t="n">
        <f aca="false">H503-F503-G503</f>
        <v>0</v>
      </c>
      <c r="S503" s="66" t="n">
        <f aca="false">K503-I503-J503</f>
        <v>0</v>
      </c>
    </row>
    <row r="504" s="43" customFormat="true" ht="11.25" hidden="false" customHeight="false" outlineLevel="0" collapsed="false">
      <c r="A504" s="75" t="s">
        <v>555</v>
      </c>
      <c r="B504" s="87" t="s">
        <v>556</v>
      </c>
      <c r="C504" s="69" t="n">
        <v>2245200</v>
      </c>
      <c r="D504" s="69"/>
      <c r="E504" s="69" t="n">
        <f aca="false">SUM(C504:D504)</f>
        <v>2245200</v>
      </c>
      <c r="F504" s="69" t="n">
        <v>2286739</v>
      </c>
      <c r="G504" s="69"/>
      <c r="H504" s="69" t="n">
        <f aca="false">SUM(F504:G504)</f>
        <v>2286739</v>
      </c>
      <c r="I504" s="69" t="n">
        <v>2613000</v>
      </c>
      <c r="J504" s="69"/>
      <c r="K504" s="69" t="n">
        <f aca="false">SUM(I504:J504)</f>
        <v>2613000</v>
      </c>
      <c r="L504" s="71" t="n">
        <f aca="false">IF(C504&lt;&gt;0,IF(I504&lt;&gt;0,I504/C504*100,""),"")</f>
        <v>116.381614110102</v>
      </c>
      <c r="M504" s="71" t="n">
        <f aca="false">IF(E504&lt;&gt;0,IF(K504&lt;&gt;0,K504/E504*100,""),"")</f>
        <v>116.381614110102</v>
      </c>
      <c r="N504" s="71" t="n">
        <f aca="false">IF(F504&lt;&gt;0,IF(I504&lt;&gt;0,I504/F504*100,""),"")</f>
        <v>114.267522441346</v>
      </c>
      <c r="O504" s="71" t="n">
        <f aca="false">IF(H504&lt;&gt;0,IF(K504&lt;&gt;0,K504/H504*100,""),"")</f>
        <v>114.267522441346</v>
      </c>
      <c r="Q504" s="65" t="n">
        <f aca="false">E504-C504-D504</f>
        <v>0</v>
      </c>
      <c r="R504" s="66" t="n">
        <f aca="false">H504-F504-G504</f>
        <v>0</v>
      </c>
      <c r="S504" s="66" t="n">
        <f aca="false">K504-I504-J504</f>
        <v>0</v>
      </c>
    </row>
    <row r="505" s="43" customFormat="true" ht="11.25" hidden="false" customHeight="false" outlineLevel="0" collapsed="false">
      <c r="A505" s="75" t="s">
        <v>30</v>
      </c>
      <c r="B505" s="79" t="s">
        <v>31</v>
      </c>
      <c r="C505" s="69" t="n">
        <v>20000</v>
      </c>
      <c r="D505" s="69"/>
      <c r="E505" s="69" t="n">
        <f aca="false">SUM(C505:D505)</f>
        <v>20000</v>
      </c>
      <c r="F505" s="69" t="n">
        <v>20000</v>
      </c>
      <c r="G505" s="69"/>
      <c r="H505" s="69" t="n">
        <f aca="false">SUM(F505:G505)</f>
        <v>20000</v>
      </c>
      <c r="I505" s="69"/>
      <c r="J505" s="69"/>
      <c r="K505" s="69" t="n">
        <f aca="false">SUM(I505:J505)</f>
        <v>0</v>
      </c>
      <c r="L505" s="71" t="str">
        <f aca="false">IF(C505&lt;&gt;0,IF(I505&lt;&gt;0,I505/C505*100,""),"")</f>
        <v/>
      </c>
      <c r="M505" s="71" t="str">
        <f aca="false">IF(E505&lt;&gt;0,IF(K505&lt;&gt;0,K505/E505*100,""),"")</f>
        <v/>
      </c>
      <c r="N505" s="71" t="str">
        <f aca="false">IF(F505&lt;&gt;0,IF(I505&lt;&gt;0,I505/F505*100,""),"")</f>
        <v/>
      </c>
      <c r="O505" s="71" t="str">
        <f aca="false">IF(H505&lt;&gt;0,IF(K505&lt;&gt;0,K505/H505*100,""),"")</f>
        <v/>
      </c>
      <c r="Q505" s="65" t="n">
        <f aca="false">E505-C505-D505</f>
        <v>0</v>
      </c>
      <c r="R505" s="66" t="n">
        <f aca="false">H505-F505-G505</f>
        <v>0</v>
      </c>
      <c r="S505" s="66" t="n">
        <f aca="false">K505-I505-J505</f>
        <v>0</v>
      </c>
    </row>
    <row r="506" s="43" customFormat="true" ht="6" hidden="false" customHeight="true" outlineLevel="0" collapsed="false">
      <c r="A506" s="75"/>
      <c r="B506" s="87"/>
      <c r="C506" s="69"/>
      <c r="D506" s="69"/>
      <c r="E506" s="69"/>
      <c r="F506" s="69"/>
      <c r="G506" s="69"/>
      <c r="H506" s="69"/>
      <c r="I506" s="69"/>
      <c r="J506" s="69"/>
      <c r="K506" s="69"/>
      <c r="L506" s="71" t="str">
        <f aca="false">IF(C506&lt;&gt;0,IF(I506&lt;&gt;0,I506/C506*100,""),"")</f>
        <v/>
      </c>
      <c r="M506" s="71" t="str">
        <f aca="false">IF(E506&lt;&gt;0,IF(K506&lt;&gt;0,K506/E506*100,""),"")</f>
        <v/>
      </c>
      <c r="N506" s="71" t="str">
        <f aca="false">IF(F506&lt;&gt;0,IF(I506&lt;&gt;0,I506/F506*100,""),"")</f>
        <v/>
      </c>
      <c r="O506" s="71" t="str">
        <f aca="false">IF(H506&lt;&gt;0,IF(K506&lt;&gt;0,K506/H506*100,""),"")</f>
        <v/>
      </c>
      <c r="Q506" s="65" t="n">
        <f aca="false">E506-C506-D506</f>
        <v>0</v>
      </c>
      <c r="R506" s="66" t="n">
        <f aca="false">H506-F506-G506</f>
        <v>0</v>
      </c>
      <c r="S506" s="66" t="n">
        <f aca="false">K506-I506-J506</f>
        <v>0</v>
      </c>
    </row>
    <row r="507" s="43" customFormat="true" ht="12.75" hidden="false" customHeight="false" outlineLevel="0" collapsed="false">
      <c r="A507" s="61" t="s">
        <v>564</v>
      </c>
      <c r="B507" s="102" t="s">
        <v>19</v>
      </c>
      <c r="C507" s="108" t="n">
        <f aca="false">SUM(C509:C509)</f>
        <v>1804200</v>
      </c>
      <c r="D507" s="118" t="n">
        <f aca="false">SUM(D509:D509)</f>
        <v>0</v>
      </c>
      <c r="E507" s="108" t="n">
        <f aca="false">SUM(C507:D507)</f>
        <v>1804200</v>
      </c>
      <c r="F507" s="108" t="n">
        <f aca="false">SUM(F509:F509)</f>
        <v>1806100</v>
      </c>
      <c r="G507" s="118" t="n">
        <f aca="false">SUM(G509:G509)</f>
        <v>0</v>
      </c>
      <c r="H507" s="108" t="n">
        <f aca="false">SUM(F507:G507)</f>
        <v>1806100</v>
      </c>
      <c r="I507" s="108" t="n">
        <f aca="false">SUM(I509:I509)</f>
        <v>2117000</v>
      </c>
      <c r="J507" s="118" t="n">
        <f aca="false">SUM(J509:J509)</f>
        <v>0</v>
      </c>
      <c r="K507" s="108" t="n">
        <f aca="false">SUM(I507:J507)</f>
        <v>2117000</v>
      </c>
      <c r="L507" s="109" t="n">
        <f aca="false">IF(C507&lt;&gt;0,IF(I507&lt;&gt;0,I507/C507*100,""),"")</f>
        <v>117.337324021727</v>
      </c>
      <c r="M507" s="109" t="n">
        <f aca="false">IF(E507&lt;&gt;0,IF(K507&lt;&gt;0,K507/E507*100,""),"")</f>
        <v>117.337324021727</v>
      </c>
      <c r="N507" s="109" t="n">
        <f aca="false">IF(F507&lt;&gt;0,IF(I507&lt;&gt;0,I507/F507*100,""),"")</f>
        <v>117.213886274293</v>
      </c>
      <c r="O507" s="109" t="n">
        <f aca="false">IF(H507&lt;&gt;0,IF(K507&lt;&gt;0,K507/H507*100,""),"")</f>
        <v>117.213886274293</v>
      </c>
      <c r="Q507" s="65" t="n">
        <f aca="false">E507-C507-D507</f>
        <v>0</v>
      </c>
      <c r="R507" s="66" t="n">
        <f aca="false">H507-F507-G507</f>
        <v>0</v>
      </c>
      <c r="S507" s="66" t="n">
        <f aca="false">K507-I507-J507</f>
        <v>0</v>
      </c>
    </row>
    <row r="508" s="43" customFormat="true" ht="12" hidden="true" customHeight="false" outlineLevel="0" collapsed="false">
      <c r="A508" s="72" t="s">
        <v>26</v>
      </c>
      <c r="B508" s="87"/>
      <c r="C508" s="111" t="n">
        <f aca="false">SUM(C509:C509)</f>
        <v>1804200</v>
      </c>
      <c r="D508" s="112"/>
      <c r="E508" s="69" t="n">
        <f aca="false">SUM(C508:D508)</f>
        <v>1804200</v>
      </c>
      <c r="F508" s="69" t="n">
        <f aca="false">SUM(F509:F509)</f>
        <v>1806100</v>
      </c>
      <c r="G508" s="112"/>
      <c r="H508" s="69" t="n">
        <f aca="false">SUM(F508:G508)</f>
        <v>1806100</v>
      </c>
      <c r="I508" s="111" t="n">
        <f aca="false">SUM(I509:I509)</f>
        <v>2117000</v>
      </c>
      <c r="J508" s="112"/>
      <c r="K508" s="69" t="n">
        <f aca="false">SUM(I508:J508)</f>
        <v>2117000</v>
      </c>
      <c r="L508" s="71" t="n">
        <f aca="false">IF(C508&lt;&gt;0,IF(I508&lt;&gt;0,I508/C508*100,""),"")</f>
        <v>117.337324021727</v>
      </c>
      <c r="M508" s="71" t="n">
        <f aca="false">IF(E508&lt;&gt;0,IF(K508&lt;&gt;0,K508/E508*100,""),"")</f>
        <v>117.337324021727</v>
      </c>
      <c r="N508" s="71" t="n">
        <f aca="false">IF(F508&lt;&gt;0,IF(I508&lt;&gt;0,I508/F508*100,""),"")</f>
        <v>117.213886274293</v>
      </c>
      <c r="O508" s="71" t="n">
        <f aca="false">IF(H508&lt;&gt;0,IF(K508&lt;&gt;0,K508/H508*100,""),"")</f>
        <v>117.213886274293</v>
      </c>
      <c r="Q508" s="65" t="n">
        <f aca="false">E508-C508-D508</f>
        <v>0</v>
      </c>
      <c r="R508" s="66" t="n">
        <f aca="false">H508-F508-G508</f>
        <v>0</v>
      </c>
      <c r="S508" s="66" t="n">
        <f aca="false">K508-I508-J508</f>
        <v>0</v>
      </c>
    </row>
    <row r="509" s="43" customFormat="true" ht="13.5" hidden="false" customHeight="true" outlineLevel="0" collapsed="false">
      <c r="A509" s="116" t="s">
        <v>555</v>
      </c>
      <c r="B509" s="102" t="s">
        <v>556</v>
      </c>
      <c r="C509" s="103" t="n">
        <v>1804200</v>
      </c>
      <c r="D509" s="103"/>
      <c r="E509" s="103" t="n">
        <f aca="false">SUM(C509:D509)</f>
        <v>1804200</v>
      </c>
      <c r="F509" s="103" t="n">
        <v>1806100</v>
      </c>
      <c r="G509" s="103"/>
      <c r="H509" s="103" t="n">
        <f aca="false">SUM(F509:G509)</f>
        <v>1806100</v>
      </c>
      <c r="I509" s="103" t="n">
        <v>2117000</v>
      </c>
      <c r="J509" s="103"/>
      <c r="K509" s="103" t="n">
        <f aca="false">SUM(I509:J509)</f>
        <v>2117000</v>
      </c>
      <c r="L509" s="117" t="n">
        <f aca="false">IF(C509&lt;&gt;0,IF(I509&lt;&gt;0,I509/C509*100,""),"")</f>
        <v>117.337324021727</v>
      </c>
      <c r="M509" s="117" t="n">
        <f aca="false">IF(E509&lt;&gt;0,IF(K509&lt;&gt;0,K509/E509*100,""),"")</f>
        <v>117.337324021727</v>
      </c>
      <c r="N509" s="117" t="n">
        <f aca="false">IF(F509&lt;&gt;0,IF(I509&lt;&gt;0,I509/F509*100,""),"")</f>
        <v>117.213886274293</v>
      </c>
      <c r="O509" s="117" t="n">
        <f aca="false">IF(H509&lt;&gt;0,IF(K509&lt;&gt;0,K509/H509*100,""),"")</f>
        <v>117.213886274293</v>
      </c>
      <c r="Q509" s="65" t="n">
        <f aca="false">E509-C509-D509</f>
        <v>0</v>
      </c>
      <c r="R509" s="66" t="n">
        <f aca="false">H509-F509-G509</f>
        <v>0</v>
      </c>
      <c r="S509" s="66" t="n">
        <f aca="false">K509-I509-J509</f>
        <v>0</v>
      </c>
    </row>
    <row r="510" s="43" customFormat="true" ht="6" hidden="false" customHeight="true" outlineLevel="0" collapsed="false">
      <c r="A510" s="75"/>
      <c r="B510" s="87"/>
      <c r="C510" s="69"/>
      <c r="D510" s="69"/>
      <c r="E510" s="69"/>
      <c r="F510" s="69"/>
      <c r="G510" s="69"/>
      <c r="H510" s="69"/>
      <c r="I510" s="69"/>
      <c r="J510" s="69"/>
      <c r="K510" s="69"/>
      <c r="L510" s="71" t="str">
        <f aca="false">IF(C510&lt;&gt;0,IF(I510&lt;&gt;0,I510/C510*100,""),"")</f>
        <v/>
      </c>
      <c r="M510" s="71" t="str">
        <f aca="false">IF(E510&lt;&gt;0,IF(K510&lt;&gt;0,K510/E510*100,""),"")</f>
        <v/>
      </c>
      <c r="N510" s="71" t="str">
        <f aca="false">IF(F510&lt;&gt;0,IF(I510&lt;&gt;0,I510/F510*100,""),"")</f>
        <v/>
      </c>
      <c r="O510" s="71" t="str">
        <f aca="false">IF(H510&lt;&gt;0,IF(K510&lt;&gt;0,K510/H510*100,""),"")</f>
        <v/>
      </c>
      <c r="Q510" s="65" t="n">
        <f aca="false">E510-C510-D510</f>
        <v>0</v>
      </c>
      <c r="R510" s="66" t="n">
        <f aca="false">H510-F510-G510</f>
        <v>0</v>
      </c>
      <c r="S510" s="66" t="n">
        <f aca="false">K510-I510-J510</f>
        <v>0</v>
      </c>
    </row>
    <row r="511" s="120" customFormat="true" ht="12.75" hidden="false" customHeight="false" outlineLevel="0" collapsed="false">
      <c r="A511" s="61" t="s">
        <v>565</v>
      </c>
      <c r="B511" s="76" t="s">
        <v>19</v>
      </c>
      <c r="C511" s="118" t="n">
        <f aca="false">SUM(C513:C515)</f>
        <v>2509200</v>
      </c>
      <c r="D511" s="118" t="n">
        <f aca="false">SUM(D513:D515)</f>
        <v>0</v>
      </c>
      <c r="E511" s="108" t="n">
        <f aca="false">SUM(C511:D511)</f>
        <v>2509200</v>
      </c>
      <c r="F511" s="108" t="n">
        <f aca="false">SUM(F513:F515)</f>
        <v>2568700</v>
      </c>
      <c r="G511" s="118" t="n">
        <f aca="false">SUM(G513:G515)</f>
        <v>0</v>
      </c>
      <c r="H511" s="108" t="n">
        <f aca="false">SUM(F511:G511)</f>
        <v>2568700</v>
      </c>
      <c r="I511" s="118" t="n">
        <f aca="false">SUM(I513:I515)</f>
        <v>2829000</v>
      </c>
      <c r="J511" s="118" t="n">
        <f aca="false">SUM(J513:J515)</f>
        <v>0</v>
      </c>
      <c r="K511" s="108" t="n">
        <f aca="false">SUM(I511:J511)</f>
        <v>2829000</v>
      </c>
      <c r="L511" s="109" t="n">
        <f aca="false">IF(C511&lt;&gt;0,IF(I511&lt;&gt;0,I511/C511*100,""),"")</f>
        <v>112.745098039216</v>
      </c>
      <c r="M511" s="109" t="n">
        <f aca="false">IF(E511&lt;&gt;0,IF(K511&lt;&gt;0,K511/E511*100,""),"")</f>
        <v>112.745098039216</v>
      </c>
      <c r="N511" s="109" t="n">
        <f aca="false">IF(F511&lt;&gt;0,IF(I511&lt;&gt;0,I511/F511*100,""),"")</f>
        <v>110.133530579671</v>
      </c>
      <c r="O511" s="109" t="n">
        <f aca="false">IF(H511&lt;&gt;0,IF(K511&lt;&gt;0,K511/H511*100,""),"")</f>
        <v>110.133530579671</v>
      </c>
      <c r="Q511" s="65" t="n">
        <f aca="false">E511-C511-D511</f>
        <v>0</v>
      </c>
      <c r="R511" s="66" t="n">
        <f aca="false">H511-F511-G511</f>
        <v>0</v>
      </c>
      <c r="S511" s="66" t="n">
        <f aca="false">K511-I511-J511</f>
        <v>0</v>
      </c>
    </row>
    <row r="512" s="125" customFormat="true" ht="11.25" hidden="true" customHeight="false" outlineLevel="0" collapsed="false">
      <c r="A512" s="67" t="s">
        <v>26</v>
      </c>
      <c r="B512" s="48"/>
      <c r="C512" s="111" t="n">
        <f aca="false">SUM(C513:C514)</f>
        <v>2509200</v>
      </c>
      <c r="D512" s="111" t="n">
        <f aca="false">SUM(D513:D514)</f>
        <v>0</v>
      </c>
      <c r="E512" s="111" t="n">
        <f aca="false">SUM(C512:D512)</f>
        <v>2509200</v>
      </c>
      <c r="F512" s="111" t="n">
        <f aca="false">SUM(F513:F514)</f>
        <v>2568700</v>
      </c>
      <c r="G512" s="111" t="n">
        <f aca="false">SUM(G513:G514)</f>
        <v>0</v>
      </c>
      <c r="H512" s="111" t="n">
        <f aca="false">SUM(F512:G512)</f>
        <v>2568700</v>
      </c>
      <c r="I512" s="111" t="n">
        <f aca="false">SUM(I513:I514)</f>
        <v>2829000</v>
      </c>
      <c r="J512" s="111" t="n">
        <f aca="false">SUM(J513:J514)</f>
        <v>0</v>
      </c>
      <c r="K512" s="111" t="n">
        <f aca="false">SUM(I512:J512)</f>
        <v>2829000</v>
      </c>
      <c r="L512" s="128" t="n">
        <f aca="false">IF(C512&lt;&gt;0,IF(I512&lt;&gt;0,I512/C512*100,""),"")</f>
        <v>112.745098039216</v>
      </c>
      <c r="M512" s="128" t="n">
        <f aca="false">IF(E512&lt;&gt;0,IF(K512&lt;&gt;0,K512/E512*100,""),"")</f>
        <v>112.745098039216</v>
      </c>
      <c r="N512" s="128" t="n">
        <f aca="false">IF(F512&lt;&gt;0,IF(I512&lt;&gt;0,I512/F512*100,""),"")</f>
        <v>110.133530579671</v>
      </c>
      <c r="O512" s="128" t="n">
        <f aca="false">IF(H512&lt;&gt;0,IF(K512&lt;&gt;0,K512/H512*100,""),"")</f>
        <v>110.133530579671</v>
      </c>
      <c r="Q512" s="65" t="n">
        <f aca="false">E512-C512-D512</f>
        <v>0</v>
      </c>
      <c r="R512" s="66" t="n">
        <f aca="false">H512-F512-G512</f>
        <v>0</v>
      </c>
      <c r="S512" s="66" t="n">
        <f aca="false">K512-I512-J512</f>
        <v>0</v>
      </c>
    </row>
    <row r="513" s="94" customFormat="true" ht="11.25" hidden="false" customHeight="false" outlineLevel="0" collapsed="false">
      <c r="A513" s="75" t="s">
        <v>555</v>
      </c>
      <c r="B513" s="87" t="s">
        <v>556</v>
      </c>
      <c r="C513" s="69" t="n">
        <v>2489200</v>
      </c>
      <c r="D513" s="69"/>
      <c r="E513" s="69" t="n">
        <f aca="false">SUM(C513:D513)</f>
        <v>2489200</v>
      </c>
      <c r="F513" s="69" t="n">
        <v>2548700</v>
      </c>
      <c r="G513" s="69"/>
      <c r="H513" s="69" t="n">
        <f aca="false">SUM(F513:G513)</f>
        <v>2548700</v>
      </c>
      <c r="I513" s="69" t="n">
        <v>2829000</v>
      </c>
      <c r="J513" s="69"/>
      <c r="K513" s="69" t="n">
        <f aca="false">SUM(I513:J513)</f>
        <v>2829000</v>
      </c>
      <c r="L513" s="71" t="n">
        <f aca="false">IF(C513&lt;&gt;0,IF(I513&lt;&gt;0,I513/C513*100,""),"")</f>
        <v>113.650972199904</v>
      </c>
      <c r="M513" s="71" t="n">
        <f aca="false">IF(E513&lt;&gt;0,IF(K513&lt;&gt;0,K513/E513*100,""),"")</f>
        <v>113.650972199904</v>
      </c>
      <c r="N513" s="71" t="n">
        <f aca="false">IF(F513&lt;&gt;0,IF(I513&lt;&gt;0,I513/F513*100,""),"")</f>
        <v>110.997763565739</v>
      </c>
      <c r="O513" s="71" t="n">
        <f aca="false">IF(H513&lt;&gt;0,IF(K513&lt;&gt;0,K513/H513*100,""),"")</f>
        <v>110.997763565739</v>
      </c>
      <c r="Q513" s="65" t="n">
        <f aca="false">E513-C513-D513</f>
        <v>0</v>
      </c>
      <c r="R513" s="66" t="n">
        <f aca="false">H513-F513-G513</f>
        <v>0</v>
      </c>
      <c r="S513" s="66" t="n">
        <f aca="false">K513-I513-J513</f>
        <v>0</v>
      </c>
    </row>
    <row r="514" s="94" customFormat="true" ht="11.25" hidden="false" customHeight="false" outlineLevel="0" collapsed="false">
      <c r="A514" s="75" t="s">
        <v>30</v>
      </c>
      <c r="B514" s="79" t="s">
        <v>31</v>
      </c>
      <c r="C514" s="69" t="n">
        <v>20000</v>
      </c>
      <c r="D514" s="69"/>
      <c r="E514" s="69" t="n">
        <f aca="false">SUM(C514:D514)</f>
        <v>20000</v>
      </c>
      <c r="F514" s="69" t="n">
        <v>20000</v>
      </c>
      <c r="G514" s="69"/>
      <c r="H514" s="69" t="n">
        <f aca="false">SUM(F514:G514)</f>
        <v>20000</v>
      </c>
      <c r="I514" s="69"/>
      <c r="J514" s="69"/>
      <c r="K514" s="69" t="n">
        <f aca="false">SUM(I514:J514)</f>
        <v>0</v>
      </c>
      <c r="L514" s="71" t="str">
        <f aca="false">IF(C514&lt;&gt;0,IF(I514&lt;&gt;0,I514/C514*100,""),"")</f>
        <v/>
      </c>
      <c r="M514" s="71" t="str">
        <f aca="false">IF(E514&lt;&gt;0,IF(K514&lt;&gt;0,K514/E514*100,""),"")</f>
        <v/>
      </c>
      <c r="N514" s="71" t="str">
        <f aca="false">IF(F514&lt;&gt;0,IF(I514&lt;&gt;0,I514/F514*100,""),"")</f>
        <v/>
      </c>
      <c r="O514" s="71" t="str">
        <f aca="false">IF(H514&lt;&gt;0,IF(K514&lt;&gt;0,K514/H514*100,""),"")</f>
        <v/>
      </c>
      <c r="Q514" s="65" t="n">
        <f aca="false">E514-C514-D514</f>
        <v>0</v>
      </c>
      <c r="R514" s="66" t="n">
        <f aca="false">H514-F514-G514</f>
        <v>0</v>
      </c>
      <c r="S514" s="66" t="n">
        <f aca="false">K514-I514-J514</f>
        <v>0</v>
      </c>
    </row>
    <row r="515" s="94" customFormat="true" ht="11.25" hidden="true" customHeight="false" outlineLevel="0" collapsed="false">
      <c r="A515" s="75" t="s">
        <v>57</v>
      </c>
      <c r="B515" s="48" t="s">
        <v>58</v>
      </c>
      <c r="C515" s="69"/>
      <c r="D515" s="69"/>
      <c r="E515" s="69" t="n">
        <f aca="false">SUM(C515:D515)</f>
        <v>0</v>
      </c>
      <c r="F515" s="69"/>
      <c r="G515" s="69"/>
      <c r="H515" s="69" t="n">
        <f aca="false">SUM(F515:G515)</f>
        <v>0</v>
      </c>
      <c r="I515" s="69"/>
      <c r="J515" s="69"/>
      <c r="K515" s="69" t="n">
        <f aca="false">SUM(I515:J515)</f>
        <v>0</v>
      </c>
      <c r="L515" s="71" t="str">
        <f aca="false">IF(C515&lt;&gt;0,IF(I515&lt;&gt;0,I515/C515*100,""),"")</f>
        <v/>
      </c>
      <c r="M515" s="71" t="str">
        <f aca="false">IF(E515&lt;&gt;0,IF(K515&lt;&gt;0,K515/E515*100,""),"")</f>
        <v/>
      </c>
      <c r="N515" s="71" t="str">
        <f aca="false">IF(F515&lt;&gt;0,IF(I515&lt;&gt;0,I515/F515*100,""),"")</f>
        <v/>
      </c>
      <c r="O515" s="71" t="str">
        <f aca="false">IF(H515&lt;&gt;0,IF(K515&lt;&gt;0,K515/H515*100,""),"")</f>
        <v/>
      </c>
      <c r="Q515" s="65" t="n">
        <f aca="false">E515-C515-D515</f>
        <v>0</v>
      </c>
      <c r="R515" s="66" t="n">
        <f aca="false">H515-F515-G515</f>
        <v>0</v>
      </c>
      <c r="S515" s="66" t="n">
        <f aca="false">K515-I515-J515</f>
        <v>0</v>
      </c>
    </row>
    <row r="516" s="94" customFormat="true" ht="6" hidden="false" customHeight="true" outlineLevel="0" collapsed="false">
      <c r="A516" s="75"/>
      <c r="B516" s="87"/>
      <c r="C516" s="69"/>
      <c r="D516" s="69"/>
      <c r="E516" s="69"/>
      <c r="F516" s="69"/>
      <c r="G516" s="69"/>
      <c r="H516" s="69"/>
      <c r="I516" s="69"/>
      <c r="J516" s="69"/>
      <c r="K516" s="69"/>
      <c r="L516" s="71" t="str">
        <f aca="false">IF(C516&lt;&gt;0,IF(I516&lt;&gt;0,I516/C516*100,""),"")</f>
        <v/>
      </c>
      <c r="M516" s="71" t="str">
        <f aca="false">IF(E516&lt;&gt;0,IF(K516&lt;&gt;0,K516/E516*100,""),"")</f>
        <v/>
      </c>
      <c r="N516" s="71" t="str">
        <f aca="false">IF(F516&lt;&gt;0,IF(I516&lt;&gt;0,I516/F516*100,""),"")</f>
        <v/>
      </c>
      <c r="O516" s="71" t="str">
        <f aca="false">IF(H516&lt;&gt;0,IF(K516&lt;&gt;0,K516/H516*100,""),"")</f>
        <v/>
      </c>
      <c r="Q516" s="65" t="n">
        <f aca="false">E516-C516-D516</f>
        <v>0</v>
      </c>
      <c r="R516" s="66" t="n">
        <f aca="false">H516-F516-G516</f>
        <v>0</v>
      </c>
      <c r="S516" s="66" t="n">
        <f aca="false">K516-I516-J516</f>
        <v>0</v>
      </c>
    </row>
    <row r="517" s="43" customFormat="true" ht="12.75" hidden="false" customHeight="false" outlineLevel="0" collapsed="false">
      <c r="A517" s="61" t="s">
        <v>566</v>
      </c>
      <c r="B517" s="124" t="s">
        <v>19</v>
      </c>
      <c r="C517" s="118" t="n">
        <f aca="false">SUM(C519:C522)</f>
        <v>2550200</v>
      </c>
      <c r="D517" s="108" t="n">
        <f aca="false">SUM(D519:D522)</f>
        <v>0</v>
      </c>
      <c r="E517" s="108" t="n">
        <f aca="false">SUM(C517:D517)</f>
        <v>2550200</v>
      </c>
      <c r="F517" s="108" t="n">
        <f aca="false">SUM(F519:F522)</f>
        <v>2585820</v>
      </c>
      <c r="G517" s="108" t="n">
        <f aca="false">SUM(G519:G522)</f>
        <v>0</v>
      </c>
      <c r="H517" s="108" t="n">
        <f aca="false">SUM(F517:G517)</f>
        <v>2585820</v>
      </c>
      <c r="I517" s="118" t="n">
        <f aca="false">SUM(I519:I522)</f>
        <v>2807000</v>
      </c>
      <c r="J517" s="108" t="n">
        <f aca="false">SUM(J519:J522)</f>
        <v>0</v>
      </c>
      <c r="K517" s="108" t="n">
        <f aca="false">SUM(I517:J517)</f>
        <v>2807000</v>
      </c>
      <c r="L517" s="109" t="n">
        <f aca="false">IF(C517&lt;&gt;0,IF(I517&lt;&gt;0,I517/C517*100,""),"")</f>
        <v>110.069798447181</v>
      </c>
      <c r="M517" s="109" t="n">
        <f aca="false">IF(E517&lt;&gt;0,IF(K517&lt;&gt;0,K517/E517*100,""),"")</f>
        <v>110.069798447181</v>
      </c>
      <c r="N517" s="109" t="n">
        <f aca="false">IF(F517&lt;&gt;0,IF(I517&lt;&gt;0,I517/F517*100,""),"")</f>
        <v>108.553572947846</v>
      </c>
      <c r="O517" s="109" t="n">
        <f aca="false">IF(H517&lt;&gt;0,IF(K517&lt;&gt;0,K517/H517*100,""),"")</f>
        <v>108.553572947846</v>
      </c>
      <c r="Q517" s="65" t="n">
        <f aca="false">E517-C517-D517</f>
        <v>0</v>
      </c>
      <c r="R517" s="66" t="n">
        <f aca="false">H517-F517-G517</f>
        <v>0</v>
      </c>
      <c r="S517" s="66" t="n">
        <f aca="false">K517-I517-J517</f>
        <v>0</v>
      </c>
    </row>
    <row r="518" s="125" customFormat="true" ht="11.25" hidden="true" customHeight="false" outlineLevel="0" collapsed="false">
      <c r="A518" s="67" t="s">
        <v>26</v>
      </c>
      <c r="B518" s="68"/>
      <c r="C518" s="151" t="n">
        <f aca="false">SUM(C519:C520)</f>
        <v>2550200</v>
      </c>
      <c r="D518" s="151" t="n">
        <f aca="false">SUM(D519:D520)</f>
        <v>0</v>
      </c>
      <c r="E518" s="151" t="n">
        <f aca="false">SUM(C518:D518)</f>
        <v>2550200</v>
      </c>
      <c r="F518" s="151" t="n">
        <f aca="false">SUM(F519:F520)</f>
        <v>2585820</v>
      </c>
      <c r="G518" s="151" t="n">
        <f aca="false">SUM(G519:G520)</f>
        <v>0</v>
      </c>
      <c r="H518" s="151" t="n">
        <f aca="false">SUM(F518:G518)</f>
        <v>2585820</v>
      </c>
      <c r="I518" s="151" t="n">
        <f aca="false">SUM(I519:I520)</f>
        <v>2807000</v>
      </c>
      <c r="J518" s="151" t="n">
        <f aca="false">SUM(J519:J520)</f>
        <v>0</v>
      </c>
      <c r="K518" s="151" t="n">
        <f aca="false">SUM(I518:J518)</f>
        <v>2807000</v>
      </c>
      <c r="L518" s="157" t="n">
        <f aca="false">IF(C518&lt;&gt;0,IF(I518&lt;&gt;0,I518/C518*100,""),"")</f>
        <v>110.069798447181</v>
      </c>
      <c r="M518" s="157" t="n">
        <f aca="false">IF(E518&lt;&gt;0,IF(K518&lt;&gt;0,K518/E518*100,""),"")</f>
        <v>110.069798447181</v>
      </c>
      <c r="N518" s="157" t="n">
        <f aca="false">IF(F518&lt;&gt;0,IF(I518&lt;&gt;0,I518/F518*100,""),"")</f>
        <v>108.553572947846</v>
      </c>
      <c r="O518" s="157" t="n">
        <f aca="false">IF(H518&lt;&gt;0,IF(K518&lt;&gt;0,K518/H518*100,""),"")</f>
        <v>108.553572947846</v>
      </c>
      <c r="Q518" s="65" t="n">
        <f aca="false">E518-C518-D518</f>
        <v>0</v>
      </c>
      <c r="R518" s="66" t="n">
        <f aca="false">H518-F518-G518</f>
        <v>0</v>
      </c>
      <c r="S518" s="66" t="n">
        <f aca="false">K518-I518-J518</f>
        <v>0</v>
      </c>
    </row>
    <row r="519" s="43" customFormat="true" ht="11.25" hidden="false" customHeight="false" outlineLevel="0" collapsed="false">
      <c r="A519" s="75" t="s">
        <v>555</v>
      </c>
      <c r="B519" s="87" t="s">
        <v>556</v>
      </c>
      <c r="C519" s="69" t="n">
        <v>2525200</v>
      </c>
      <c r="D519" s="69"/>
      <c r="E519" s="69" t="n">
        <f aca="false">SUM(C519:D519)</f>
        <v>2525200</v>
      </c>
      <c r="F519" s="69" t="n">
        <v>2560820</v>
      </c>
      <c r="G519" s="69"/>
      <c r="H519" s="69" t="n">
        <f aca="false">SUM(F519:G519)</f>
        <v>2560820</v>
      </c>
      <c r="I519" s="69" t="n">
        <v>2762000</v>
      </c>
      <c r="J519" s="69"/>
      <c r="K519" s="69" t="n">
        <f aca="false">SUM(I519:J519)</f>
        <v>2762000</v>
      </c>
      <c r="L519" s="71" t="n">
        <f aca="false">IF(C519&lt;&gt;0,IF(I519&lt;&gt;0,I519/C519*100,""),"")</f>
        <v>109.377475051481</v>
      </c>
      <c r="M519" s="71" t="n">
        <f aca="false">IF(E519&lt;&gt;0,IF(K519&lt;&gt;0,K519/E519*100,""),"")</f>
        <v>109.377475051481</v>
      </c>
      <c r="N519" s="71" t="n">
        <f aca="false">IF(F519&lt;&gt;0,IF(I519&lt;&gt;0,I519/F519*100,""),"")</f>
        <v>107.856077350224</v>
      </c>
      <c r="O519" s="71" t="n">
        <f aca="false">IF(H519&lt;&gt;0,IF(K519&lt;&gt;0,K519/H519*100,""),"")</f>
        <v>107.856077350224</v>
      </c>
      <c r="Q519" s="65" t="n">
        <f aca="false">E519-C519-D519</f>
        <v>0</v>
      </c>
      <c r="R519" s="66" t="n">
        <f aca="false">H519-F519-G519</f>
        <v>0</v>
      </c>
      <c r="S519" s="66" t="n">
        <f aca="false">K519-I519-J519</f>
        <v>0</v>
      </c>
    </row>
    <row r="520" s="43" customFormat="true" ht="11.25" hidden="false" customHeight="false" outlineLevel="0" collapsed="false">
      <c r="A520" s="75" t="s">
        <v>30</v>
      </c>
      <c r="B520" s="48" t="s">
        <v>31</v>
      </c>
      <c r="C520" s="69" t="n">
        <v>25000</v>
      </c>
      <c r="D520" s="69"/>
      <c r="E520" s="69" t="n">
        <f aca="false">SUM(C520:D520)</f>
        <v>25000</v>
      </c>
      <c r="F520" s="69" t="n">
        <v>25000</v>
      </c>
      <c r="G520" s="69"/>
      <c r="H520" s="69" t="n">
        <f aca="false">SUM(F520:G520)</f>
        <v>25000</v>
      </c>
      <c r="I520" s="69" t="n">
        <v>45000</v>
      </c>
      <c r="J520" s="69"/>
      <c r="K520" s="69" t="n">
        <f aca="false">SUM(I520:J520)</f>
        <v>45000</v>
      </c>
      <c r="L520" s="71" t="n">
        <f aca="false">IF(C520&lt;&gt;0,IF(I520&lt;&gt;0,I520/C520*100,""),"")</f>
        <v>180</v>
      </c>
      <c r="M520" s="71" t="n">
        <f aca="false">IF(E520&lt;&gt;0,IF(K520&lt;&gt;0,K520/E520*100,""),"")</f>
        <v>180</v>
      </c>
      <c r="N520" s="71" t="n">
        <f aca="false">IF(F520&lt;&gt;0,IF(I520&lt;&gt;0,I520/F520*100,""),"")</f>
        <v>180</v>
      </c>
      <c r="O520" s="71" t="n">
        <f aca="false">IF(H520&lt;&gt;0,IF(K520&lt;&gt;0,K520/H520*100,""),"")</f>
        <v>180</v>
      </c>
      <c r="Q520" s="65" t="n">
        <f aca="false">E520-C520-D520</f>
        <v>0</v>
      </c>
      <c r="R520" s="66" t="n">
        <f aca="false">H520-F520-G520</f>
        <v>0</v>
      </c>
      <c r="S520" s="66" t="n">
        <f aca="false">K520-I520-J520</f>
        <v>0</v>
      </c>
    </row>
    <row r="521" s="43" customFormat="true" ht="11.25" hidden="true" customHeight="false" outlineLevel="0" collapsed="false">
      <c r="A521" s="75" t="s">
        <v>57</v>
      </c>
      <c r="B521" s="79" t="s">
        <v>58</v>
      </c>
      <c r="C521" s="69"/>
      <c r="D521" s="69"/>
      <c r="E521" s="69" t="n">
        <f aca="false">SUM(C521:D521)</f>
        <v>0</v>
      </c>
      <c r="F521" s="69"/>
      <c r="G521" s="69"/>
      <c r="H521" s="69" t="n">
        <f aca="false">SUM(F521:G521)</f>
        <v>0</v>
      </c>
      <c r="I521" s="69"/>
      <c r="J521" s="69"/>
      <c r="K521" s="69" t="n">
        <f aca="false">SUM(I521:J521)</f>
        <v>0</v>
      </c>
      <c r="L521" s="71" t="str">
        <f aca="false">IF(C521&lt;&gt;0,IF(I521&lt;&gt;0,I521/C521*100,""),"")</f>
        <v/>
      </c>
      <c r="M521" s="71" t="str">
        <f aca="false">IF(E521&lt;&gt;0,IF(K521&lt;&gt;0,K521/E521*100,""),"")</f>
        <v/>
      </c>
      <c r="N521" s="71" t="str">
        <f aca="false">IF(F521&lt;&gt;0,IF(I521&lt;&gt;0,I521/F521*100,""),"")</f>
        <v/>
      </c>
      <c r="O521" s="71" t="str">
        <f aca="false">IF(H521&lt;&gt;0,IF(K521&lt;&gt;0,K521/H521*100,""),"")</f>
        <v/>
      </c>
      <c r="Q521" s="65" t="n">
        <f aca="false">E521-C521-D521</f>
        <v>0</v>
      </c>
      <c r="R521" s="66" t="n">
        <f aca="false">H521-F521-G521</f>
        <v>0</v>
      </c>
      <c r="S521" s="66" t="n">
        <f aca="false">K521-I521-J521</f>
        <v>0</v>
      </c>
    </row>
    <row r="522" s="43" customFormat="true" ht="6" hidden="false" customHeight="true" outlineLevel="0" collapsed="false">
      <c r="A522" s="75"/>
      <c r="B522" s="87"/>
      <c r="C522" s="69"/>
      <c r="D522" s="69"/>
      <c r="E522" s="69"/>
      <c r="F522" s="69"/>
      <c r="G522" s="69"/>
      <c r="H522" s="69"/>
      <c r="I522" s="69"/>
      <c r="J522" s="69"/>
      <c r="K522" s="69"/>
      <c r="L522" s="71" t="str">
        <f aca="false">IF(C522&lt;&gt;0,IF(I522&lt;&gt;0,I522/C522*100,""),"")</f>
        <v/>
      </c>
      <c r="M522" s="71" t="str">
        <f aca="false">IF(E522&lt;&gt;0,IF(K522&lt;&gt;0,K522/E522*100,""),"")</f>
        <v/>
      </c>
      <c r="N522" s="71" t="str">
        <f aca="false">IF(F522&lt;&gt;0,IF(I522&lt;&gt;0,I522/F522*100,""),"")</f>
        <v/>
      </c>
      <c r="O522" s="71" t="str">
        <f aca="false">IF(H522&lt;&gt;0,IF(K522&lt;&gt;0,K522/H522*100,""),"")</f>
        <v/>
      </c>
      <c r="Q522" s="65" t="n">
        <f aca="false">E522-C522-D522</f>
        <v>0</v>
      </c>
      <c r="R522" s="66" t="n">
        <f aca="false">H522-F522-G522</f>
        <v>0</v>
      </c>
      <c r="S522" s="66" t="n">
        <f aca="false">K522-I522-J522</f>
        <v>0</v>
      </c>
    </row>
    <row r="523" s="120" customFormat="true" ht="12.75" hidden="false" customHeight="false" outlineLevel="0" collapsed="false">
      <c r="A523" s="61" t="s">
        <v>567</v>
      </c>
      <c r="B523" s="76" t="s">
        <v>19</v>
      </c>
      <c r="C523" s="108" t="n">
        <f aca="false">SUM(C525:C527)</f>
        <v>3114800</v>
      </c>
      <c r="D523" s="108" t="n">
        <f aca="false">SUM(D525:D527)</f>
        <v>0</v>
      </c>
      <c r="E523" s="108" t="n">
        <f aca="false">SUM(C523:D523)</f>
        <v>3114800</v>
      </c>
      <c r="F523" s="108" t="n">
        <f aca="false">SUM(F525:F527)</f>
        <v>3160100</v>
      </c>
      <c r="G523" s="108" t="n">
        <f aca="false">SUM(G525:G527)</f>
        <v>0</v>
      </c>
      <c r="H523" s="108" t="n">
        <f aca="false">SUM(F523:G523)</f>
        <v>3160100</v>
      </c>
      <c r="I523" s="108" t="n">
        <f aca="false">SUM(I525:I527)</f>
        <v>3220000</v>
      </c>
      <c r="J523" s="108" t="n">
        <f aca="false">SUM(J525:J527)</f>
        <v>0</v>
      </c>
      <c r="K523" s="108" t="n">
        <f aca="false">SUM(I523:J523)</f>
        <v>3220000</v>
      </c>
      <c r="L523" s="109" t="n">
        <f aca="false">IF(C523&lt;&gt;0,IF(I523&lt;&gt;0,I523/C523*100,""),"")</f>
        <v>103.377423911648</v>
      </c>
      <c r="M523" s="109" t="n">
        <f aca="false">IF(E523&lt;&gt;0,IF(K523&lt;&gt;0,K523/E523*100,""),"")</f>
        <v>103.377423911648</v>
      </c>
      <c r="N523" s="109" t="n">
        <f aca="false">IF(F523&lt;&gt;0,IF(I523&lt;&gt;0,I523/F523*100,""),"")</f>
        <v>101.895509635771</v>
      </c>
      <c r="O523" s="109" t="n">
        <f aca="false">IF(H523&lt;&gt;0,IF(K523&lt;&gt;0,K523/H523*100,""),"")</f>
        <v>101.895509635771</v>
      </c>
      <c r="Q523" s="65" t="n">
        <f aca="false">E523-C523-D523</f>
        <v>0</v>
      </c>
      <c r="R523" s="66" t="n">
        <f aca="false">H523-F523-G523</f>
        <v>0</v>
      </c>
      <c r="S523" s="66" t="n">
        <f aca="false">K523-I523-J523</f>
        <v>0</v>
      </c>
    </row>
    <row r="524" s="120" customFormat="true" ht="12" hidden="true" customHeight="false" outlineLevel="0" collapsed="false">
      <c r="A524" s="72" t="s">
        <v>26</v>
      </c>
      <c r="B524" s="130"/>
      <c r="C524" s="111" t="n">
        <f aca="false">SUM(C525:C526)</f>
        <v>3114800</v>
      </c>
      <c r="D524" s="112"/>
      <c r="E524" s="69" t="n">
        <f aca="false">SUM(C524:D524)</f>
        <v>3114800</v>
      </c>
      <c r="F524" s="69" t="n">
        <f aca="false">SUM(F525:F526)</f>
        <v>3160100</v>
      </c>
      <c r="G524" s="112"/>
      <c r="H524" s="69" t="n">
        <f aca="false">SUM(F524:G524)</f>
        <v>3160100</v>
      </c>
      <c r="I524" s="111" t="n">
        <f aca="false">SUM(I525:I526)</f>
        <v>3220000</v>
      </c>
      <c r="J524" s="112"/>
      <c r="K524" s="69" t="n">
        <f aca="false">SUM(I524:J524)</f>
        <v>3220000</v>
      </c>
      <c r="L524" s="71" t="n">
        <f aca="false">IF(C524&lt;&gt;0,IF(I524&lt;&gt;0,I524/C524*100,""),"")</f>
        <v>103.377423911648</v>
      </c>
      <c r="M524" s="71" t="n">
        <f aca="false">IF(E524&lt;&gt;0,IF(K524&lt;&gt;0,K524/E524*100,""),"")</f>
        <v>103.377423911648</v>
      </c>
      <c r="N524" s="71" t="n">
        <f aca="false">IF(F524&lt;&gt;0,IF(I524&lt;&gt;0,I524/F524*100,""),"")</f>
        <v>101.895509635771</v>
      </c>
      <c r="O524" s="71" t="n">
        <f aca="false">IF(H524&lt;&gt;0,IF(K524&lt;&gt;0,K524/H524*100,""),"")</f>
        <v>101.895509635771</v>
      </c>
      <c r="Q524" s="65" t="n">
        <f aca="false">E524-C524-D524</f>
        <v>0</v>
      </c>
      <c r="R524" s="66" t="n">
        <f aca="false">H524-F524-G524</f>
        <v>0</v>
      </c>
      <c r="S524" s="66" t="n">
        <f aca="false">K524-I524-J524</f>
        <v>0</v>
      </c>
    </row>
    <row r="525" s="94" customFormat="true" ht="11.25" hidden="false" customHeight="false" outlineLevel="0" collapsed="false">
      <c r="A525" s="75" t="s">
        <v>555</v>
      </c>
      <c r="B525" s="87" t="s">
        <v>556</v>
      </c>
      <c r="C525" s="69" t="n">
        <v>3079800</v>
      </c>
      <c r="D525" s="69"/>
      <c r="E525" s="69" t="n">
        <f aca="false">SUM(C525:D525)</f>
        <v>3079800</v>
      </c>
      <c r="F525" s="69" t="n">
        <v>3107600</v>
      </c>
      <c r="G525" s="69"/>
      <c r="H525" s="69" t="n">
        <f aca="false">SUM(F525:G525)</f>
        <v>3107600</v>
      </c>
      <c r="I525" s="69" t="n">
        <v>3193000</v>
      </c>
      <c r="J525" s="69"/>
      <c r="K525" s="69" t="n">
        <f aca="false">SUM(I525:J525)</f>
        <v>3193000</v>
      </c>
      <c r="L525" s="71" t="n">
        <f aca="false">IF(C525&lt;&gt;0,IF(I525&lt;&gt;0,I525/C525*100,""),"")</f>
        <v>103.675563348269</v>
      </c>
      <c r="M525" s="71" t="n">
        <f aca="false">IF(E525&lt;&gt;0,IF(K525&lt;&gt;0,K525/E525*100,""),"")</f>
        <v>103.675563348269</v>
      </c>
      <c r="N525" s="71" t="n">
        <f aca="false">IF(F525&lt;&gt;0,IF(I525&lt;&gt;0,I525/F525*100,""),"")</f>
        <v>102.748101428755</v>
      </c>
      <c r="O525" s="71" t="n">
        <f aca="false">IF(H525&lt;&gt;0,IF(K525&lt;&gt;0,K525/H525*100,""),"")</f>
        <v>102.748101428755</v>
      </c>
      <c r="Q525" s="65" t="n">
        <f aca="false">E525-C525-D525</f>
        <v>0</v>
      </c>
      <c r="R525" s="66" t="n">
        <f aca="false">H525-F525-G525</f>
        <v>0</v>
      </c>
      <c r="S525" s="66" t="n">
        <f aca="false">K525-I525-J525</f>
        <v>0</v>
      </c>
    </row>
    <row r="526" s="94" customFormat="true" ht="11.25" hidden="false" customHeight="false" outlineLevel="0" collapsed="false">
      <c r="A526" s="75" t="s">
        <v>30</v>
      </c>
      <c r="B526" s="87" t="s">
        <v>31</v>
      </c>
      <c r="C526" s="69" t="n">
        <v>35000</v>
      </c>
      <c r="D526" s="69"/>
      <c r="E526" s="69" t="n">
        <f aca="false">SUM(C526:D526)</f>
        <v>35000</v>
      </c>
      <c r="F526" s="69" t="n">
        <v>52500</v>
      </c>
      <c r="G526" s="69"/>
      <c r="H526" s="69" t="n">
        <f aca="false">SUM(F526:G526)</f>
        <v>52500</v>
      </c>
      <c r="I526" s="69" t="n">
        <v>27000</v>
      </c>
      <c r="J526" s="69"/>
      <c r="K526" s="69" t="n">
        <f aca="false">SUM(I526:J526)</f>
        <v>27000</v>
      </c>
      <c r="L526" s="71" t="n">
        <f aca="false">IF(C526&lt;&gt;0,IF(I526&lt;&gt;0,I526/C526*100,""),"")</f>
        <v>77.1428571428572</v>
      </c>
      <c r="M526" s="71" t="n">
        <f aca="false">IF(E526&lt;&gt;0,IF(K526&lt;&gt;0,K526/E526*100,""),"")</f>
        <v>77.1428571428572</v>
      </c>
      <c r="N526" s="71" t="n">
        <f aca="false">IF(F526&lt;&gt;0,IF(I526&lt;&gt;0,I526/F526*100,""),"")</f>
        <v>51.4285714285714</v>
      </c>
      <c r="O526" s="71" t="n">
        <f aca="false">IF(H526&lt;&gt;0,IF(K526&lt;&gt;0,K526/H526*100,""),"")</f>
        <v>51.4285714285714</v>
      </c>
      <c r="Q526" s="65" t="n">
        <f aca="false">E526-C526-D526</f>
        <v>0</v>
      </c>
      <c r="R526" s="66" t="n">
        <f aca="false">H526-F526-G526</f>
        <v>0</v>
      </c>
      <c r="S526" s="66" t="n">
        <f aca="false">K526-I526-J526</f>
        <v>0</v>
      </c>
    </row>
    <row r="527" s="94" customFormat="true" ht="6" hidden="false" customHeight="true" outlineLevel="0" collapsed="false">
      <c r="A527" s="75"/>
      <c r="B527" s="87"/>
      <c r="C527" s="69"/>
      <c r="D527" s="69"/>
      <c r="E527" s="69"/>
      <c r="F527" s="69"/>
      <c r="G527" s="69"/>
      <c r="H527" s="69"/>
      <c r="I527" s="69"/>
      <c r="J527" s="69"/>
      <c r="K527" s="69"/>
      <c r="L527" s="71" t="str">
        <f aca="false">IF(C527&lt;&gt;0,IF(I527&lt;&gt;0,I527/C527*100,""),"")</f>
        <v/>
      </c>
      <c r="M527" s="71" t="str">
        <f aca="false">IF(E527&lt;&gt;0,IF(K527&lt;&gt;0,K527/E527*100,""),"")</f>
        <v/>
      </c>
      <c r="N527" s="71" t="str">
        <f aca="false">IF(F527&lt;&gt;0,IF(I527&lt;&gt;0,I527/F527*100,""),"")</f>
        <v/>
      </c>
      <c r="O527" s="71" t="str">
        <f aca="false">IF(H527&lt;&gt;0,IF(K527&lt;&gt;0,K527/H527*100,""),"")</f>
        <v/>
      </c>
      <c r="Q527" s="65" t="n">
        <f aca="false">E527-C527-D527</f>
        <v>0</v>
      </c>
      <c r="R527" s="66" t="n">
        <f aca="false">H527-F527-G527</f>
        <v>0</v>
      </c>
      <c r="S527" s="66" t="n">
        <f aca="false">K527-I527-J527</f>
        <v>0</v>
      </c>
    </row>
    <row r="528" s="94" customFormat="true" ht="12.75" hidden="false" customHeight="false" outlineLevel="0" collapsed="false">
      <c r="A528" s="61" t="s">
        <v>568</v>
      </c>
      <c r="B528" s="124" t="s">
        <v>19</v>
      </c>
      <c r="C528" s="108" t="n">
        <f aca="false">SUM(C530:C533)</f>
        <v>2588500</v>
      </c>
      <c r="D528" s="118" t="n">
        <f aca="false">SUM(D530:D533)</f>
        <v>0</v>
      </c>
      <c r="E528" s="108" t="n">
        <f aca="false">SUM(C528:D528)</f>
        <v>2588500</v>
      </c>
      <c r="F528" s="108" t="n">
        <f aca="false">SUM(F530:F533)</f>
        <v>2848900</v>
      </c>
      <c r="G528" s="118" t="n">
        <f aca="false">SUM(G530:G533)</f>
        <v>0</v>
      </c>
      <c r="H528" s="108" t="n">
        <f aca="false">SUM(F528:G528)</f>
        <v>2848900</v>
      </c>
      <c r="I528" s="108" t="n">
        <f aca="false">SUM(I530:I533)</f>
        <v>3293000</v>
      </c>
      <c r="J528" s="118" t="n">
        <f aca="false">SUM(J530:J533)</f>
        <v>0</v>
      </c>
      <c r="K528" s="108" t="n">
        <f aca="false">SUM(I528:J528)</f>
        <v>3293000</v>
      </c>
      <c r="L528" s="109" t="n">
        <f aca="false">IF(C528&lt;&gt;0,IF(I528&lt;&gt;0,I528/C528*100,""),"")</f>
        <v>127.21653467259</v>
      </c>
      <c r="M528" s="109" t="n">
        <f aca="false">IF(E528&lt;&gt;0,IF(K528&lt;&gt;0,K528/E528*100,""),"")</f>
        <v>127.21653467259</v>
      </c>
      <c r="N528" s="109" t="n">
        <f aca="false">IF(F528&lt;&gt;0,IF(I528&lt;&gt;0,I528/F528*100,""),"")</f>
        <v>115.588472743866</v>
      </c>
      <c r="O528" s="109" t="n">
        <f aca="false">IF(H528&lt;&gt;0,IF(K528&lt;&gt;0,K528/H528*100,""),"")</f>
        <v>115.588472743866</v>
      </c>
      <c r="Q528" s="65" t="n">
        <f aca="false">E528-C528-D528</f>
        <v>0</v>
      </c>
      <c r="R528" s="66" t="n">
        <f aca="false">H528-F528-G528</f>
        <v>0</v>
      </c>
      <c r="S528" s="66" t="n">
        <f aca="false">K528-I528-J528</f>
        <v>0</v>
      </c>
    </row>
    <row r="529" s="94" customFormat="true" ht="11.25" hidden="false" customHeight="false" outlineLevel="0" collapsed="false">
      <c r="A529" s="84" t="s">
        <v>26</v>
      </c>
      <c r="B529" s="68"/>
      <c r="C529" s="113" t="n">
        <f aca="false">SUM(C530:C531)</f>
        <v>2588500</v>
      </c>
      <c r="D529" s="113"/>
      <c r="E529" s="113" t="n">
        <f aca="false">SUM(C529:D529)</f>
        <v>2588500</v>
      </c>
      <c r="F529" s="113" t="n">
        <f aca="false">SUM(F530:F531)</f>
        <v>2648900</v>
      </c>
      <c r="G529" s="113"/>
      <c r="H529" s="113" t="n">
        <f aca="false">SUM(F529:G529)</f>
        <v>2648900</v>
      </c>
      <c r="I529" s="113" t="n">
        <f aca="false">SUM(I530:I531)</f>
        <v>3293000</v>
      </c>
      <c r="J529" s="113"/>
      <c r="K529" s="113" t="n">
        <f aca="false">SUM(I529:J529)</f>
        <v>3293000</v>
      </c>
      <c r="L529" s="114" t="n">
        <f aca="false">IF(C529&lt;&gt;0,IF(I529&lt;&gt;0,I529/C529*100,""),"")</f>
        <v>127.21653467259</v>
      </c>
      <c r="M529" s="114" t="n">
        <f aca="false">IF(E529&lt;&gt;0,IF(K529&lt;&gt;0,K529/E529*100,""),"")</f>
        <v>127.21653467259</v>
      </c>
      <c r="N529" s="114" t="n">
        <f aca="false">IF(F529&lt;&gt;0,IF(I529&lt;&gt;0,I529/F529*100,""),"")</f>
        <v>124.315753709087</v>
      </c>
      <c r="O529" s="114" t="n">
        <f aca="false">IF(H529&lt;&gt;0,IF(K529&lt;&gt;0,K529/H529*100,""),"")</f>
        <v>124.315753709087</v>
      </c>
      <c r="Q529" s="65" t="n">
        <f aca="false">E529-C529-D529</f>
        <v>0</v>
      </c>
      <c r="R529" s="66" t="n">
        <f aca="false">H529-F529-G529</f>
        <v>0</v>
      </c>
      <c r="S529" s="66" t="n">
        <f aca="false">K529-I529-J529</f>
        <v>0</v>
      </c>
    </row>
    <row r="530" s="94" customFormat="true" ht="11.25" hidden="false" customHeight="false" outlineLevel="0" collapsed="false">
      <c r="A530" s="75" t="s">
        <v>555</v>
      </c>
      <c r="B530" s="87" t="s">
        <v>556</v>
      </c>
      <c r="C530" s="69" t="n">
        <v>2567500</v>
      </c>
      <c r="D530" s="69"/>
      <c r="E530" s="69" t="n">
        <f aca="false">SUM(C530:D530)</f>
        <v>2567500</v>
      </c>
      <c r="F530" s="69" t="n">
        <v>2627900</v>
      </c>
      <c r="G530" s="69"/>
      <c r="H530" s="69" t="n">
        <f aca="false">SUM(F530:G530)</f>
        <v>2627900</v>
      </c>
      <c r="I530" s="69" t="n">
        <v>3243000</v>
      </c>
      <c r="J530" s="69"/>
      <c r="K530" s="69" t="n">
        <f aca="false">SUM(I530:J530)</f>
        <v>3243000</v>
      </c>
      <c r="L530" s="71" t="n">
        <f aca="false">IF(C530&lt;&gt;0,IF(I530&lt;&gt;0,I530/C530*100,""),"")</f>
        <v>126.309639727361</v>
      </c>
      <c r="M530" s="71" t="n">
        <f aca="false">IF(E530&lt;&gt;0,IF(K530&lt;&gt;0,K530/E530*100,""),"")</f>
        <v>126.309639727361</v>
      </c>
      <c r="N530" s="71" t="n">
        <f aca="false">IF(F530&lt;&gt;0,IF(I530&lt;&gt;0,I530/F530*100,""),"")</f>
        <v>123.406522318201</v>
      </c>
      <c r="O530" s="71" t="n">
        <f aca="false">IF(H530&lt;&gt;0,IF(K530&lt;&gt;0,K530/H530*100,""),"")</f>
        <v>123.406522318201</v>
      </c>
      <c r="Q530" s="65" t="n">
        <f aca="false">E530-C530-D530</f>
        <v>0</v>
      </c>
      <c r="R530" s="66" t="n">
        <f aca="false">H530-F530-G530</f>
        <v>0</v>
      </c>
      <c r="S530" s="66" t="n">
        <f aca="false">K530-I530-J530</f>
        <v>0</v>
      </c>
    </row>
    <row r="531" s="94" customFormat="true" ht="11.25" hidden="false" customHeight="false" outlineLevel="0" collapsed="false">
      <c r="A531" s="75" t="s">
        <v>30</v>
      </c>
      <c r="B531" s="87" t="s">
        <v>31</v>
      </c>
      <c r="C531" s="69" t="n">
        <v>21000</v>
      </c>
      <c r="D531" s="69"/>
      <c r="E531" s="69" t="n">
        <f aca="false">SUM(C531:D531)</f>
        <v>21000</v>
      </c>
      <c r="F531" s="69" t="n">
        <v>21000</v>
      </c>
      <c r="G531" s="69"/>
      <c r="H531" s="69" t="n">
        <f aca="false">SUM(F531:G531)</f>
        <v>21000</v>
      </c>
      <c r="I531" s="69" t="n">
        <v>50000</v>
      </c>
      <c r="J531" s="69"/>
      <c r="K531" s="69" t="n">
        <f aca="false">SUM(I531:J531)</f>
        <v>50000</v>
      </c>
      <c r="L531" s="71" t="n">
        <f aca="false">IF(C531&lt;&gt;0,IF(I531&lt;&gt;0,I531/C531*100,""),"")</f>
        <v>238.095238095238</v>
      </c>
      <c r="M531" s="71" t="n">
        <f aca="false">IF(E531&lt;&gt;0,IF(K531&lt;&gt;0,K531/E531*100,""),"")</f>
        <v>238.095238095238</v>
      </c>
      <c r="N531" s="71" t="n">
        <f aca="false">IF(F531&lt;&gt;0,IF(I531&lt;&gt;0,I531/F531*100,""),"")</f>
        <v>238.095238095238</v>
      </c>
      <c r="O531" s="71" t="n">
        <f aca="false">IF(H531&lt;&gt;0,IF(K531&lt;&gt;0,K531/H531*100,""),"")</f>
        <v>238.095238095238</v>
      </c>
      <c r="Q531" s="65" t="n">
        <f aca="false">E531-C531-D531</f>
        <v>0</v>
      </c>
      <c r="R531" s="66" t="n">
        <f aca="false">H531-F531-G531</f>
        <v>0</v>
      </c>
      <c r="S531" s="66" t="n">
        <f aca="false">K531-I531-J531</f>
        <v>0</v>
      </c>
    </row>
    <row r="532" s="94" customFormat="true" ht="11.25" hidden="false" customHeight="false" outlineLevel="0" collapsed="false">
      <c r="A532" s="75" t="s">
        <v>57</v>
      </c>
      <c r="B532" s="122" t="s">
        <v>58</v>
      </c>
      <c r="C532" s="69"/>
      <c r="D532" s="69"/>
      <c r="E532" s="69"/>
      <c r="F532" s="69" t="n">
        <v>200000</v>
      </c>
      <c r="G532" s="69"/>
      <c r="H532" s="69" t="n">
        <f aca="false">SUM(F532:G532)</f>
        <v>200000</v>
      </c>
      <c r="I532" s="69"/>
      <c r="J532" s="69"/>
      <c r="K532" s="69" t="n">
        <f aca="false">SUM(I532:J532)</f>
        <v>0</v>
      </c>
      <c r="L532" s="71" t="str">
        <f aca="false">IF(C532&lt;&gt;0,IF(I532&lt;&gt;0,I532/C532*100,""),"")</f>
        <v/>
      </c>
      <c r="M532" s="71" t="str">
        <f aca="false">IF(E532&lt;&gt;0,IF(K532&lt;&gt;0,K532/E532*100,""),"")</f>
        <v/>
      </c>
      <c r="N532" s="71" t="str">
        <f aca="false">IF(F532&lt;&gt;0,IF(I532&lt;&gt;0,I532/F532*100,""),"")</f>
        <v/>
      </c>
      <c r="O532" s="71" t="str">
        <f aca="false">IF(H532&lt;&gt;0,IF(K532&lt;&gt;0,K532/H532*100,""),"")</f>
        <v/>
      </c>
      <c r="Q532" s="65" t="n">
        <f aca="false">E532-C532-D532</f>
        <v>0</v>
      </c>
      <c r="R532" s="66" t="n">
        <f aca="false">H532-F532-G532</f>
        <v>0</v>
      </c>
      <c r="S532" s="66" t="n">
        <f aca="false">K532-I532-J532</f>
        <v>0</v>
      </c>
    </row>
    <row r="533" s="94" customFormat="true" ht="6" hidden="false" customHeight="true" outlineLevel="0" collapsed="false">
      <c r="A533" s="75"/>
      <c r="B533" s="87"/>
      <c r="C533" s="69"/>
      <c r="D533" s="69"/>
      <c r="E533" s="69"/>
      <c r="F533" s="69"/>
      <c r="G533" s="69"/>
      <c r="H533" s="69"/>
      <c r="I533" s="69"/>
      <c r="J533" s="69"/>
      <c r="K533" s="69"/>
      <c r="L533" s="71" t="str">
        <f aca="false">IF(C533&lt;&gt;0,IF(I533&lt;&gt;0,I533/C533*100,""),"")</f>
        <v/>
      </c>
      <c r="M533" s="71" t="str">
        <f aca="false">IF(E533&lt;&gt;0,IF(K533&lt;&gt;0,K533/E533*100,""),"")</f>
        <v/>
      </c>
      <c r="N533" s="71" t="str">
        <f aca="false">IF(F533&lt;&gt;0,IF(I533&lt;&gt;0,I533/F533*100,""),"")</f>
        <v/>
      </c>
      <c r="O533" s="71" t="str">
        <f aca="false">IF(H533&lt;&gt;0,IF(K533&lt;&gt;0,K533/H533*100,""),"")</f>
        <v/>
      </c>
      <c r="Q533" s="65" t="n">
        <f aca="false">E533-C533-D533</f>
        <v>0</v>
      </c>
      <c r="R533" s="66" t="n">
        <f aca="false">H533-F533-G533</f>
        <v>0</v>
      </c>
      <c r="S533" s="66" t="n">
        <f aca="false">K533-I533-J533</f>
        <v>0</v>
      </c>
    </row>
    <row r="534" s="94" customFormat="true" ht="12.75" hidden="false" customHeight="false" outlineLevel="0" collapsed="false">
      <c r="A534" s="61" t="s">
        <v>569</v>
      </c>
      <c r="B534" s="124" t="s">
        <v>19</v>
      </c>
      <c r="C534" s="108" t="n">
        <f aca="false">SUM(C536:C540)</f>
        <v>2212200</v>
      </c>
      <c r="D534" s="118" t="n">
        <f aca="false">SUM(D536:D540)</f>
        <v>0</v>
      </c>
      <c r="E534" s="108" t="n">
        <f aca="false">SUM(C534:D534)</f>
        <v>2212200</v>
      </c>
      <c r="F534" s="108" t="n">
        <f aca="false">SUM(F536:F540)</f>
        <v>2246900</v>
      </c>
      <c r="G534" s="118" t="n">
        <f aca="false">SUM(G536:G540)</f>
        <v>0</v>
      </c>
      <c r="H534" s="108" t="n">
        <f aca="false">SUM(F534:G534)</f>
        <v>2246900</v>
      </c>
      <c r="I534" s="108" t="n">
        <f aca="false">SUM(I536:I540)</f>
        <v>2903000</v>
      </c>
      <c r="J534" s="118" t="n">
        <f aca="false">SUM(J536:J540)</f>
        <v>0</v>
      </c>
      <c r="K534" s="108" t="n">
        <f aca="false">SUM(I534:J534)</f>
        <v>2903000</v>
      </c>
      <c r="L534" s="109" t="n">
        <f aca="false">IF(C534&lt;&gt;0,IF(I534&lt;&gt;0,I534/C534*100,""),"")</f>
        <v>131.226833016906</v>
      </c>
      <c r="M534" s="109" t="n">
        <f aca="false">IF(E534&lt;&gt;0,IF(K534&lt;&gt;0,K534/E534*100,""),"")</f>
        <v>131.226833016906</v>
      </c>
      <c r="N534" s="109" t="n">
        <f aca="false">IF(F534&lt;&gt;0,IF(I534&lt;&gt;0,I534/F534*100,""),"")</f>
        <v>129.20023142997</v>
      </c>
      <c r="O534" s="109" t="n">
        <f aca="false">IF(H534&lt;&gt;0,IF(K534&lt;&gt;0,K534/H534*100,""),"")</f>
        <v>129.20023142997</v>
      </c>
      <c r="Q534" s="65" t="n">
        <f aca="false">E534-C534-D534</f>
        <v>0</v>
      </c>
      <c r="R534" s="66" t="n">
        <f aca="false">H534-F534-G534</f>
        <v>0</v>
      </c>
      <c r="S534" s="66" t="n">
        <f aca="false">K534-I534-J534</f>
        <v>0</v>
      </c>
    </row>
    <row r="535" s="94" customFormat="true" ht="11.25" hidden="true" customHeight="false" outlineLevel="0" collapsed="false">
      <c r="A535" s="75" t="s">
        <v>26</v>
      </c>
      <c r="B535" s="48"/>
      <c r="C535" s="69" t="n">
        <f aca="false">SUM(C536:C537)</f>
        <v>2212200</v>
      </c>
      <c r="D535" s="69"/>
      <c r="E535" s="69" t="n">
        <f aca="false">SUM(C535:D535)</f>
        <v>2212200</v>
      </c>
      <c r="F535" s="69" t="n">
        <f aca="false">SUM(F536:F537)</f>
        <v>2246900</v>
      </c>
      <c r="G535" s="69"/>
      <c r="H535" s="69" t="n">
        <f aca="false">SUM(F535:G535)</f>
        <v>2246900</v>
      </c>
      <c r="I535" s="69" t="n">
        <f aca="false">SUM(I536:I537)</f>
        <v>2903000</v>
      </c>
      <c r="J535" s="69"/>
      <c r="K535" s="69" t="n">
        <f aca="false">SUM(I535:J535)</f>
        <v>2903000</v>
      </c>
      <c r="L535" s="71" t="n">
        <f aca="false">IF(C535&lt;&gt;0,IF(I535&lt;&gt;0,I535/C535*100,""),"")</f>
        <v>131.226833016906</v>
      </c>
      <c r="M535" s="71" t="n">
        <f aca="false">IF(E535&lt;&gt;0,IF(K535&lt;&gt;0,K535/E535*100,""),"")</f>
        <v>131.226833016906</v>
      </c>
      <c r="N535" s="71" t="n">
        <f aca="false">IF(F535&lt;&gt;0,IF(I535&lt;&gt;0,I535/F535*100,""),"")</f>
        <v>129.20023142997</v>
      </c>
      <c r="O535" s="71" t="n">
        <f aca="false">IF(H535&lt;&gt;0,IF(K535&lt;&gt;0,K535/H535*100,""),"")</f>
        <v>129.20023142997</v>
      </c>
      <c r="Q535" s="65" t="n">
        <f aca="false">E535-C535-D535</f>
        <v>0</v>
      </c>
      <c r="R535" s="66" t="n">
        <f aca="false">H535-F535-G535</f>
        <v>0</v>
      </c>
      <c r="S535" s="66" t="n">
        <f aca="false">K535-I535-J535</f>
        <v>0</v>
      </c>
    </row>
    <row r="536" s="94" customFormat="true" ht="11.25" hidden="false" customHeight="false" outlineLevel="0" collapsed="false">
      <c r="A536" s="75" t="s">
        <v>555</v>
      </c>
      <c r="B536" s="87" t="s">
        <v>556</v>
      </c>
      <c r="C536" s="69" t="n">
        <v>2182200</v>
      </c>
      <c r="D536" s="69"/>
      <c r="E536" s="69" t="n">
        <f aca="false">SUM(C536:D536)</f>
        <v>2182200</v>
      </c>
      <c r="F536" s="69" t="n">
        <v>2216900</v>
      </c>
      <c r="G536" s="69"/>
      <c r="H536" s="69" t="n">
        <f aca="false">SUM(F536:G536)</f>
        <v>2216900</v>
      </c>
      <c r="I536" s="69" t="n">
        <v>2873000</v>
      </c>
      <c r="J536" s="69"/>
      <c r="K536" s="69" t="n">
        <f aca="false">SUM(I536:J536)</f>
        <v>2873000</v>
      </c>
      <c r="L536" s="71" t="n">
        <f aca="false">IF(C536&lt;&gt;0,IF(I536&lt;&gt;0,I536/C536*100,""),"")</f>
        <v>131.656126844469</v>
      </c>
      <c r="M536" s="71" t="n">
        <f aca="false">IF(E536&lt;&gt;0,IF(K536&lt;&gt;0,K536/E536*100,""),"")</f>
        <v>131.656126844469</v>
      </c>
      <c r="N536" s="71" t="n">
        <f aca="false">IF(F536&lt;&gt;0,IF(I536&lt;&gt;0,I536/F536*100,""),"")</f>
        <v>129.595380937345</v>
      </c>
      <c r="O536" s="71" t="n">
        <f aca="false">IF(H536&lt;&gt;0,IF(K536&lt;&gt;0,K536/H536*100,""),"")</f>
        <v>129.595380937345</v>
      </c>
      <c r="Q536" s="65" t="n">
        <f aca="false">E536-C536-D536</f>
        <v>0</v>
      </c>
      <c r="R536" s="66" t="n">
        <f aca="false">H536-F536-G536</f>
        <v>0</v>
      </c>
      <c r="S536" s="66" t="n">
        <f aca="false">K536-I536-J536</f>
        <v>0</v>
      </c>
    </row>
    <row r="537" s="94" customFormat="true" ht="11.25" hidden="false" customHeight="false" outlineLevel="0" collapsed="false">
      <c r="A537" s="75" t="s">
        <v>30</v>
      </c>
      <c r="B537" s="87" t="s">
        <v>31</v>
      </c>
      <c r="C537" s="69" t="n">
        <v>30000</v>
      </c>
      <c r="D537" s="69"/>
      <c r="E537" s="69" t="n">
        <f aca="false">SUM(C537:D537)</f>
        <v>30000</v>
      </c>
      <c r="F537" s="69" t="n">
        <v>30000</v>
      </c>
      <c r="G537" s="69"/>
      <c r="H537" s="69" t="n">
        <f aca="false">SUM(F537:G537)</f>
        <v>30000</v>
      </c>
      <c r="I537" s="69" t="n">
        <v>30000</v>
      </c>
      <c r="J537" s="69"/>
      <c r="K537" s="69" t="n">
        <f aca="false">SUM(I537:J537)</f>
        <v>30000</v>
      </c>
      <c r="L537" s="71" t="n">
        <f aca="false">IF(C537&lt;&gt;0,IF(I537&lt;&gt;0,I537/C537*100,""),"")</f>
        <v>100</v>
      </c>
      <c r="M537" s="71" t="n">
        <f aca="false">IF(E537&lt;&gt;0,IF(K537&lt;&gt;0,K537/E537*100,""),"")</f>
        <v>100</v>
      </c>
      <c r="N537" s="71" t="n">
        <f aca="false">IF(F537&lt;&gt;0,IF(I537&lt;&gt;0,I537/F537*100,""),"")</f>
        <v>100</v>
      </c>
      <c r="O537" s="71" t="n">
        <f aca="false">IF(H537&lt;&gt;0,IF(K537&lt;&gt;0,K537/H537*100,""),"")</f>
        <v>100</v>
      </c>
      <c r="Q537" s="65" t="n">
        <f aca="false">E537-C537-D537</f>
        <v>0</v>
      </c>
      <c r="R537" s="66" t="n">
        <f aca="false">H537-F537-G537</f>
        <v>0</v>
      </c>
      <c r="S537" s="66" t="n">
        <f aca="false">K537-I537-J537</f>
        <v>0</v>
      </c>
    </row>
    <row r="538" s="94" customFormat="true" ht="11.25" hidden="true" customHeight="false" outlineLevel="0" collapsed="false">
      <c r="A538" s="75" t="s">
        <v>55</v>
      </c>
      <c r="B538" s="122" t="s">
        <v>56</v>
      </c>
      <c r="C538" s="69"/>
      <c r="D538" s="69"/>
      <c r="E538" s="69"/>
      <c r="F538" s="69"/>
      <c r="G538" s="69"/>
      <c r="H538" s="69"/>
      <c r="I538" s="69"/>
      <c r="J538" s="69"/>
      <c r="K538" s="69"/>
      <c r="L538" s="71" t="str">
        <f aca="false">IF(C538&lt;&gt;0,IF(I538&lt;&gt;0,I538/C538*100,""),"")</f>
        <v/>
      </c>
      <c r="M538" s="71" t="str">
        <f aca="false">IF(E538&lt;&gt;0,IF(K538&lt;&gt;0,K538/E538*100,""),"")</f>
        <v/>
      </c>
      <c r="N538" s="71" t="str">
        <f aca="false">IF(F538&lt;&gt;0,IF(I538&lt;&gt;0,I538/F538*100,""),"")</f>
        <v/>
      </c>
      <c r="O538" s="71" t="str">
        <f aca="false">IF(H538&lt;&gt;0,IF(K538&lt;&gt;0,K538/H538*100,""),"")</f>
        <v/>
      </c>
      <c r="Q538" s="65" t="n">
        <f aca="false">E538-C538-D538</f>
        <v>0</v>
      </c>
      <c r="R538" s="66" t="n">
        <f aca="false">H538-F538-G538</f>
        <v>0</v>
      </c>
      <c r="S538" s="66" t="n">
        <f aca="false">K538-I538-J538</f>
        <v>0</v>
      </c>
    </row>
    <row r="539" s="94" customFormat="true" ht="11.25" hidden="true" customHeight="false" outlineLevel="0" collapsed="false">
      <c r="A539" s="75" t="s">
        <v>57</v>
      </c>
      <c r="B539" s="122" t="s">
        <v>58</v>
      </c>
      <c r="C539" s="69"/>
      <c r="D539" s="69"/>
      <c r="E539" s="69"/>
      <c r="F539" s="69"/>
      <c r="G539" s="69"/>
      <c r="H539" s="69"/>
      <c r="I539" s="69"/>
      <c r="J539" s="69"/>
      <c r="K539" s="69"/>
      <c r="L539" s="71" t="str">
        <f aca="false">IF(C539&lt;&gt;0,IF(I539&lt;&gt;0,I539/C539*100,""),"")</f>
        <v/>
      </c>
      <c r="M539" s="71" t="str">
        <f aca="false">IF(E539&lt;&gt;0,IF(K539&lt;&gt;0,K539/E539*100,""),"")</f>
        <v/>
      </c>
      <c r="N539" s="71" t="str">
        <f aca="false">IF(F539&lt;&gt;0,IF(I539&lt;&gt;0,I539/F539*100,""),"")</f>
        <v/>
      </c>
      <c r="O539" s="71" t="str">
        <f aca="false">IF(H539&lt;&gt;0,IF(K539&lt;&gt;0,K539/H539*100,""),"")</f>
        <v/>
      </c>
      <c r="Q539" s="65" t="n">
        <f aca="false">E539-C539-D539</f>
        <v>0</v>
      </c>
      <c r="R539" s="66" t="n">
        <f aca="false">H539-F539-G539</f>
        <v>0</v>
      </c>
      <c r="S539" s="66" t="n">
        <f aca="false">K539-I539-J539</f>
        <v>0</v>
      </c>
    </row>
    <row r="540" s="94" customFormat="true" ht="6" hidden="false" customHeight="true" outlineLevel="0" collapsed="false">
      <c r="A540" s="75"/>
      <c r="B540" s="87"/>
      <c r="C540" s="69"/>
      <c r="D540" s="69"/>
      <c r="E540" s="69"/>
      <c r="F540" s="69"/>
      <c r="G540" s="69"/>
      <c r="H540" s="69"/>
      <c r="I540" s="69"/>
      <c r="J540" s="69"/>
      <c r="K540" s="69"/>
      <c r="L540" s="71" t="str">
        <f aca="false">IF(C540&lt;&gt;0,IF(I540&lt;&gt;0,I540/C540*100,""),"")</f>
        <v/>
      </c>
      <c r="M540" s="71" t="str">
        <f aca="false">IF(E540&lt;&gt;0,IF(K540&lt;&gt;0,K540/E540*100,""),"")</f>
        <v/>
      </c>
      <c r="N540" s="71" t="str">
        <f aca="false">IF(F540&lt;&gt;0,IF(I540&lt;&gt;0,I540/F540*100,""),"")</f>
        <v/>
      </c>
      <c r="O540" s="71" t="str">
        <f aca="false">IF(H540&lt;&gt;0,IF(K540&lt;&gt;0,K540/H540*100,""),"")</f>
        <v/>
      </c>
      <c r="Q540" s="65" t="n">
        <f aca="false">E540-C540-D540</f>
        <v>0</v>
      </c>
      <c r="R540" s="66" t="n">
        <f aca="false">H540-F540-G540</f>
        <v>0</v>
      </c>
      <c r="S540" s="66" t="n">
        <f aca="false">K540-I540-J540</f>
        <v>0</v>
      </c>
    </row>
    <row r="541" s="94" customFormat="true" ht="12.75" hidden="false" customHeight="false" outlineLevel="0" collapsed="false">
      <c r="A541" s="61" t="s">
        <v>570</v>
      </c>
      <c r="B541" s="124" t="s">
        <v>19</v>
      </c>
      <c r="C541" s="108" t="n">
        <f aca="false">SUM(C543:C546)</f>
        <v>2628000</v>
      </c>
      <c r="D541" s="118" t="n">
        <f aca="false">SUM(D543:D546)</f>
        <v>0</v>
      </c>
      <c r="E541" s="108" t="n">
        <f aca="false">SUM(C541:D541)</f>
        <v>2628000</v>
      </c>
      <c r="F541" s="108" t="n">
        <f aca="false">SUM(F543:F546)</f>
        <v>2678400</v>
      </c>
      <c r="G541" s="118" t="n">
        <f aca="false">SUM(G543:G546)</f>
        <v>0</v>
      </c>
      <c r="H541" s="108" t="n">
        <f aca="false">SUM(F541:G541)</f>
        <v>2678400</v>
      </c>
      <c r="I541" s="108" t="n">
        <f aca="false">SUM(I543:I546)</f>
        <v>3100000</v>
      </c>
      <c r="J541" s="118" t="n">
        <f aca="false">SUM(J543:J546)</f>
        <v>0</v>
      </c>
      <c r="K541" s="108" t="n">
        <f aca="false">SUM(I541:J541)</f>
        <v>3100000</v>
      </c>
      <c r="L541" s="109" t="n">
        <f aca="false">IF(C541&lt;&gt;0,IF(I541&lt;&gt;0,I541/C541*100,""),"")</f>
        <v>117.960426179604</v>
      </c>
      <c r="M541" s="109" t="n">
        <f aca="false">IF(E541&lt;&gt;0,IF(K541&lt;&gt;0,K541/E541*100,""),"")</f>
        <v>117.960426179604</v>
      </c>
      <c r="N541" s="109" t="n">
        <f aca="false">IF(F541&lt;&gt;0,IF(I541&lt;&gt;0,I541/F541*100,""),"")</f>
        <v>115.740740740741</v>
      </c>
      <c r="O541" s="109" t="n">
        <f aca="false">IF(H541&lt;&gt;0,IF(K541&lt;&gt;0,K541/H541*100,""),"")</f>
        <v>115.740740740741</v>
      </c>
      <c r="Q541" s="65" t="n">
        <f aca="false">E541-C541-D541</f>
        <v>0</v>
      </c>
      <c r="R541" s="66" t="n">
        <f aca="false">H541-F541-G541</f>
        <v>0</v>
      </c>
      <c r="S541" s="66" t="n">
        <f aca="false">K541-I541-J541</f>
        <v>0</v>
      </c>
    </row>
    <row r="542" s="125" customFormat="true" ht="11.25" hidden="false" customHeight="false" outlineLevel="0" collapsed="false">
      <c r="A542" s="67" t="s">
        <v>26</v>
      </c>
      <c r="B542" s="48"/>
      <c r="C542" s="111" t="n">
        <f aca="false">SUM(C543:C544)</f>
        <v>2628000</v>
      </c>
      <c r="D542" s="111" t="n">
        <f aca="false">SUM(D543:D544)</f>
        <v>0</v>
      </c>
      <c r="E542" s="111" t="n">
        <f aca="false">SUM(C542:D542)</f>
        <v>2628000</v>
      </c>
      <c r="F542" s="111" t="n">
        <f aca="false">SUM(F543:F544)</f>
        <v>2558400</v>
      </c>
      <c r="G542" s="111" t="n">
        <f aca="false">SUM(G543:G544)</f>
        <v>0</v>
      </c>
      <c r="H542" s="111" t="n">
        <f aca="false">SUM(F542:G542)</f>
        <v>2558400</v>
      </c>
      <c r="I542" s="111" t="n">
        <f aca="false">SUM(I543:I544)</f>
        <v>3100000</v>
      </c>
      <c r="J542" s="111" t="n">
        <f aca="false">SUM(J543:J544)</f>
        <v>0</v>
      </c>
      <c r="K542" s="111" t="n">
        <f aca="false">SUM(I542:J542)</f>
        <v>3100000</v>
      </c>
      <c r="L542" s="128" t="n">
        <f aca="false">IF(C542&lt;&gt;0,IF(I542&lt;&gt;0,I542/C542*100,""),"")</f>
        <v>117.960426179604</v>
      </c>
      <c r="M542" s="128" t="n">
        <f aca="false">IF(E542&lt;&gt;0,IF(K542&lt;&gt;0,K542/E542*100,""),"")</f>
        <v>117.960426179604</v>
      </c>
      <c r="N542" s="128" t="n">
        <f aca="false">IF(F542&lt;&gt;0,IF(I542&lt;&gt;0,I542/F542*100,""),"")</f>
        <v>121.169480925578</v>
      </c>
      <c r="O542" s="128" t="n">
        <f aca="false">IF(H542&lt;&gt;0,IF(K542&lt;&gt;0,K542/H542*100,""),"")</f>
        <v>121.169480925578</v>
      </c>
      <c r="Q542" s="65" t="n">
        <f aca="false">E542-C542-D542</f>
        <v>0</v>
      </c>
      <c r="R542" s="66" t="n">
        <f aca="false">H542-F542-G542</f>
        <v>0</v>
      </c>
      <c r="S542" s="66" t="n">
        <f aca="false">K542-I542-J542</f>
        <v>0</v>
      </c>
    </row>
    <row r="543" s="94" customFormat="true" ht="11.25" hidden="false" customHeight="false" outlineLevel="0" collapsed="false">
      <c r="A543" s="75" t="s">
        <v>555</v>
      </c>
      <c r="B543" s="87" t="s">
        <v>556</v>
      </c>
      <c r="C543" s="69" t="n">
        <v>2583000</v>
      </c>
      <c r="D543" s="69"/>
      <c r="E543" s="69" t="n">
        <f aca="false">SUM(C543:D543)</f>
        <v>2583000</v>
      </c>
      <c r="F543" s="69" t="n">
        <v>2513400</v>
      </c>
      <c r="G543" s="69"/>
      <c r="H543" s="69" t="n">
        <f aca="false">SUM(F543:G543)</f>
        <v>2513400</v>
      </c>
      <c r="I543" s="69" t="n">
        <v>3050000</v>
      </c>
      <c r="J543" s="69"/>
      <c r="K543" s="69" t="n">
        <f aca="false">SUM(I543:J543)</f>
        <v>3050000</v>
      </c>
      <c r="L543" s="71" t="n">
        <f aca="false">IF(C543&lt;&gt;0,IF(I543&lt;&gt;0,I543/C543*100,""),"")</f>
        <v>118.079752226094</v>
      </c>
      <c r="M543" s="71" t="n">
        <f aca="false">IF(E543&lt;&gt;0,IF(K543&lt;&gt;0,K543/E543*100,""),"")</f>
        <v>118.079752226094</v>
      </c>
      <c r="N543" s="71" t="n">
        <f aca="false">IF(F543&lt;&gt;0,IF(I543&lt;&gt;0,I543/F543*100,""),"")</f>
        <v>121.349566324501</v>
      </c>
      <c r="O543" s="71" t="n">
        <f aca="false">IF(H543&lt;&gt;0,IF(K543&lt;&gt;0,K543/H543*100,""),"")</f>
        <v>121.349566324501</v>
      </c>
      <c r="Q543" s="65" t="n">
        <f aca="false">E543-C543-D543</f>
        <v>0</v>
      </c>
      <c r="R543" s="66" t="n">
        <f aca="false">H543-F543-G543</f>
        <v>0</v>
      </c>
      <c r="S543" s="66" t="n">
        <f aca="false">K543-I543-J543</f>
        <v>0</v>
      </c>
    </row>
    <row r="544" s="94" customFormat="true" ht="11.25" hidden="false" customHeight="false" outlineLevel="0" collapsed="false">
      <c r="A544" s="75" t="s">
        <v>30</v>
      </c>
      <c r="B544" s="87" t="s">
        <v>31</v>
      </c>
      <c r="C544" s="69" t="n">
        <v>45000</v>
      </c>
      <c r="D544" s="69"/>
      <c r="E544" s="69" t="n">
        <f aca="false">SUM(C544:D544)</f>
        <v>45000</v>
      </c>
      <c r="F544" s="69" t="n">
        <v>45000</v>
      </c>
      <c r="G544" s="69"/>
      <c r="H544" s="69" t="n">
        <f aca="false">SUM(F544:G544)</f>
        <v>45000</v>
      </c>
      <c r="I544" s="69" t="n">
        <v>50000</v>
      </c>
      <c r="J544" s="69"/>
      <c r="K544" s="69" t="n">
        <f aca="false">SUM(I544:J544)</f>
        <v>50000</v>
      </c>
      <c r="L544" s="71" t="n">
        <f aca="false">IF(C544&lt;&gt;0,IF(I544&lt;&gt;0,I544/C544*100,""),"")</f>
        <v>111.111111111111</v>
      </c>
      <c r="M544" s="71" t="n">
        <f aca="false">IF(E544&lt;&gt;0,IF(K544&lt;&gt;0,K544/E544*100,""),"")</f>
        <v>111.111111111111</v>
      </c>
      <c r="N544" s="71" t="n">
        <f aca="false">IF(F544&lt;&gt;0,IF(I544&lt;&gt;0,I544/F544*100,""),"")</f>
        <v>111.111111111111</v>
      </c>
      <c r="O544" s="71" t="n">
        <f aca="false">IF(H544&lt;&gt;0,IF(K544&lt;&gt;0,K544/H544*100,""),"")</f>
        <v>111.111111111111</v>
      </c>
      <c r="Q544" s="65" t="n">
        <f aca="false">E544-C544-D544</f>
        <v>0</v>
      </c>
      <c r="R544" s="66" t="n">
        <f aca="false">H544-F544-G544</f>
        <v>0</v>
      </c>
      <c r="S544" s="66" t="n">
        <f aca="false">K544-I544-J544</f>
        <v>0</v>
      </c>
    </row>
    <row r="545" s="94" customFormat="true" ht="11.25" hidden="false" customHeight="false" outlineLevel="0" collapsed="false">
      <c r="A545" s="75" t="s">
        <v>57</v>
      </c>
      <c r="B545" s="122" t="s">
        <v>58</v>
      </c>
      <c r="C545" s="69"/>
      <c r="D545" s="69"/>
      <c r="E545" s="69" t="n">
        <f aca="false">SUM(C545:D545)</f>
        <v>0</v>
      </c>
      <c r="F545" s="69" t="n">
        <v>120000</v>
      </c>
      <c r="G545" s="69"/>
      <c r="H545" s="69" t="n">
        <f aca="false">SUM(F545:G545)</f>
        <v>120000</v>
      </c>
      <c r="I545" s="69"/>
      <c r="J545" s="69"/>
      <c r="K545" s="69" t="n">
        <f aca="false">SUM(I545:J545)</f>
        <v>0</v>
      </c>
      <c r="L545" s="71" t="str">
        <f aca="false">IF(C545&lt;&gt;0,IF(I545&lt;&gt;0,I545/C545*100,""),"")</f>
        <v/>
      </c>
      <c r="M545" s="71" t="str">
        <f aca="false">IF(E545&lt;&gt;0,IF(K545&lt;&gt;0,K545/E545*100,""),"")</f>
        <v/>
      </c>
      <c r="N545" s="71" t="str">
        <f aca="false">IF(F545&lt;&gt;0,IF(I545&lt;&gt;0,I545/F545*100,""),"")</f>
        <v/>
      </c>
      <c r="O545" s="71" t="str">
        <f aca="false">IF(H545&lt;&gt;0,IF(K545&lt;&gt;0,K545/H545*100,""),"")</f>
        <v/>
      </c>
      <c r="Q545" s="65" t="n">
        <f aca="false">E545-C545-D545</f>
        <v>0</v>
      </c>
      <c r="R545" s="66" t="n">
        <f aca="false">H545-F545-G545</f>
        <v>0</v>
      </c>
      <c r="S545" s="66" t="n">
        <f aca="false">K545-I545-J545</f>
        <v>0</v>
      </c>
    </row>
    <row r="546" s="94" customFormat="true" ht="6" hidden="false" customHeight="true" outlineLevel="0" collapsed="false">
      <c r="A546" s="75"/>
      <c r="B546" s="87"/>
      <c r="C546" s="69"/>
      <c r="D546" s="69"/>
      <c r="E546" s="69"/>
      <c r="F546" s="69"/>
      <c r="G546" s="69"/>
      <c r="H546" s="69"/>
      <c r="I546" s="69"/>
      <c r="J546" s="69"/>
      <c r="K546" s="69"/>
      <c r="L546" s="71" t="str">
        <f aca="false">IF(C546&lt;&gt;0,IF(I546&lt;&gt;0,I546/C546*100,""),"")</f>
        <v/>
      </c>
      <c r="M546" s="71" t="str">
        <f aca="false">IF(E546&lt;&gt;0,IF(K546&lt;&gt;0,K546/E546*100,""),"")</f>
        <v/>
      </c>
      <c r="N546" s="71" t="str">
        <f aca="false">IF(F546&lt;&gt;0,IF(I546&lt;&gt;0,I546/F546*100,""),"")</f>
        <v/>
      </c>
      <c r="O546" s="71" t="str">
        <f aca="false">IF(H546&lt;&gt;0,IF(K546&lt;&gt;0,K546/H546*100,""),"")</f>
        <v/>
      </c>
      <c r="Q546" s="65" t="n">
        <f aca="false">E546-C546-D546</f>
        <v>0</v>
      </c>
      <c r="R546" s="66" t="n">
        <f aca="false">H546-F546-G546</f>
        <v>0</v>
      </c>
      <c r="S546" s="66" t="n">
        <f aca="false">K546-I546-J546</f>
        <v>0</v>
      </c>
    </row>
    <row r="547" s="120" customFormat="true" ht="12.75" hidden="false" customHeight="false" outlineLevel="0" collapsed="false">
      <c r="A547" s="61" t="s">
        <v>571</v>
      </c>
      <c r="B547" s="76" t="s">
        <v>19</v>
      </c>
      <c r="C547" s="118" t="n">
        <f aca="false">SUM(C549:C549)</f>
        <v>2092200</v>
      </c>
      <c r="D547" s="118" t="n">
        <f aca="false">SUM(D549:D549)</f>
        <v>0</v>
      </c>
      <c r="E547" s="108" t="n">
        <f aca="false">SUM(C547:D547)</f>
        <v>2092200</v>
      </c>
      <c r="F547" s="108" t="n">
        <f aca="false">SUM(F549:F549)</f>
        <v>2193880</v>
      </c>
      <c r="G547" s="118" t="n">
        <f aca="false">SUM(G549:G549)</f>
        <v>0</v>
      </c>
      <c r="H547" s="108" t="n">
        <f aca="false">SUM(F547:G547)</f>
        <v>2193880</v>
      </c>
      <c r="I547" s="118" t="n">
        <f aca="false">SUM(I549:I549)</f>
        <v>2579000</v>
      </c>
      <c r="J547" s="118" t="n">
        <f aca="false">SUM(J549:J549)</f>
        <v>0</v>
      </c>
      <c r="K547" s="108" t="n">
        <f aca="false">SUM(I547:J547)</f>
        <v>2579000</v>
      </c>
      <c r="L547" s="109" t="n">
        <f aca="false">IF(C547&lt;&gt;0,IF(I547&lt;&gt;0,I547/C547*100,""),"")</f>
        <v>123.267374056018</v>
      </c>
      <c r="M547" s="109" t="n">
        <f aca="false">IF(E547&lt;&gt;0,IF(K547&lt;&gt;0,K547/E547*100,""),"")</f>
        <v>123.267374056018</v>
      </c>
      <c r="N547" s="109" t="n">
        <f aca="false">IF(F547&lt;&gt;0,IF(I547&lt;&gt;0,I547/F547*100,""),"")</f>
        <v>117.554287381261</v>
      </c>
      <c r="O547" s="109" t="n">
        <f aca="false">IF(H547&lt;&gt;0,IF(K547&lt;&gt;0,K547/H547*100,""),"")</f>
        <v>117.554287381261</v>
      </c>
      <c r="Q547" s="65" t="n">
        <f aca="false">E547-C547-D547</f>
        <v>0</v>
      </c>
      <c r="R547" s="66" t="n">
        <f aca="false">H547-F547-G547</f>
        <v>0</v>
      </c>
      <c r="S547" s="66" t="n">
        <f aca="false">K547-I547-J547</f>
        <v>0</v>
      </c>
    </row>
    <row r="548" s="120" customFormat="true" ht="12" hidden="true" customHeight="false" outlineLevel="0" collapsed="false">
      <c r="A548" s="72" t="s">
        <v>26</v>
      </c>
      <c r="B548" s="130"/>
      <c r="C548" s="111" t="n">
        <f aca="false">SUM(C549:C549)</f>
        <v>2092200</v>
      </c>
      <c r="D548" s="112"/>
      <c r="E548" s="69" t="n">
        <f aca="false">SUM(C548:D548)</f>
        <v>2092200</v>
      </c>
      <c r="F548" s="69" t="n">
        <f aca="false">SUM(F549:F549)</f>
        <v>2193880</v>
      </c>
      <c r="G548" s="112"/>
      <c r="H548" s="69" t="n">
        <f aca="false">SUM(F548:G548)</f>
        <v>2193880</v>
      </c>
      <c r="I548" s="111" t="n">
        <f aca="false">SUM(I549:I549)</f>
        <v>2579000</v>
      </c>
      <c r="J548" s="112"/>
      <c r="K548" s="69" t="n">
        <f aca="false">SUM(I548:J548)</f>
        <v>2579000</v>
      </c>
      <c r="L548" s="71" t="n">
        <f aca="false">IF(C548&lt;&gt;0,IF(I548&lt;&gt;0,I548/C548*100,""),"")</f>
        <v>123.267374056018</v>
      </c>
      <c r="M548" s="71" t="n">
        <f aca="false">IF(E548&lt;&gt;0,IF(K548&lt;&gt;0,K548/E548*100,""),"")</f>
        <v>123.267374056018</v>
      </c>
      <c r="N548" s="71" t="n">
        <f aca="false">IF(F548&lt;&gt;0,IF(I548&lt;&gt;0,I548/F548*100,""),"")</f>
        <v>117.554287381261</v>
      </c>
      <c r="O548" s="71" t="n">
        <f aca="false">IF(H548&lt;&gt;0,IF(K548&lt;&gt;0,K548/H548*100,""),"")</f>
        <v>117.554287381261</v>
      </c>
      <c r="Q548" s="65" t="n">
        <f aca="false">E548-C548-D548</f>
        <v>0</v>
      </c>
      <c r="R548" s="66" t="n">
        <f aca="false">H548-F548-G548</f>
        <v>0</v>
      </c>
      <c r="S548" s="66" t="n">
        <f aca="false">K548-I548-J548</f>
        <v>0</v>
      </c>
    </row>
    <row r="549" s="94" customFormat="true" ht="11.25" hidden="false" customHeight="false" outlineLevel="0" collapsed="false">
      <c r="A549" s="75" t="s">
        <v>555</v>
      </c>
      <c r="B549" s="87" t="s">
        <v>556</v>
      </c>
      <c r="C549" s="69" t="n">
        <v>2092200</v>
      </c>
      <c r="D549" s="69"/>
      <c r="E549" s="69" t="n">
        <f aca="false">SUM(C549:D549)</f>
        <v>2092200</v>
      </c>
      <c r="F549" s="69" t="n">
        <v>2193880</v>
      </c>
      <c r="G549" s="69"/>
      <c r="H549" s="69" t="n">
        <f aca="false">SUM(F549:G549)</f>
        <v>2193880</v>
      </c>
      <c r="I549" s="69" t="n">
        <v>2579000</v>
      </c>
      <c r="J549" s="69"/>
      <c r="K549" s="69" t="n">
        <f aca="false">SUM(I549:J549)</f>
        <v>2579000</v>
      </c>
      <c r="L549" s="71" t="n">
        <f aca="false">IF(C549&lt;&gt;0,IF(I549&lt;&gt;0,I549/C549*100,""),"")</f>
        <v>123.267374056018</v>
      </c>
      <c r="M549" s="71" t="n">
        <f aca="false">IF(E549&lt;&gt;0,IF(K549&lt;&gt;0,K549/E549*100,""),"")</f>
        <v>123.267374056018</v>
      </c>
      <c r="N549" s="71" t="n">
        <f aca="false">IF(F549&lt;&gt;0,IF(I549&lt;&gt;0,I549/F549*100,""),"")</f>
        <v>117.554287381261</v>
      </c>
      <c r="O549" s="71" t="n">
        <f aca="false">IF(H549&lt;&gt;0,IF(K549&lt;&gt;0,K549/H549*100,""),"")</f>
        <v>117.554287381261</v>
      </c>
      <c r="Q549" s="65" t="n">
        <f aca="false">E549-C549-D549</f>
        <v>0</v>
      </c>
      <c r="R549" s="66" t="n">
        <f aca="false">H549-F549-G549</f>
        <v>0</v>
      </c>
      <c r="S549" s="66" t="n">
        <f aca="false">K549-I549-J549</f>
        <v>0</v>
      </c>
    </row>
    <row r="550" s="94" customFormat="true" ht="6" hidden="false" customHeight="true" outlineLevel="0" collapsed="false">
      <c r="A550" s="75"/>
      <c r="B550" s="87"/>
      <c r="C550" s="69"/>
      <c r="D550" s="69"/>
      <c r="E550" s="69"/>
      <c r="F550" s="69"/>
      <c r="G550" s="69"/>
      <c r="H550" s="69"/>
      <c r="I550" s="69"/>
      <c r="J550" s="69"/>
      <c r="K550" s="69"/>
      <c r="L550" s="71" t="str">
        <f aca="false">IF(C550&lt;&gt;0,IF(I550&lt;&gt;0,I550/C550*100,""),"")</f>
        <v/>
      </c>
      <c r="M550" s="71" t="str">
        <f aca="false">IF(E550&lt;&gt;0,IF(K550&lt;&gt;0,K550/E550*100,""),"")</f>
        <v/>
      </c>
      <c r="N550" s="71" t="str">
        <f aca="false">IF(F550&lt;&gt;0,IF(I550&lt;&gt;0,I550/F550*100,""),"")</f>
        <v/>
      </c>
      <c r="O550" s="71" t="str">
        <f aca="false">IF(H550&lt;&gt;0,IF(K550&lt;&gt;0,K550/H550*100,""),"")</f>
        <v/>
      </c>
      <c r="Q550" s="65" t="n">
        <f aca="false">E550-C550-D550</f>
        <v>0</v>
      </c>
      <c r="R550" s="66" t="n">
        <f aca="false">H550-F550-G550</f>
        <v>0</v>
      </c>
      <c r="S550" s="66" t="n">
        <f aca="false">K550-I550-J550</f>
        <v>0</v>
      </c>
    </row>
    <row r="551" s="120" customFormat="true" ht="12.75" hidden="false" customHeight="false" outlineLevel="0" collapsed="false">
      <c r="A551" s="61" t="s">
        <v>572</v>
      </c>
      <c r="B551" s="76" t="s">
        <v>19</v>
      </c>
      <c r="C551" s="118" t="n">
        <f aca="false">SUM(C553:C553)</f>
        <v>2240800</v>
      </c>
      <c r="D551" s="118" t="n">
        <f aca="false">SUM(D553:D553)</f>
        <v>0</v>
      </c>
      <c r="E551" s="108" t="n">
        <f aca="false">SUM(C551:D551)</f>
        <v>2240800</v>
      </c>
      <c r="F551" s="108" t="n">
        <f aca="false">SUM(F553:F553)</f>
        <v>2274600</v>
      </c>
      <c r="G551" s="118" t="n">
        <f aca="false">SUM(G553:G553)</f>
        <v>0</v>
      </c>
      <c r="H551" s="108" t="n">
        <f aca="false">SUM(F551:G551)</f>
        <v>2274600</v>
      </c>
      <c r="I551" s="118" t="n">
        <f aca="false">SUM(I553:I553)</f>
        <v>2569000</v>
      </c>
      <c r="J551" s="118" t="n">
        <f aca="false">SUM(J553:J553)</f>
        <v>0</v>
      </c>
      <c r="K551" s="108" t="n">
        <f aca="false">SUM(I551:J551)</f>
        <v>2569000</v>
      </c>
      <c r="L551" s="109" t="n">
        <f aca="false">IF(C551&lt;&gt;0,IF(I551&lt;&gt;0,I551/C551*100,""),"")</f>
        <v>114.646554801856</v>
      </c>
      <c r="M551" s="109" t="n">
        <f aca="false">IF(E551&lt;&gt;0,IF(K551&lt;&gt;0,K551/E551*100,""),"")</f>
        <v>114.646554801856</v>
      </c>
      <c r="N551" s="109" t="n">
        <f aca="false">IF(F551&lt;&gt;0,IF(I551&lt;&gt;0,I551/F551*100,""),"")</f>
        <v>112.942935021542</v>
      </c>
      <c r="O551" s="109" t="n">
        <f aca="false">IF(H551&lt;&gt;0,IF(K551&lt;&gt;0,K551/H551*100,""),"")</f>
        <v>112.942935021542</v>
      </c>
      <c r="Q551" s="65" t="n">
        <f aca="false">E551-C551-D551</f>
        <v>0</v>
      </c>
      <c r="R551" s="66" t="n">
        <f aca="false">H551-F551-G551</f>
        <v>0</v>
      </c>
      <c r="S551" s="66" t="n">
        <f aca="false">K551-I551-J551</f>
        <v>0</v>
      </c>
    </row>
    <row r="552" s="120" customFormat="true" ht="12" hidden="true" customHeight="false" outlineLevel="0" collapsed="false">
      <c r="A552" s="72" t="s">
        <v>26</v>
      </c>
      <c r="B552" s="130"/>
      <c r="C552" s="111" t="n">
        <f aca="false">SUM(C553:C553)</f>
        <v>2240800</v>
      </c>
      <c r="D552" s="112"/>
      <c r="E552" s="69" t="n">
        <f aca="false">SUM(C552:D552)</f>
        <v>2240800</v>
      </c>
      <c r="F552" s="69" t="n">
        <f aca="false">SUM(F553:F553)</f>
        <v>2274600</v>
      </c>
      <c r="G552" s="112"/>
      <c r="H552" s="69" t="n">
        <f aca="false">SUM(F552:G552)</f>
        <v>2274600</v>
      </c>
      <c r="I552" s="111" t="n">
        <f aca="false">SUM(I553:I553)</f>
        <v>2569000</v>
      </c>
      <c r="J552" s="112"/>
      <c r="K552" s="69" t="n">
        <f aca="false">SUM(I552:J552)</f>
        <v>2569000</v>
      </c>
      <c r="L552" s="71" t="n">
        <f aca="false">IF(C552&lt;&gt;0,IF(I552&lt;&gt;0,I552/C552*100,""),"")</f>
        <v>114.646554801856</v>
      </c>
      <c r="M552" s="71" t="n">
        <f aca="false">IF(E552&lt;&gt;0,IF(K552&lt;&gt;0,K552/E552*100,""),"")</f>
        <v>114.646554801856</v>
      </c>
      <c r="N552" s="71" t="n">
        <f aca="false">IF(F552&lt;&gt;0,IF(I552&lt;&gt;0,I552/F552*100,""),"")</f>
        <v>112.942935021542</v>
      </c>
      <c r="O552" s="71" t="n">
        <f aca="false">IF(H552&lt;&gt;0,IF(K552&lt;&gt;0,K552/H552*100,""),"")</f>
        <v>112.942935021542</v>
      </c>
      <c r="Q552" s="65" t="n">
        <f aca="false">E552-C552-D552</f>
        <v>0</v>
      </c>
      <c r="R552" s="66" t="n">
        <f aca="false">H552-F552-G552</f>
        <v>0</v>
      </c>
      <c r="S552" s="66" t="n">
        <f aca="false">K552-I552-J552</f>
        <v>0</v>
      </c>
    </row>
    <row r="553" s="94" customFormat="true" ht="11.25" hidden="false" customHeight="false" outlineLevel="0" collapsed="false">
      <c r="A553" s="75" t="s">
        <v>555</v>
      </c>
      <c r="B553" s="87" t="s">
        <v>556</v>
      </c>
      <c r="C553" s="69" t="n">
        <v>2240800</v>
      </c>
      <c r="D553" s="69"/>
      <c r="E553" s="69" t="n">
        <f aca="false">SUM(C553:D553)</f>
        <v>2240800</v>
      </c>
      <c r="F553" s="69" t="n">
        <v>2274600</v>
      </c>
      <c r="G553" s="69"/>
      <c r="H553" s="69" t="n">
        <f aca="false">SUM(F553:G553)</f>
        <v>2274600</v>
      </c>
      <c r="I553" s="69" t="n">
        <v>2569000</v>
      </c>
      <c r="J553" s="69"/>
      <c r="K553" s="69" t="n">
        <f aca="false">SUM(I553:J553)</f>
        <v>2569000</v>
      </c>
      <c r="L553" s="71" t="n">
        <f aca="false">IF(C553&lt;&gt;0,IF(I553&lt;&gt;0,I553/C553*100,""),"")</f>
        <v>114.646554801856</v>
      </c>
      <c r="M553" s="71" t="n">
        <f aca="false">IF(E553&lt;&gt;0,IF(K553&lt;&gt;0,K553/E553*100,""),"")</f>
        <v>114.646554801856</v>
      </c>
      <c r="N553" s="71" t="n">
        <f aca="false">IF(F553&lt;&gt;0,IF(I553&lt;&gt;0,I553/F553*100,""),"")</f>
        <v>112.942935021542</v>
      </c>
      <c r="O553" s="71" t="n">
        <f aca="false">IF(H553&lt;&gt;0,IF(K553&lt;&gt;0,K553/H553*100,""),"")</f>
        <v>112.942935021542</v>
      </c>
      <c r="Q553" s="65" t="n">
        <f aca="false">E553-C553-D553</f>
        <v>0</v>
      </c>
      <c r="R553" s="66" t="n">
        <f aca="false">H553-F553-G553</f>
        <v>0</v>
      </c>
      <c r="S553" s="66" t="n">
        <f aca="false">K553-I553-J553</f>
        <v>0</v>
      </c>
    </row>
    <row r="554" s="94" customFormat="true" ht="6" hidden="false" customHeight="true" outlineLevel="0" collapsed="false">
      <c r="A554" s="75"/>
      <c r="B554" s="87"/>
      <c r="C554" s="69"/>
      <c r="D554" s="69"/>
      <c r="E554" s="69"/>
      <c r="F554" s="69"/>
      <c r="G554" s="69"/>
      <c r="H554" s="69"/>
      <c r="I554" s="69"/>
      <c r="J554" s="69"/>
      <c r="K554" s="69"/>
      <c r="L554" s="71" t="str">
        <f aca="false">IF(C554&lt;&gt;0,IF(I554&lt;&gt;0,I554/C554*100,""),"")</f>
        <v/>
      </c>
      <c r="M554" s="71" t="str">
        <f aca="false">IF(E554&lt;&gt;0,IF(K554&lt;&gt;0,K554/E554*100,""),"")</f>
        <v/>
      </c>
      <c r="N554" s="71" t="str">
        <f aca="false">IF(F554&lt;&gt;0,IF(I554&lt;&gt;0,I554/F554*100,""),"")</f>
        <v/>
      </c>
      <c r="O554" s="71" t="str">
        <f aca="false">IF(H554&lt;&gt;0,IF(K554&lt;&gt;0,K554/H554*100,""),"")</f>
        <v/>
      </c>
      <c r="Q554" s="65" t="n">
        <f aca="false">E554-C554-D554</f>
        <v>0</v>
      </c>
      <c r="R554" s="66" t="n">
        <f aca="false">H554-F554-G554</f>
        <v>0</v>
      </c>
      <c r="S554" s="66" t="n">
        <f aca="false">K554-I554-J554</f>
        <v>0</v>
      </c>
    </row>
    <row r="555" s="94" customFormat="true" ht="12.75" hidden="false" customHeight="false" outlineLevel="0" collapsed="false">
      <c r="A555" s="61" t="s">
        <v>573</v>
      </c>
      <c r="B555" s="76" t="s">
        <v>19</v>
      </c>
      <c r="C555" s="118" t="n">
        <f aca="false">SUM(C557:C560)</f>
        <v>2363300</v>
      </c>
      <c r="D555" s="118" t="n">
        <f aca="false">SUM(D557:D560)</f>
        <v>0</v>
      </c>
      <c r="E555" s="108" t="n">
        <f aca="false">SUM(C555:D555)</f>
        <v>2363300</v>
      </c>
      <c r="F555" s="108" t="n">
        <f aca="false">SUM(F557:F560)</f>
        <v>2419980</v>
      </c>
      <c r="G555" s="118" t="n">
        <f aca="false">SUM(G557:G560)</f>
        <v>0</v>
      </c>
      <c r="H555" s="108" t="n">
        <f aca="false">SUM(F555:G555)</f>
        <v>2419980</v>
      </c>
      <c r="I555" s="118" t="n">
        <f aca="false">SUM(I557:I560)</f>
        <v>3264000</v>
      </c>
      <c r="J555" s="118" t="n">
        <f aca="false">SUM(J557:J560)</f>
        <v>0</v>
      </c>
      <c r="K555" s="108" t="n">
        <f aca="false">SUM(I555:J555)</f>
        <v>3264000</v>
      </c>
      <c r="L555" s="109" t="n">
        <f aca="false">IF(C555&lt;&gt;0,IF(I555&lt;&gt;0,I555/C555*100,""),"")</f>
        <v>138.111962086912</v>
      </c>
      <c r="M555" s="109" t="n">
        <f aca="false">IF(E555&lt;&gt;0,IF(K555&lt;&gt;0,K555/E555*100,""),"")</f>
        <v>138.111962086912</v>
      </c>
      <c r="N555" s="109" t="n">
        <f aca="false">IF(F555&lt;&gt;0,IF(I555&lt;&gt;0,I555/F555*100,""),"")</f>
        <v>134.877147745023</v>
      </c>
      <c r="O555" s="109" t="n">
        <f aca="false">IF(H555&lt;&gt;0,IF(K555&lt;&gt;0,K555/H555*100,""),"")</f>
        <v>134.877147745023</v>
      </c>
      <c r="Q555" s="65" t="n">
        <f aca="false">E555-C555-D555</f>
        <v>0</v>
      </c>
      <c r="R555" s="66" t="n">
        <f aca="false">H555-F555-G555</f>
        <v>0</v>
      </c>
      <c r="S555" s="66" t="n">
        <f aca="false">K555-I555-J555</f>
        <v>0</v>
      </c>
    </row>
    <row r="556" s="125" customFormat="true" ht="11.25" hidden="true" customHeight="false" outlineLevel="0" collapsed="false">
      <c r="A556" s="67" t="s">
        <v>26</v>
      </c>
      <c r="B556" s="48"/>
      <c r="C556" s="111" t="n">
        <f aca="false">SUM(C557:C558)</f>
        <v>2363300</v>
      </c>
      <c r="D556" s="111" t="n">
        <f aca="false">SUM(D557:D558)</f>
        <v>0</v>
      </c>
      <c r="E556" s="111" t="n">
        <f aca="false">SUM(C556:D556)</f>
        <v>2363300</v>
      </c>
      <c r="F556" s="111" t="n">
        <f aca="false">SUM(F557:F558)</f>
        <v>2419980</v>
      </c>
      <c r="G556" s="111" t="n">
        <f aca="false">SUM(G557:G558)</f>
        <v>0</v>
      </c>
      <c r="H556" s="111" t="n">
        <f aca="false">SUM(F556:G556)</f>
        <v>2419980</v>
      </c>
      <c r="I556" s="111" t="n">
        <f aca="false">SUM(I557:I558)</f>
        <v>3264000</v>
      </c>
      <c r="J556" s="111" t="n">
        <f aca="false">SUM(J557:J558)</f>
        <v>0</v>
      </c>
      <c r="K556" s="111" t="n">
        <f aca="false">SUM(I556:J556)</f>
        <v>3264000</v>
      </c>
      <c r="L556" s="128" t="n">
        <f aca="false">IF(C556&lt;&gt;0,IF(I556&lt;&gt;0,I556/C556*100,""),"")</f>
        <v>138.111962086912</v>
      </c>
      <c r="M556" s="128" t="n">
        <f aca="false">IF(E556&lt;&gt;0,IF(K556&lt;&gt;0,K556/E556*100,""),"")</f>
        <v>138.111962086912</v>
      </c>
      <c r="N556" s="128" t="n">
        <f aca="false">IF(F556&lt;&gt;0,IF(I556&lt;&gt;0,I556/F556*100,""),"")</f>
        <v>134.877147745023</v>
      </c>
      <c r="O556" s="128" t="n">
        <f aca="false">IF(H556&lt;&gt;0,IF(K556&lt;&gt;0,K556/H556*100,""),"")</f>
        <v>134.877147745023</v>
      </c>
      <c r="Q556" s="65" t="n">
        <f aca="false">E556-C556-D556</f>
        <v>0</v>
      </c>
      <c r="R556" s="66" t="n">
        <f aca="false">H556-F556-G556</f>
        <v>0</v>
      </c>
      <c r="S556" s="66" t="n">
        <f aca="false">K556-I556-J556</f>
        <v>0</v>
      </c>
    </row>
    <row r="557" s="94" customFormat="true" ht="11.25" hidden="false" customHeight="false" outlineLevel="0" collapsed="false">
      <c r="A557" s="75" t="s">
        <v>555</v>
      </c>
      <c r="B557" s="87" t="s">
        <v>556</v>
      </c>
      <c r="C557" s="69" t="n">
        <v>2353300</v>
      </c>
      <c r="D557" s="69"/>
      <c r="E557" s="69" t="n">
        <f aca="false">SUM(C557:D557)</f>
        <v>2353300</v>
      </c>
      <c r="F557" s="69" t="n">
        <v>2409980</v>
      </c>
      <c r="G557" s="69"/>
      <c r="H557" s="69" t="n">
        <f aca="false">SUM(F557:G557)</f>
        <v>2409980</v>
      </c>
      <c r="I557" s="69" t="n">
        <v>3224000</v>
      </c>
      <c r="J557" s="69"/>
      <c r="K557" s="69" t="n">
        <f aca="false">SUM(I557:J557)</f>
        <v>3224000</v>
      </c>
      <c r="L557" s="71" t="n">
        <f aca="false">IF(C557&lt;&gt;0,IF(I557&lt;&gt;0,I557/C557*100,""),"")</f>
        <v>136.999107636085</v>
      </c>
      <c r="M557" s="71" t="n">
        <f aca="false">IF(E557&lt;&gt;0,IF(K557&lt;&gt;0,K557/E557*100,""),"")</f>
        <v>136.999107636085</v>
      </c>
      <c r="N557" s="71" t="n">
        <f aca="false">IF(F557&lt;&gt;0,IF(I557&lt;&gt;0,I557/F557*100,""),"")</f>
        <v>133.777043792895</v>
      </c>
      <c r="O557" s="71" t="n">
        <f aca="false">IF(H557&lt;&gt;0,IF(K557&lt;&gt;0,K557/H557*100,""),"")</f>
        <v>133.777043792895</v>
      </c>
      <c r="Q557" s="65" t="n">
        <f aca="false">E557-C557-D557</f>
        <v>0</v>
      </c>
      <c r="R557" s="66" t="n">
        <f aca="false">H557-F557-G557</f>
        <v>0</v>
      </c>
      <c r="S557" s="66" t="n">
        <f aca="false">K557-I557-J557</f>
        <v>0</v>
      </c>
    </row>
    <row r="558" s="94" customFormat="true" ht="11.25" hidden="false" customHeight="false" outlineLevel="0" collapsed="false">
      <c r="A558" s="75" t="s">
        <v>30</v>
      </c>
      <c r="B558" s="87" t="s">
        <v>31</v>
      </c>
      <c r="C558" s="69" t="n">
        <v>10000</v>
      </c>
      <c r="D558" s="69"/>
      <c r="E558" s="69" t="n">
        <f aca="false">SUM(C558:D558)</f>
        <v>10000</v>
      </c>
      <c r="F558" s="69" t="n">
        <v>10000</v>
      </c>
      <c r="G558" s="69"/>
      <c r="H558" s="69" t="n">
        <f aca="false">SUM(F558:G558)</f>
        <v>10000</v>
      </c>
      <c r="I558" s="69" t="n">
        <v>40000</v>
      </c>
      <c r="J558" s="69"/>
      <c r="K558" s="69" t="n">
        <f aca="false">SUM(I558:J558)</f>
        <v>40000</v>
      </c>
      <c r="L558" s="71" t="n">
        <f aca="false">IF(C558&lt;&gt;0,IF(I558&lt;&gt;0,I558/C558*100,""),"")</f>
        <v>400</v>
      </c>
      <c r="M558" s="71" t="n">
        <f aca="false">IF(E558&lt;&gt;0,IF(K558&lt;&gt;0,K558/E558*100,""),"")</f>
        <v>400</v>
      </c>
      <c r="N558" s="71" t="n">
        <f aca="false">IF(F558&lt;&gt;0,IF(I558&lt;&gt;0,I558/F558*100,""),"")</f>
        <v>400</v>
      </c>
      <c r="O558" s="71" t="n">
        <f aca="false">IF(H558&lt;&gt;0,IF(K558&lt;&gt;0,K558/H558*100,""),"")</f>
        <v>400</v>
      </c>
      <c r="Q558" s="65" t="n">
        <f aca="false">E558-C558-D558</f>
        <v>0</v>
      </c>
      <c r="R558" s="66" t="n">
        <f aca="false">H558-F558-G558</f>
        <v>0</v>
      </c>
      <c r="S558" s="66" t="n">
        <f aca="false">K558-I558-J558</f>
        <v>0</v>
      </c>
    </row>
    <row r="559" s="94" customFormat="true" ht="11.25" hidden="true" customHeight="false" outlineLevel="0" collapsed="false">
      <c r="A559" s="75" t="s">
        <v>55</v>
      </c>
      <c r="B559" s="122" t="s">
        <v>56</v>
      </c>
      <c r="C559" s="69"/>
      <c r="D559" s="69"/>
      <c r="E559" s="69" t="n">
        <f aca="false">SUM(C559:D559)</f>
        <v>0</v>
      </c>
      <c r="F559" s="69"/>
      <c r="G559" s="69"/>
      <c r="H559" s="69" t="n">
        <f aca="false">SUM(F559:G559)</f>
        <v>0</v>
      </c>
      <c r="I559" s="69"/>
      <c r="J559" s="69"/>
      <c r="K559" s="69" t="n">
        <f aca="false">SUM(I559:J559)</f>
        <v>0</v>
      </c>
      <c r="L559" s="71" t="str">
        <f aca="false">IF(C559&lt;&gt;0,IF(I559&lt;&gt;0,I559/C559*100,""),"")</f>
        <v/>
      </c>
      <c r="M559" s="71" t="str">
        <f aca="false">IF(E559&lt;&gt;0,IF(K559&lt;&gt;0,K559/E559*100,""),"")</f>
        <v/>
      </c>
      <c r="N559" s="71" t="str">
        <f aca="false">IF(F559&lt;&gt;0,IF(I559&lt;&gt;0,I559/F559*100,""),"")</f>
        <v/>
      </c>
      <c r="O559" s="71" t="str">
        <f aca="false">IF(H559&lt;&gt;0,IF(K559&lt;&gt;0,K559/H559*100,""),"")</f>
        <v/>
      </c>
      <c r="Q559" s="65" t="n">
        <f aca="false">E559-C559-D559</f>
        <v>0</v>
      </c>
      <c r="R559" s="66" t="n">
        <f aca="false">H559-F559-G559</f>
        <v>0</v>
      </c>
      <c r="S559" s="66" t="n">
        <f aca="false">K559-I559-J559</f>
        <v>0</v>
      </c>
    </row>
    <row r="560" s="94" customFormat="true" ht="11.25" hidden="true" customHeight="false" outlineLevel="0" collapsed="false">
      <c r="A560" s="75" t="s">
        <v>57</v>
      </c>
      <c r="B560" s="122" t="s">
        <v>58</v>
      </c>
      <c r="C560" s="69"/>
      <c r="D560" s="69"/>
      <c r="E560" s="69" t="n">
        <f aca="false">SUM(C560:D560)</f>
        <v>0</v>
      </c>
      <c r="F560" s="69"/>
      <c r="G560" s="69"/>
      <c r="H560" s="69" t="n">
        <f aca="false">SUM(F560:G560)</f>
        <v>0</v>
      </c>
      <c r="I560" s="69"/>
      <c r="J560" s="69"/>
      <c r="K560" s="69" t="n">
        <f aca="false">SUM(I560:J560)</f>
        <v>0</v>
      </c>
      <c r="L560" s="71" t="str">
        <f aca="false">IF(C560&lt;&gt;0,IF(I560&lt;&gt;0,I560/C560*100,""),"")</f>
        <v/>
      </c>
      <c r="M560" s="71" t="str">
        <f aca="false">IF(E560&lt;&gt;0,IF(K560&lt;&gt;0,K560/E560*100,""),"")</f>
        <v/>
      </c>
      <c r="N560" s="71" t="str">
        <f aca="false">IF(F560&lt;&gt;0,IF(I560&lt;&gt;0,I560/F560*100,""),"")</f>
        <v/>
      </c>
      <c r="O560" s="71" t="str">
        <f aca="false">IF(H560&lt;&gt;0,IF(K560&lt;&gt;0,K560/H560*100,""),"")</f>
        <v/>
      </c>
      <c r="Q560" s="65" t="n">
        <f aca="false">E560-C560-D560</f>
        <v>0</v>
      </c>
      <c r="R560" s="66" t="n">
        <f aca="false">H560-F560-G560</f>
        <v>0</v>
      </c>
      <c r="S560" s="66" t="n">
        <f aca="false">K560-I560-J560</f>
        <v>0</v>
      </c>
    </row>
    <row r="561" s="94" customFormat="true" ht="6" hidden="false" customHeight="true" outlineLevel="0" collapsed="false">
      <c r="A561" s="75"/>
      <c r="B561" s="87"/>
      <c r="C561" s="69"/>
      <c r="D561" s="69"/>
      <c r="E561" s="69"/>
      <c r="F561" s="69"/>
      <c r="G561" s="69"/>
      <c r="H561" s="69"/>
      <c r="I561" s="69"/>
      <c r="J561" s="69"/>
      <c r="K561" s="69"/>
      <c r="L561" s="71" t="str">
        <f aca="false">IF(C561&lt;&gt;0,IF(I561&lt;&gt;0,I561/C561*100,""),"")</f>
        <v/>
      </c>
      <c r="M561" s="71" t="str">
        <f aca="false">IF(E561&lt;&gt;0,IF(K561&lt;&gt;0,K561/E561*100,""),"")</f>
        <v/>
      </c>
      <c r="N561" s="71" t="str">
        <f aca="false">IF(F561&lt;&gt;0,IF(I561&lt;&gt;0,I561/F561*100,""),"")</f>
        <v/>
      </c>
      <c r="O561" s="71" t="str">
        <f aca="false">IF(H561&lt;&gt;0,IF(K561&lt;&gt;0,K561/H561*100,""),"")</f>
        <v/>
      </c>
      <c r="Q561" s="65" t="n">
        <f aca="false">E561-C561-D561</f>
        <v>0</v>
      </c>
      <c r="R561" s="66" t="n">
        <f aca="false">H561-F561-G561</f>
        <v>0</v>
      </c>
      <c r="S561" s="66" t="n">
        <f aca="false">K561-I561-J561</f>
        <v>0</v>
      </c>
    </row>
    <row r="562" s="94" customFormat="true" ht="12.75" hidden="false" customHeight="false" outlineLevel="0" collapsed="false">
      <c r="A562" s="61" t="s">
        <v>574</v>
      </c>
      <c r="B562" s="76" t="s">
        <v>19</v>
      </c>
      <c r="C562" s="118" t="n">
        <f aca="false">SUM(C564:C565)</f>
        <v>1916200</v>
      </c>
      <c r="D562" s="118" t="n">
        <f aca="false">SUM(D564:D564)</f>
        <v>0</v>
      </c>
      <c r="E562" s="108" t="n">
        <f aca="false">SUM(C562:D562)</f>
        <v>1916200</v>
      </c>
      <c r="F562" s="108" t="n">
        <f aca="false">SUM(F564:F565)</f>
        <v>2018346</v>
      </c>
      <c r="G562" s="118" t="n">
        <f aca="false">SUM(G564:G564)</f>
        <v>0</v>
      </c>
      <c r="H562" s="108" t="n">
        <f aca="false">SUM(F562:G562)</f>
        <v>2018346</v>
      </c>
      <c r="I562" s="118" t="n">
        <f aca="false">SUM(I564:I565)</f>
        <v>2282000</v>
      </c>
      <c r="J562" s="118" t="n">
        <f aca="false">SUM(J564:J564)</f>
        <v>0</v>
      </c>
      <c r="K562" s="108" t="n">
        <f aca="false">SUM(I562:J562)</f>
        <v>2282000</v>
      </c>
      <c r="L562" s="109" t="n">
        <f aca="false">IF(C562&lt;&gt;0,IF(I562&lt;&gt;0,I562/C562*100,""),"")</f>
        <v>119.089865358522</v>
      </c>
      <c r="M562" s="109" t="n">
        <f aca="false">IF(E562&lt;&gt;0,IF(K562&lt;&gt;0,K562/E562*100,""),"")</f>
        <v>119.089865358522</v>
      </c>
      <c r="N562" s="109" t="n">
        <f aca="false">IF(F562&lt;&gt;0,IF(I562&lt;&gt;0,I562/F562*100,""),"")</f>
        <v>113.062874254464</v>
      </c>
      <c r="O562" s="109" t="n">
        <f aca="false">IF(H562&lt;&gt;0,IF(K562&lt;&gt;0,K562/H562*100,""),"")</f>
        <v>113.062874254464</v>
      </c>
      <c r="Q562" s="65" t="n">
        <f aca="false">E562-C562-D562</f>
        <v>0</v>
      </c>
      <c r="R562" s="66" t="n">
        <f aca="false">H562-F562-G562</f>
        <v>0</v>
      </c>
      <c r="S562" s="66" t="n">
        <f aca="false">K562-I562-J562</f>
        <v>0</v>
      </c>
    </row>
    <row r="563" s="94" customFormat="true" ht="12" hidden="true" customHeight="false" outlineLevel="0" collapsed="false">
      <c r="A563" s="72" t="s">
        <v>26</v>
      </c>
      <c r="B563" s="130"/>
      <c r="C563" s="111" t="n">
        <f aca="false">SUM(C564:C565)</f>
        <v>1916200</v>
      </c>
      <c r="D563" s="112"/>
      <c r="E563" s="69" t="n">
        <f aca="false">SUM(C563:D563)</f>
        <v>1916200</v>
      </c>
      <c r="F563" s="69" t="n">
        <f aca="false">SUM(F564:F565)</f>
        <v>2018346</v>
      </c>
      <c r="G563" s="112"/>
      <c r="H563" s="69" t="n">
        <f aca="false">SUM(F563:G563)</f>
        <v>2018346</v>
      </c>
      <c r="I563" s="111" t="n">
        <f aca="false">SUM(I564:I565)</f>
        <v>2282000</v>
      </c>
      <c r="J563" s="112"/>
      <c r="K563" s="69" t="n">
        <f aca="false">SUM(I563:J563)</f>
        <v>2282000</v>
      </c>
      <c r="L563" s="71" t="n">
        <f aca="false">IF(C563&lt;&gt;0,IF(I563&lt;&gt;0,I563/C563*100,""),"")</f>
        <v>119.089865358522</v>
      </c>
      <c r="M563" s="71" t="n">
        <f aca="false">IF(E563&lt;&gt;0,IF(K563&lt;&gt;0,K563/E563*100,""),"")</f>
        <v>119.089865358522</v>
      </c>
      <c r="N563" s="71" t="n">
        <f aca="false">IF(F563&lt;&gt;0,IF(I563&lt;&gt;0,I563/F563*100,""),"")</f>
        <v>113.062874254464</v>
      </c>
      <c r="O563" s="71" t="n">
        <f aca="false">IF(H563&lt;&gt;0,IF(K563&lt;&gt;0,K563/H563*100,""),"")</f>
        <v>113.062874254464</v>
      </c>
      <c r="Q563" s="65" t="n">
        <f aca="false">E563-C563-D563</f>
        <v>0</v>
      </c>
      <c r="R563" s="66" t="n">
        <f aca="false">H563-F563-G563</f>
        <v>0</v>
      </c>
      <c r="S563" s="66" t="n">
        <f aca="false">K563-I563-J563</f>
        <v>0</v>
      </c>
    </row>
    <row r="564" s="94" customFormat="true" ht="11.25" hidden="false" customHeight="false" outlineLevel="0" collapsed="false">
      <c r="A564" s="75" t="s">
        <v>555</v>
      </c>
      <c r="B564" s="87" t="s">
        <v>556</v>
      </c>
      <c r="C564" s="69" t="n">
        <v>1876200</v>
      </c>
      <c r="D564" s="69"/>
      <c r="E564" s="69" t="n">
        <f aca="false">SUM(C564:D564)</f>
        <v>1876200</v>
      </c>
      <c r="F564" s="69" t="n">
        <v>1958346</v>
      </c>
      <c r="G564" s="69"/>
      <c r="H564" s="69" t="n">
        <f aca="false">SUM(F564:G564)</f>
        <v>1958346</v>
      </c>
      <c r="I564" s="69" t="n">
        <v>2262000</v>
      </c>
      <c r="J564" s="69"/>
      <c r="K564" s="69" t="n">
        <f aca="false">SUM(I564:J564)</f>
        <v>2262000</v>
      </c>
      <c r="L564" s="71" t="n">
        <f aca="false">IF(C564&lt;&gt;0,IF(I564&lt;&gt;0,I564/C564*100,""),"")</f>
        <v>120.562839782539</v>
      </c>
      <c r="M564" s="71" t="n">
        <f aca="false">IF(E564&lt;&gt;0,IF(K564&lt;&gt;0,K564/E564*100,""),"")</f>
        <v>120.562839782539</v>
      </c>
      <c r="N564" s="71" t="n">
        <f aca="false">IF(F564&lt;&gt;0,IF(I564&lt;&gt;0,I564/F564*100,""),"")</f>
        <v>115.50563587844</v>
      </c>
      <c r="O564" s="71" t="n">
        <f aca="false">IF(H564&lt;&gt;0,IF(K564&lt;&gt;0,K564/H564*100,""),"")</f>
        <v>115.50563587844</v>
      </c>
      <c r="Q564" s="65" t="n">
        <f aca="false">E564-C564-D564</f>
        <v>0</v>
      </c>
      <c r="R564" s="66" t="n">
        <f aca="false">H564-F564-G564</f>
        <v>0</v>
      </c>
      <c r="S564" s="66" t="n">
        <f aca="false">K564-I564-J564</f>
        <v>0</v>
      </c>
    </row>
    <row r="565" s="94" customFormat="true" ht="11.25" hidden="false" customHeight="false" outlineLevel="0" collapsed="false">
      <c r="A565" s="75" t="s">
        <v>30</v>
      </c>
      <c r="B565" s="87" t="s">
        <v>31</v>
      </c>
      <c r="C565" s="69" t="n">
        <v>40000</v>
      </c>
      <c r="D565" s="69"/>
      <c r="E565" s="69" t="n">
        <f aca="false">SUM(C565:D565)</f>
        <v>40000</v>
      </c>
      <c r="F565" s="69" t="n">
        <v>60000</v>
      </c>
      <c r="G565" s="69"/>
      <c r="H565" s="69" t="n">
        <f aca="false">SUM(F565:G565)</f>
        <v>60000</v>
      </c>
      <c r="I565" s="69" t="n">
        <v>20000</v>
      </c>
      <c r="J565" s="69"/>
      <c r="K565" s="69" t="n">
        <f aca="false">SUM(I565:J565)</f>
        <v>20000</v>
      </c>
      <c r="L565" s="71" t="n">
        <f aca="false">IF(C565&lt;&gt;0,IF(I565&lt;&gt;0,I565/C565*100,""),"")</f>
        <v>50</v>
      </c>
      <c r="M565" s="71" t="n">
        <f aca="false">IF(E565&lt;&gt;0,IF(K565&lt;&gt;0,K565/E565*100,""),"")</f>
        <v>50</v>
      </c>
      <c r="N565" s="71" t="n">
        <f aca="false">IF(F565&lt;&gt;0,IF(I565&lt;&gt;0,I565/F565*100,""),"")</f>
        <v>33.3333333333333</v>
      </c>
      <c r="O565" s="71" t="n">
        <f aca="false">IF(H565&lt;&gt;0,IF(K565&lt;&gt;0,K565/H565*100,""),"")</f>
        <v>33.3333333333333</v>
      </c>
      <c r="Q565" s="65" t="n">
        <f aca="false">E565-C565-D565</f>
        <v>0</v>
      </c>
      <c r="R565" s="66" t="n">
        <f aca="false">H565-F565-G565</f>
        <v>0</v>
      </c>
      <c r="S565" s="66" t="n">
        <f aca="false">K565-I565-J565</f>
        <v>0</v>
      </c>
    </row>
    <row r="566" s="94" customFormat="true" ht="6" hidden="false" customHeight="true" outlineLevel="0" collapsed="false">
      <c r="A566" s="75"/>
      <c r="B566" s="87"/>
      <c r="C566" s="69"/>
      <c r="D566" s="69"/>
      <c r="E566" s="69"/>
      <c r="F566" s="69"/>
      <c r="G566" s="69"/>
      <c r="H566" s="69"/>
      <c r="I566" s="69"/>
      <c r="J566" s="69"/>
      <c r="K566" s="69"/>
      <c r="L566" s="71" t="str">
        <f aca="false">IF(C566&lt;&gt;0,IF(I566&lt;&gt;0,I566/C566*100,""),"")</f>
        <v/>
      </c>
      <c r="M566" s="71" t="str">
        <f aca="false">IF(E566&lt;&gt;0,IF(K566&lt;&gt;0,K566/E566*100,""),"")</f>
        <v/>
      </c>
      <c r="N566" s="71" t="str">
        <f aca="false">IF(F566&lt;&gt;0,IF(I566&lt;&gt;0,I566/F566*100,""),"")</f>
        <v/>
      </c>
      <c r="O566" s="71" t="str">
        <f aca="false">IF(H566&lt;&gt;0,IF(K566&lt;&gt;0,K566/H566*100,""),"")</f>
        <v/>
      </c>
      <c r="Q566" s="65" t="n">
        <f aca="false">E566-C566-D566</f>
        <v>0</v>
      </c>
      <c r="R566" s="66" t="n">
        <f aca="false">H566-F566-G566</f>
        <v>0</v>
      </c>
      <c r="S566" s="66" t="n">
        <f aca="false">K566-I566-J566</f>
        <v>0</v>
      </c>
    </row>
    <row r="567" s="94" customFormat="true" ht="12.75" hidden="false" customHeight="false" outlineLevel="0" collapsed="false">
      <c r="A567" s="61" t="s">
        <v>575</v>
      </c>
      <c r="B567" s="76" t="s">
        <v>19</v>
      </c>
      <c r="C567" s="118" t="n">
        <f aca="false">SUM(C569:C569)</f>
        <v>2272300</v>
      </c>
      <c r="D567" s="118" t="n">
        <f aca="false">SUM(D569:D569)</f>
        <v>0</v>
      </c>
      <c r="E567" s="108" t="n">
        <f aca="false">SUM(C567:D567)</f>
        <v>2272300</v>
      </c>
      <c r="F567" s="108" t="n">
        <f aca="false">SUM(F569:F569)</f>
        <v>2318300</v>
      </c>
      <c r="G567" s="118" t="n">
        <f aca="false">SUM(G569:G569)</f>
        <v>0</v>
      </c>
      <c r="H567" s="108" t="n">
        <f aca="false">SUM(F567:G567)</f>
        <v>2318300</v>
      </c>
      <c r="I567" s="118" t="n">
        <f aca="false">SUM(I569:I569)</f>
        <v>2642000</v>
      </c>
      <c r="J567" s="118" t="n">
        <f aca="false">SUM(J569:J569)</f>
        <v>0</v>
      </c>
      <c r="K567" s="108" t="n">
        <f aca="false">SUM(I567:J567)</f>
        <v>2642000</v>
      </c>
      <c r="L567" s="109" t="n">
        <f aca="false">IF(C567&lt;&gt;0,IF(I567&lt;&gt;0,I567/C567*100,""),"")</f>
        <v>116.269858733442</v>
      </c>
      <c r="M567" s="109" t="n">
        <f aca="false">IF(E567&lt;&gt;0,IF(K567&lt;&gt;0,K567/E567*100,""),"")</f>
        <v>116.269858733442</v>
      </c>
      <c r="N567" s="109" t="n">
        <f aca="false">IF(F567&lt;&gt;0,IF(I567&lt;&gt;0,I567/F567*100,""),"")</f>
        <v>113.962817581849</v>
      </c>
      <c r="O567" s="109" t="n">
        <f aca="false">IF(H567&lt;&gt;0,IF(K567&lt;&gt;0,K567/H567*100,""),"")</f>
        <v>113.962817581849</v>
      </c>
      <c r="Q567" s="65" t="n">
        <f aca="false">E567-C567-D567</f>
        <v>0</v>
      </c>
      <c r="R567" s="66" t="n">
        <f aca="false">H567-F567-G567</f>
        <v>0</v>
      </c>
      <c r="S567" s="66" t="n">
        <f aca="false">K567-I567-J567</f>
        <v>0</v>
      </c>
    </row>
    <row r="568" s="94" customFormat="true" ht="12" hidden="true" customHeight="false" outlineLevel="0" collapsed="false">
      <c r="A568" s="72" t="s">
        <v>26</v>
      </c>
      <c r="B568" s="130"/>
      <c r="C568" s="111" t="n">
        <f aca="false">SUM(C569:C569)</f>
        <v>2272300</v>
      </c>
      <c r="D568" s="112"/>
      <c r="E568" s="69" t="n">
        <f aca="false">SUM(C568:D568)</f>
        <v>2272300</v>
      </c>
      <c r="F568" s="69" t="n">
        <f aca="false">SUM(F569:F569)</f>
        <v>2318300</v>
      </c>
      <c r="G568" s="112"/>
      <c r="H568" s="69" t="n">
        <f aca="false">SUM(F568:G568)</f>
        <v>2318300</v>
      </c>
      <c r="I568" s="111" t="n">
        <f aca="false">SUM(I569:I569)</f>
        <v>2642000</v>
      </c>
      <c r="J568" s="112"/>
      <c r="K568" s="69" t="n">
        <f aca="false">SUM(I568:J568)</f>
        <v>2642000</v>
      </c>
      <c r="L568" s="71" t="n">
        <f aca="false">IF(C568&lt;&gt;0,IF(I568&lt;&gt;0,I568/C568*100,""),"")</f>
        <v>116.269858733442</v>
      </c>
      <c r="M568" s="71" t="n">
        <f aca="false">IF(E568&lt;&gt;0,IF(K568&lt;&gt;0,K568/E568*100,""),"")</f>
        <v>116.269858733442</v>
      </c>
      <c r="N568" s="71" t="n">
        <f aca="false">IF(F568&lt;&gt;0,IF(I568&lt;&gt;0,I568/F568*100,""),"")</f>
        <v>113.962817581849</v>
      </c>
      <c r="O568" s="71" t="n">
        <f aca="false">IF(H568&lt;&gt;0,IF(K568&lt;&gt;0,K568/H568*100,""),"")</f>
        <v>113.962817581849</v>
      </c>
      <c r="Q568" s="65" t="n">
        <f aca="false">E568-C568-D568</f>
        <v>0</v>
      </c>
      <c r="R568" s="66" t="n">
        <f aca="false">H568-F568-G568</f>
        <v>0</v>
      </c>
      <c r="S568" s="66" t="n">
        <f aca="false">K568-I568-J568</f>
        <v>0</v>
      </c>
    </row>
    <row r="569" s="94" customFormat="true" ht="11.25" hidden="false" customHeight="false" outlineLevel="0" collapsed="false">
      <c r="A569" s="75" t="s">
        <v>555</v>
      </c>
      <c r="B569" s="87" t="s">
        <v>556</v>
      </c>
      <c r="C569" s="69" t="n">
        <v>2272300</v>
      </c>
      <c r="D569" s="69"/>
      <c r="E569" s="69" t="n">
        <f aca="false">SUM(C569:D569)</f>
        <v>2272300</v>
      </c>
      <c r="F569" s="69" t="n">
        <v>2318300</v>
      </c>
      <c r="G569" s="69"/>
      <c r="H569" s="69" t="n">
        <f aca="false">SUM(F569:G569)</f>
        <v>2318300</v>
      </c>
      <c r="I569" s="69" t="n">
        <v>2642000</v>
      </c>
      <c r="J569" s="69"/>
      <c r="K569" s="69" t="n">
        <f aca="false">SUM(I569:J569)</f>
        <v>2642000</v>
      </c>
      <c r="L569" s="71" t="n">
        <f aca="false">IF(C569&lt;&gt;0,IF(I569&lt;&gt;0,I569/C569*100,""),"")</f>
        <v>116.269858733442</v>
      </c>
      <c r="M569" s="71" t="n">
        <f aca="false">IF(E569&lt;&gt;0,IF(K569&lt;&gt;0,K569/E569*100,""),"")</f>
        <v>116.269858733442</v>
      </c>
      <c r="N569" s="71" t="n">
        <f aca="false">IF(F569&lt;&gt;0,IF(I569&lt;&gt;0,I569/F569*100,""),"")</f>
        <v>113.962817581849</v>
      </c>
      <c r="O569" s="71" t="n">
        <f aca="false">IF(H569&lt;&gt;0,IF(K569&lt;&gt;0,K569/H569*100,""),"")</f>
        <v>113.962817581849</v>
      </c>
      <c r="Q569" s="65" t="n">
        <f aca="false">E569-C569-D569</f>
        <v>0</v>
      </c>
      <c r="R569" s="66" t="n">
        <f aca="false">H569-F569-G569</f>
        <v>0</v>
      </c>
      <c r="S569" s="66" t="n">
        <f aca="false">K569-I569-J569</f>
        <v>0</v>
      </c>
    </row>
    <row r="570" s="94" customFormat="true" ht="6" hidden="false" customHeight="true" outlineLevel="0" collapsed="false">
      <c r="A570" s="75"/>
      <c r="B570" s="87"/>
      <c r="C570" s="69"/>
      <c r="D570" s="69"/>
      <c r="E570" s="69"/>
      <c r="F570" s="69"/>
      <c r="G570" s="69"/>
      <c r="H570" s="69"/>
      <c r="I570" s="69"/>
      <c r="J570" s="69"/>
      <c r="K570" s="69"/>
      <c r="L570" s="71" t="str">
        <f aca="false">IF(C570&lt;&gt;0,IF(I570&lt;&gt;0,I570/C570*100,""),"")</f>
        <v/>
      </c>
      <c r="M570" s="71" t="str">
        <f aca="false">IF(E570&lt;&gt;0,IF(K570&lt;&gt;0,K570/E570*100,""),"")</f>
        <v/>
      </c>
      <c r="N570" s="71" t="str">
        <f aca="false">IF(F570&lt;&gt;0,IF(I570&lt;&gt;0,I570/F570*100,""),"")</f>
        <v/>
      </c>
      <c r="O570" s="71" t="str">
        <f aca="false">IF(H570&lt;&gt;0,IF(K570&lt;&gt;0,K570/H570*100,""),"")</f>
        <v/>
      </c>
      <c r="Q570" s="65" t="n">
        <f aca="false">E570-C570-D570</f>
        <v>0</v>
      </c>
      <c r="R570" s="66" t="n">
        <f aca="false">H570-F570-G570</f>
        <v>0</v>
      </c>
      <c r="S570" s="66" t="n">
        <f aca="false">K570-I570-J570</f>
        <v>0</v>
      </c>
    </row>
    <row r="571" s="94" customFormat="true" ht="12.75" hidden="false" customHeight="false" outlineLevel="0" collapsed="false">
      <c r="A571" s="61" t="s">
        <v>576</v>
      </c>
      <c r="B571" s="76" t="s">
        <v>19</v>
      </c>
      <c r="C571" s="108" t="n">
        <f aca="false">SUM(C573:C574)</f>
        <v>1963100</v>
      </c>
      <c r="D571" s="108" t="n">
        <f aca="false">SUM(D573:D573)</f>
        <v>0</v>
      </c>
      <c r="E571" s="108" t="n">
        <f aca="false">SUM(C571:D571)</f>
        <v>1963100</v>
      </c>
      <c r="F571" s="108" t="n">
        <f aca="false">SUM(F573:F576)</f>
        <v>1991100</v>
      </c>
      <c r="G571" s="108" t="n">
        <f aca="false">SUM(G573:G573)</f>
        <v>0</v>
      </c>
      <c r="H571" s="108" t="n">
        <f aca="false">SUM(F571:G571)</f>
        <v>1991100</v>
      </c>
      <c r="I571" s="108" t="n">
        <f aca="false">SUM(I573:I576)</f>
        <v>2129000</v>
      </c>
      <c r="J571" s="108" t="n">
        <f aca="false">SUM(J573:J573)</f>
        <v>0</v>
      </c>
      <c r="K571" s="108" t="n">
        <f aca="false">SUM(I571:J571)</f>
        <v>2129000</v>
      </c>
      <c r="L571" s="109" t="n">
        <f aca="false">IF(C571&lt;&gt;0,IF(I571&lt;&gt;0,I571/C571*100,""),"")</f>
        <v>108.450919464113</v>
      </c>
      <c r="M571" s="109" t="n">
        <f aca="false">IF(E571&lt;&gt;0,IF(K571&lt;&gt;0,K571/E571*100,""),"")</f>
        <v>108.450919464113</v>
      </c>
      <c r="N571" s="109" t="n">
        <f aca="false">IF(F571&lt;&gt;0,IF(I571&lt;&gt;0,I571/F571*100,""),"")</f>
        <v>106.925819898549</v>
      </c>
      <c r="O571" s="109" t="n">
        <f aca="false">IF(H571&lt;&gt;0,IF(K571&lt;&gt;0,K571/H571*100,""),"")</f>
        <v>106.925819898549</v>
      </c>
      <c r="Q571" s="65" t="n">
        <f aca="false">E571-C571-D571</f>
        <v>0</v>
      </c>
      <c r="R571" s="66" t="n">
        <f aca="false">H571-F571-G571</f>
        <v>0</v>
      </c>
      <c r="S571" s="66" t="n">
        <f aca="false">K571-I571-J571</f>
        <v>0</v>
      </c>
    </row>
    <row r="572" s="94" customFormat="true" ht="12" hidden="false" customHeight="false" outlineLevel="0" collapsed="false">
      <c r="A572" s="72" t="s">
        <v>26</v>
      </c>
      <c r="B572" s="130"/>
      <c r="C572" s="111" t="n">
        <f aca="false">SUM(C573:C574)</f>
        <v>1963100</v>
      </c>
      <c r="D572" s="112"/>
      <c r="E572" s="69" t="n">
        <f aca="false">SUM(C572:D572)</f>
        <v>1963100</v>
      </c>
      <c r="F572" s="69" t="n">
        <f aca="false">SUM(F573:F574)</f>
        <v>1929100</v>
      </c>
      <c r="G572" s="112"/>
      <c r="H572" s="69" t="n">
        <f aca="false">SUM(F572:G572)</f>
        <v>1929100</v>
      </c>
      <c r="I572" s="69" t="n">
        <f aca="false">SUM(I573:I574)</f>
        <v>2129000</v>
      </c>
      <c r="J572" s="112"/>
      <c r="K572" s="69" t="n">
        <f aca="false">SUM(I572:J572)</f>
        <v>2129000</v>
      </c>
      <c r="L572" s="71" t="n">
        <f aca="false">IF(C572&lt;&gt;0,IF(I572&lt;&gt;0,I572/C572*100,""),"")</f>
        <v>108.450919464113</v>
      </c>
      <c r="M572" s="71" t="n">
        <f aca="false">IF(E572&lt;&gt;0,IF(K572&lt;&gt;0,K572/E572*100,""),"")</f>
        <v>108.450919464113</v>
      </c>
      <c r="N572" s="71" t="n">
        <f aca="false">IF(F572&lt;&gt;0,IF(I572&lt;&gt;0,I572/F572*100,""),"")</f>
        <v>110.362345135037</v>
      </c>
      <c r="O572" s="71" t="n">
        <f aca="false">IF(H572&lt;&gt;0,IF(K572&lt;&gt;0,K572/H572*100,""),"")</f>
        <v>110.362345135037</v>
      </c>
      <c r="Q572" s="65" t="n">
        <f aca="false">E572-C572-D572</f>
        <v>0</v>
      </c>
      <c r="R572" s="66" t="n">
        <f aca="false">H572-F572-G572</f>
        <v>0</v>
      </c>
      <c r="S572" s="66" t="n">
        <f aca="false">K572-I572-J572</f>
        <v>0</v>
      </c>
    </row>
    <row r="573" s="94" customFormat="true" ht="11.25" hidden="false" customHeight="false" outlineLevel="0" collapsed="false">
      <c r="A573" s="75" t="s">
        <v>555</v>
      </c>
      <c r="B573" s="87" t="s">
        <v>556</v>
      </c>
      <c r="C573" s="69" t="n">
        <v>1913100</v>
      </c>
      <c r="D573" s="69"/>
      <c r="E573" s="69" t="n">
        <f aca="false">SUM(C573:D573)</f>
        <v>1913100</v>
      </c>
      <c r="F573" s="69" t="n">
        <v>1929100</v>
      </c>
      <c r="G573" s="69"/>
      <c r="H573" s="69" t="n">
        <f aca="false">SUM(F573:G573)</f>
        <v>1929100</v>
      </c>
      <c r="I573" s="69" t="n">
        <v>2059000</v>
      </c>
      <c r="J573" s="69"/>
      <c r="K573" s="69" t="n">
        <f aca="false">SUM(I573:J573)</f>
        <v>2059000</v>
      </c>
      <c r="L573" s="71" t="n">
        <f aca="false">IF(C573&lt;&gt;0,IF(I573&lt;&gt;0,I573/C573*100,""),"")</f>
        <v>107.626365584653</v>
      </c>
      <c r="M573" s="71" t="n">
        <f aca="false">IF(E573&lt;&gt;0,IF(K573&lt;&gt;0,K573/E573*100,""),"")</f>
        <v>107.626365584653</v>
      </c>
      <c r="N573" s="71" t="n">
        <f aca="false">IF(F573&lt;&gt;0,IF(I573&lt;&gt;0,I573/F573*100,""),"")</f>
        <v>106.733710020217</v>
      </c>
      <c r="O573" s="71" t="n">
        <f aca="false">IF(H573&lt;&gt;0,IF(K573&lt;&gt;0,K573/H573*100,""),"")</f>
        <v>106.733710020217</v>
      </c>
      <c r="Q573" s="65" t="n">
        <f aca="false">E573-C573-D573</f>
        <v>0</v>
      </c>
      <c r="R573" s="66" t="n">
        <f aca="false">H573-F573-G573</f>
        <v>0</v>
      </c>
      <c r="S573" s="66" t="n">
        <f aca="false">K573-I573-J573</f>
        <v>0</v>
      </c>
    </row>
    <row r="574" s="94" customFormat="true" ht="11.25" hidden="false" customHeight="false" outlineLevel="0" collapsed="false">
      <c r="A574" s="75" t="s">
        <v>30</v>
      </c>
      <c r="B574" s="87" t="s">
        <v>31</v>
      </c>
      <c r="C574" s="69" t="n">
        <v>50000</v>
      </c>
      <c r="D574" s="69"/>
      <c r="E574" s="69" t="n">
        <f aca="false">SUM(C574:D574)</f>
        <v>50000</v>
      </c>
      <c r="F574" s="69"/>
      <c r="G574" s="69"/>
      <c r="H574" s="69" t="n">
        <f aca="false">SUM(F574:G574)</f>
        <v>0</v>
      </c>
      <c r="I574" s="69" t="n">
        <v>70000</v>
      </c>
      <c r="J574" s="69"/>
      <c r="K574" s="69" t="n">
        <f aca="false">SUM(I574:J574)</f>
        <v>70000</v>
      </c>
      <c r="L574" s="71" t="n">
        <f aca="false">IF(C574&lt;&gt;0,IF(I574&lt;&gt;0,I574/C574*100,""),"")</f>
        <v>140</v>
      </c>
      <c r="M574" s="71" t="n">
        <f aca="false">IF(E574&lt;&gt;0,IF(K574&lt;&gt;0,K574/E574*100,""),"")</f>
        <v>140</v>
      </c>
      <c r="N574" s="71" t="str">
        <f aca="false">IF(F574&lt;&gt;0,IF(I574&lt;&gt;0,I574/F574*100,""),"")</f>
        <v/>
      </c>
      <c r="O574" s="71" t="str">
        <f aca="false">IF(H574&lt;&gt;0,IF(K574&lt;&gt;0,K574/H574*100,""),"")</f>
        <v/>
      </c>
      <c r="Q574" s="65" t="n">
        <f aca="false">E574-C574-D574</f>
        <v>0</v>
      </c>
      <c r="R574" s="66" t="n">
        <f aca="false">H574-F574-G574</f>
        <v>0</v>
      </c>
      <c r="S574" s="66" t="n">
        <f aca="false">K574-I574-J574</f>
        <v>0</v>
      </c>
    </row>
    <row r="575" s="94" customFormat="true" ht="11.25" hidden="false" customHeight="false" outlineLevel="0" collapsed="false">
      <c r="A575" s="75" t="s">
        <v>55</v>
      </c>
      <c r="B575" s="122" t="s">
        <v>56</v>
      </c>
      <c r="C575" s="69"/>
      <c r="D575" s="69"/>
      <c r="E575" s="69"/>
      <c r="F575" s="69" t="n">
        <v>50000</v>
      </c>
      <c r="G575" s="69"/>
      <c r="H575" s="69" t="n">
        <f aca="false">SUM(F575:G575)</f>
        <v>50000</v>
      </c>
      <c r="I575" s="69"/>
      <c r="J575" s="69"/>
      <c r="K575" s="69" t="n">
        <f aca="false">SUM(I575:J575)</f>
        <v>0</v>
      </c>
      <c r="L575" s="71" t="str">
        <f aca="false">IF(C575&lt;&gt;0,IF(I575&lt;&gt;0,I575/C575*100,""),"")</f>
        <v/>
      </c>
      <c r="M575" s="71" t="str">
        <f aca="false">IF(E575&lt;&gt;0,IF(K575&lt;&gt;0,K575/E575*100,""),"")</f>
        <v/>
      </c>
      <c r="N575" s="71" t="str">
        <f aca="false">IF(F575&lt;&gt;0,IF(I575&lt;&gt;0,I575/F575*100,""),"")</f>
        <v/>
      </c>
      <c r="O575" s="71" t="str">
        <f aca="false">IF(H575&lt;&gt;0,IF(K575&lt;&gt;0,K575/H575*100,""),"")</f>
        <v/>
      </c>
      <c r="Q575" s="65" t="n">
        <f aca="false">E575-C575-D575</f>
        <v>0</v>
      </c>
      <c r="R575" s="66" t="n">
        <f aca="false">H575-F575-G575</f>
        <v>0</v>
      </c>
      <c r="S575" s="66" t="n">
        <f aca="false">K575-I575-J575</f>
        <v>0</v>
      </c>
    </row>
    <row r="576" s="94" customFormat="true" ht="11.25" hidden="false" customHeight="false" outlineLevel="0" collapsed="false">
      <c r="A576" s="75" t="s">
        <v>57</v>
      </c>
      <c r="B576" s="122" t="s">
        <v>58</v>
      </c>
      <c r="C576" s="69"/>
      <c r="D576" s="69"/>
      <c r="E576" s="69"/>
      <c r="F576" s="69" t="n">
        <v>12000</v>
      </c>
      <c r="G576" s="69"/>
      <c r="H576" s="69" t="n">
        <f aca="false">SUM(F576:G576)</f>
        <v>12000</v>
      </c>
      <c r="I576" s="69"/>
      <c r="J576" s="69"/>
      <c r="K576" s="69"/>
      <c r="L576" s="71" t="str">
        <f aca="false">IF(C576&lt;&gt;0,IF(I576&lt;&gt;0,I576/C576*100,""),"")</f>
        <v/>
      </c>
      <c r="M576" s="71" t="str">
        <f aca="false">IF(E576&lt;&gt;0,IF(K576&lt;&gt;0,K576/E576*100,""),"")</f>
        <v/>
      </c>
      <c r="N576" s="71" t="str">
        <f aca="false">IF(F576&lt;&gt;0,IF(I576&lt;&gt;0,I576/F576*100,""),"")</f>
        <v/>
      </c>
      <c r="O576" s="71" t="str">
        <f aca="false">IF(H576&lt;&gt;0,IF(K576&lt;&gt;0,K576/H576*100,""),"")</f>
        <v/>
      </c>
      <c r="Q576" s="65" t="n">
        <f aca="false">E576-C576-D576</f>
        <v>0</v>
      </c>
      <c r="R576" s="66" t="n">
        <f aca="false">H576-F576-G576</f>
        <v>0</v>
      </c>
      <c r="S576" s="66" t="n">
        <f aca="false">K576-I576-J576</f>
        <v>0</v>
      </c>
    </row>
    <row r="577" s="94" customFormat="true" ht="6" hidden="false" customHeight="true" outlineLevel="0" collapsed="false">
      <c r="A577" s="75"/>
      <c r="B577" s="87"/>
      <c r="C577" s="69"/>
      <c r="D577" s="69"/>
      <c r="E577" s="69" t="n">
        <f aca="false">SUM(C577:D577)</f>
        <v>0</v>
      </c>
      <c r="F577" s="69"/>
      <c r="G577" s="69"/>
      <c r="H577" s="69" t="n">
        <f aca="false">SUM(F577:G577)</f>
        <v>0</v>
      </c>
      <c r="I577" s="69"/>
      <c r="J577" s="69"/>
      <c r="K577" s="69" t="n">
        <f aca="false">SUM(I577:J577)</f>
        <v>0</v>
      </c>
      <c r="L577" s="71" t="str">
        <f aca="false">IF(C577&lt;&gt;0,IF(I577&lt;&gt;0,I577/C577*100,""),"")</f>
        <v/>
      </c>
      <c r="M577" s="71" t="str">
        <f aca="false">IF(E577&lt;&gt;0,IF(K577&lt;&gt;0,K577/E577*100,""),"")</f>
        <v/>
      </c>
      <c r="N577" s="71" t="str">
        <f aca="false">IF(F577&lt;&gt;0,IF(I577&lt;&gt;0,I577/F577*100,""),"")</f>
        <v/>
      </c>
      <c r="O577" s="71" t="str">
        <f aca="false">IF(H577&lt;&gt;0,IF(K577&lt;&gt;0,K577/H577*100,""),"")</f>
        <v/>
      </c>
      <c r="Q577" s="65" t="n">
        <f aca="false">E577-C577-D577</f>
        <v>0</v>
      </c>
      <c r="R577" s="66" t="n">
        <f aca="false">H577-F577-G577</f>
        <v>0</v>
      </c>
      <c r="S577" s="66" t="n">
        <f aca="false">K577-I577-J577</f>
        <v>0</v>
      </c>
    </row>
    <row r="578" s="94" customFormat="true" ht="12.75" hidden="false" customHeight="false" outlineLevel="0" collapsed="false">
      <c r="A578" s="61" t="s">
        <v>577</v>
      </c>
      <c r="B578" s="76" t="s">
        <v>19</v>
      </c>
      <c r="C578" s="108" t="n">
        <f aca="false">SUM(C580:C581)</f>
        <v>2097300</v>
      </c>
      <c r="D578" s="118" t="n">
        <f aca="false">SUM(D580:D580)</f>
        <v>0</v>
      </c>
      <c r="E578" s="108" t="n">
        <f aca="false">SUM(C578:D578)</f>
        <v>2097300</v>
      </c>
      <c r="F578" s="108" t="n">
        <f aca="false">SUM(F580:F581)</f>
        <v>2137700</v>
      </c>
      <c r="G578" s="118" t="n">
        <f aca="false">SUM(G580:G580)</f>
        <v>0</v>
      </c>
      <c r="H578" s="108" t="n">
        <f aca="false">SUM(F578:G578)</f>
        <v>2137700</v>
      </c>
      <c r="I578" s="108" t="n">
        <f aca="false">SUM(I580:I581)</f>
        <v>2418000</v>
      </c>
      <c r="J578" s="118" t="n">
        <f aca="false">SUM(J580:J580)</f>
        <v>0</v>
      </c>
      <c r="K578" s="108" t="n">
        <f aca="false">SUM(I578:J578)</f>
        <v>2418000</v>
      </c>
      <c r="L578" s="109" t="n">
        <f aca="false">IF(C578&lt;&gt;0,IF(I578&lt;&gt;0,I578/C578*100,""),"")</f>
        <v>115.291088542412</v>
      </c>
      <c r="M578" s="109" t="n">
        <f aca="false">IF(E578&lt;&gt;0,IF(K578&lt;&gt;0,K578/E578*100,""),"")</f>
        <v>115.291088542412</v>
      </c>
      <c r="N578" s="109" t="n">
        <f aca="false">IF(F578&lt;&gt;0,IF(I578&lt;&gt;0,I578/F578*100,""),"")</f>
        <v>113.112223417692</v>
      </c>
      <c r="O578" s="109" t="n">
        <f aca="false">IF(H578&lt;&gt;0,IF(K578&lt;&gt;0,K578/H578*100,""),"")</f>
        <v>113.112223417692</v>
      </c>
      <c r="Q578" s="65" t="n">
        <f aca="false">E578-C578-D578</f>
        <v>0</v>
      </c>
      <c r="R578" s="66" t="n">
        <f aca="false">H578-F578-G578</f>
        <v>0</v>
      </c>
      <c r="S578" s="66" t="n">
        <f aca="false">K578-I578-J578</f>
        <v>0</v>
      </c>
    </row>
    <row r="579" s="94" customFormat="true" ht="11.25" hidden="true" customHeight="false" outlineLevel="0" collapsed="false">
      <c r="A579" s="75" t="s">
        <v>26</v>
      </c>
      <c r="B579" s="87"/>
      <c r="C579" s="69" t="n">
        <f aca="false">SUM(C580:C581)</f>
        <v>2097300</v>
      </c>
      <c r="D579" s="69"/>
      <c r="E579" s="69" t="n">
        <f aca="false">SUM(C579:D579)</f>
        <v>2097300</v>
      </c>
      <c r="F579" s="69" t="n">
        <f aca="false">SUM(F580:F581)</f>
        <v>2137700</v>
      </c>
      <c r="G579" s="69"/>
      <c r="H579" s="69" t="n">
        <f aca="false">SUM(F579:G579)</f>
        <v>2137700</v>
      </c>
      <c r="I579" s="69" t="n">
        <f aca="false">SUM(I580:I581)</f>
        <v>2418000</v>
      </c>
      <c r="J579" s="69"/>
      <c r="K579" s="69" t="n">
        <f aca="false">SUM(I579:J579)</f>
        <v>2418000</v>
      </c>
      <c r="L579" s="71" t="n">
        <f aca="false">IF(C579&lt;&gt;0,IF(I579&lt;&gt;0,I579/C579*100,""),"")</f>
        <v>115.291088542412</v>
      </c>
      <c r="M579" s="71" t="n">
        <f aca="false">IF(E579&lt;&gt;0,IF(K579&lt;&gt;0,K579/E579*100,""),"")</f>
        <v>115.291088542412</v>
      </c>
      <c r="N579" s="71" t="n">
        <f aca="false">IF(F579&lt;&gt;0,IF(I579&lt;&gt;0,I579/F579*100,""),"")</f>
        <v>113.112223417692</v>
      </c>
      <c r="O579" s="71" t="n">
        <f aca="false">IF(H579&lt;&gt;0,IF(K579&lt;&gt;0,K579/H579*100,""),"")</f>
        <v>113.112223417692</v>
      </c>
      <c r="Q579" s="65" t="n">
        <f aca="false">E579-C579-D579</f>
        <v>0</v>
      </c>
      <c r="R579" s="66" t="n">
        <f aca="false">H579-F579-G579</f>
        <v>0</v>
      </c>
      <c r="S579" s="66" t="n">
        <f aca="false">K579-I579-J579</f>
        <v>0</v>
      </c>
    </row>
    <row r="580" s="94" customFormat="true" ht="11.25" hidden="false" customHeight="false" outlineLevel="0" collapsed="false">
      <c r="A580" s="75" t="s">
        <v>555</v>
      </c>
      <c r="B580" s="87" t="s">
        <v>556</v>
      </c>
      <c r="C580" s="69" t="n">
        <v>2047300</v>
      </c>
      <c r="D580" s="69"/>
      <c r="E580" s="69" t="n">
        <f aca="false">SUM(C580:D580)</f>
        <v>2047300</v>
      </c>
      <c r="F580" s="69" t="n">
        <v>2067700</v>
      </c>
      <c r="G580" s="69"/>
      <c r="H580" s="69" t="n">
        <f aca="false">SUM(F580:G580)</f>
        <v>2067700</v>
      </c>
      <c r="I580" s="69" t="n">
        <v>2358000</v>
      </c>
      <c r="J580" s="69"/>
      <c r="K580" s="69" t="n">
        <f aca="false">SUM(I580:J580)</f>
        <v>2358000</v>
      </c>
      <c r="L580" s="71" t="n">
        <f aca="false">IF(C580&lt;&gt;0,IF(I580&lt;&gt;0,I580/C580*100,""),"")</f>
        <v>115.176085576125</v>
      </c>
      <c r="M580" s="71" t="n">
        <f aca="false">IF(E580&lt;&gt;0,IF(K580&lt;&gt;0,K580/E580*100,""),"")</f>
        <v>115.176085576125</v>
      </c>
      <c r="N580" s="71" t="n">
        <f aca="false">IF(F580&lt;&gt;0,IF(I580&lt;&gt;0,I580/F580*100,""),"")</f>
        <v>114.03975431639</v>
      </c>
      <c r="O580" s="71" t="n">
        <f aca="false">IF(H580&lt;&gt;0,IF(K580&lt;&gt;0,K580/H580*100,""),"")</f>
        <v>114.03975431639</v>
      </c>
      <c r="Q580" s="65" t="n">
        <f aca="false">E580-C580-D580</f>
        <v>0</v>
      </c>
      <c r="R580" s="66" t="n">
        <f aca="false">H580-F580-G580</f>
        <v>0</v>
      </c>
      <c r="S580" s="66" t="n">
        <f aca="false">K580-I580-J580</f>
        <v>0</v>
      </c>
    </row>
    <row r="581" s="94" customFormat="true" ht="11.25" hidden="false" customHeight="false" outlineLevel="0" collapsed="false">
      <c r="A581" s="75" t="s">
        <v>30</v>
      </c>
      <c r="B581" s="87" t="s">
        <v>31</v>
      </c>
      <c r="C581" s="69" t="n">
        <v>50000</v>
      </c>
      <c r="D581" s="69"/>
      <c r="E581" s="69" t="n">
        <f aca="false">SUM(C581:D581)</f>
        <v>50000</v>
      </c>
      <c r="F581" s="69" t="n">
        <v>70000</v>
      </c>
      <c r="G581" s="69"/>
      <c r="H581" s="69" t="n">
        <f aca="false">SUM(F581:G581)</f>
        <v>70000</v>
      </c>
      <c r="I581" s="69" t="n">
        <v>60000</v>
      </c>
      <c r="J581" s="69"/>
      <c r="K581" s="69" t="n">
        <f aca="false">SUM(I581:J581)</f>
        <v>60000</v>
      </c>
      <c r="L581" s="71" t="n">
        <f aca="false">IF(C581&lt;&gt;0,IF(I581&lt;&gt;0,I581/C581*100,""),"")</f>
        <v>120</v>
      </c>
      <c r="M581" s="71" t="n">
        <f aca="false">IF(E581&lt;&gt;0,IF(K581&lt;&gt;0,K581/E581*100,""),"")</f>
        <v>120</v>
      </c>
      <c r="N581" s="71" t="n">
        <f aca="false">IF(F581&lt;&gt;0,IF(I581&lt;&gt;0,I581/F581*100,""),"")</f>
        <v>85.7142857142857</v>
      </c>
      <c r="O581" s="71" t="n">
        <f aca="false">IF(H581&lt;&gt;0,IF(K581&lt;&gt;0,K581/H581*100,""),"")</f>
        <v>85.7142857142857</v>
      </c>
      <c r="Q581" s="65" t="n">
        <f aca="false">E581-C581-D581</f>
        <v>0</v>
      </c>
      <c r="R581" s="66" t="n">
        <f aca="false">H581-F581-G581</f>
        <v>0</v>
      </c>
      <c r="S581" s="66" t="n">
        <f aca="false">K581-I581-J581</f>
        <v>0</v>
      </c>
    </row>
    <row r="582" s="94" customFormat="true" ht="11.25" hidden="true" customHeight="false" outlineLevel="0" collapsed="false">
      <c r="A582" s="75" t="s">
        <v>57</v>
      </c>
      <c r="B582" s="122" t="s">
        <v>58</v>
      </c>
      <c r="C582" s="69"/>
      <c r="D582" s="69"/>
      <c r="E582" s="69"/>
      <c r="F582" s="69"/>
      <c r="G582" s="69"/>
      <c r="H582" s="69"/>
      <c r="I582" s="69"/>
      <c r="J582" s="69"/>
      <c r="K582" s="69"/>
      <c r="L582" s="71" t="str">
        <f aca="false">IF(C582&lt;&gt;0,IF(I582&lt;&gt;0,I582/C582*100,""),"")</f>
        <v/>
      </c>
      <c r="M582" s="71" t="str">
        <f aca="false">IF(E582&lt;&gt;0,IF(K582&lt;&gt;0,K582/E582*100,""),"")</f>
        <v/>
      </c>
      <c r="N582" s="71" t="str">
        <f aca="false">IF(F582&lt;&gt;0,IF(I582&lt;&gt;0,I582/F582*100,""),"")</f>
        <v/>
      </c>
      <c r="O582" s="71" t="str">
        <f aca="false">IF(H582&lt;&gt;0,IF(K582&lt;&gt;0,K582/H582*100,""),"")</f>
        <v/>
      </c>
      <c r="Q582" s="65" t="n">
        <f aca="false">E582-C582-D582</f>
        <v>0</v>
      </c>
      <c r="R582" s="66" t="n">
        <f aca="false">H582-F582-G582</f>
        <v>0</v>
      </c>
      <c r="S582" s="66" t="n">
        <f aca="false">K582-I582-J582</f>
        <v>0</v>
      </c>
    </row>
    <row r="583" s="94" customFormat="true" ht="6" hidden="false" customHeight="true" outlineLevel="0" collapsed="false">
      <c r="A583" s="72"/>
      <c r="B583" s="87"/>
      <c r="C583" s="69"/>
      <c r="D583" s="69"/>
      <c r="E583" s="69" t="n">
        <f aca="false">SUM(C583:D583)</f>
        <v>0</v>
      </c>
      <c r="F583" s="69"/>
      <c r="G583" s="69"/>
      <c r="H583" s="69" t="n">
        <f aca="false">SUM(F583:G583)</f>
        <v>0</v>
      </c>
      <c r="I583" s="69"/>
      <c r="J583" s="69"/>
      <c r="K583" s="69" t="n">
        <f aca="false">SUM(I583:J583)</f>
        <v>0</v>
      </c>
      <c r="L583" s="71" t="str">
        <f aca="false">IF(C583&lt;&gt;0,IF(I583&lt;&gt;0,I583/C583*100,""),"")</f>
        <v/>
      </c>
      <c r="M583" s="71" t="str">
        <f aca="false">IF(E583&lt;&gt;0,IF(K583&lt;&gt;0,K583/E583*100,""),"")</f>
        <v/>
      </c>
      <c r="N583" s="71" t="str">
        <f aca="false">IF(F583&lt;&gt;0,IF(I583&lt;&gt;0,I583/F583*100,""),"")</f>
        <v/>
      </c>
      <c r="O583" s="71" t="str">
        <f aca="false">IF(H583&lt;&gt;0,IF(K583&lt;&gt;0,K583/H583*100,""),"")</f>
        <v/>
      </c>
      <c r="Q583" s="65" t="n">
        <f aca="false">E583-C583-D583</f>
        <v>0</v>
      </c>
      <c r="R583" s="66" t="n">
        <f aca="false">H583-F583-G583</f>
        <v>0</v>
      </c>
      <c r="S583" s="66" t="n">
        <f aca="false">K583-I583-J583</f>
        <v>0</v>
      </c>
    </row>
    <row r="584" s="94" customFormat="true" ht="12.75" hidden="false" customHeight="false" outlineLevel="0" collapsed="false">
      <c r="A584" s="61" t="s">
        <v>578</v>
      </c>
      <c r="B584" s="76" t="s">
        <v>19</v>
      </c>
      <c r="C584" s="63" t="n">
        <f aca="false">SUM(C586:C588)</f>
        <v>1860100</v>
      </c>
      <c r="D584" s="63" t="n">
        <f aca="false">SUM(D586:D588)</f>
        <v>0</v>
      </c>
      <c r="E584" s="63" t="n">
        <f aca="false">SUM(C584:D584)</f>
        <v>1860100</v>
      </c>
      <c r="F584" s="63" t="n">
        <f aca="false">SUM(F586:F588)</f>
        <v>1863500</v>
      </c>
      <c r="G584" s="63" t="n">
        <f aca="false">SUM(G586:G588)</f>
        <v>0</v>
      </c>
      <c r="H584" s="63" t="n">
        <f aca="false">SUM(F584:G584)</f>
        <v>1863500</v>
      </c>
      <c r="I584" s="63" t="n">
        <f aca="false">SUM(I586:I588)</f>
        <v>2181000</v>
      </c>
      <c r="J584" s="63" t="n">
        <f aca="false">SUM(J586:J588)</f>
        <v>0</v>
      </c>
      <c r="K584" s="63" t="n">
        <f aca="false">SUM(I584:J584)</f>
        <v>2181000</v>
      </c>
      <c r="L584" s="64" t="n">
        <f aca="false">IF(C584&lt;&gt;0,IF(I584&lt;&gt;0,I584/C584*100,""),"")</f>
        <v>117.251760658029</v>
      </c>
      <c r="M584" s="64" t="n">
        <f aca="false">IF(E584&lt;&gt;0,IF(K584&lt;&gt;0,K584/E584*100,""),"")</f>
        <v>117.251760658029</v>
      </c>
      <c r="N584" s="64" t="n">
        <f aca="false">IF(F584&lt;&gt;0,IF(I584&lt;&gt;0,I584/F584*100,""),"")</f>
        <v>117.03783203649</v>
      </c>
      <c r="O584" s="64" t="n">
        <f aca="false">IF(H584&lt;&gt;0,IF(K584&lt;&gt;0,K584/H584*100,""),"")</f>
        <v>117.03783203649</v>
      </c>
      <c r="Q584" s="65" t="n">
        <f aca="false">E584-C584-D584</f>
        <v>0</v>
      </c>
      <c r="R584" s="66" t="n">
        <f aca="false">H584-F584-G584</f>
        <v>0</v>
      </c>
      <c r="S584" s="66" t="n">
        <f aca="false">K584-I584-J584</f>
        <v>0</v>
      </c>
    </row>
    <row r="585" s="94" customFormat="true" ht="12" hidden="true" customHeight="false" outlineLevel="0" collapsed="false">
      <c r="A585" s="72" t="s">
        <v>26</v>
      </c>
      <c r="B585" s="130"/>
      <c r="C585" s="159" t="n">
        <f aca="false">SUM(C586:C587)</f>
        <v>1860100</v>
      </c>
      <c r="D585" s="176"/>
      <c r="E585" s="73" t="n">
        <f aca="false">SUM(C585:D585)</f>
        <v>1860100</v>
      </c>
      <c r="F585" s="73" t="n">
        <f aca="false">SUM(F586:F587)</f>
        <v>1863500</v>
      </c>
      <c r="G585" s="176"/>
      <c r="H585" s="73" t="n">
        <f aca="false">SUM(F585:G585)</f>
        <v>1863500</v>
      </c>
      <c r="I585" s="159" t="n">
        <f aca="false">SUM(I586:I587)</f>
        <v>2181000</v>
      </c>
      <c r="J585" s="176"/>
      <c r="K585" s="73" t="n">
        <f aca="false">SUM(I585:J585)</f>
        <v>2181000</v>
      </c>
      <c r="L585" s="106" t="n">
        <f aca="false">IF(C585&lt;&gt;0,IF(I585&lt;&gt;0,I585/C585*100,""),"")</f>
        <v>117.251760658029</v>
      </c>
      <c r="M585" s="106" t="n">
        <f aca="false">IF(E585&lt;&gt;0,IF(K585&lt;&gt;0,K585/E585*100,""),"")</f>
        <v>117.251760658029</v>
      </c>
      <c r="N585" s="106" t="n">
        <f aca="false">IF(F585&lt;&gt;0,IF(I585&lt;&gt;0,I585/F585*100,""),"")</f>
        <v>117.03783203649</v>
      </c>
      <c r="O585" s="106" t="n">
        <f aca="false">IF(H585&lt;&gt;0,IF(K585&lt;&gt;0,K585/H585*100,""),"")</f>
        <v>117.03783203649</v>
      </c>
      <c r="Q585" s="65" t="n">
        <f aca="false">E585-C585-D585</f>
        <v>0</v>
      </c>
      <c r="R585" s="66" t="n">
        <f aca="false">H585-F585-G585</f>
        <v>0</v>
      </c>
      <c r="S585" s="66" t="n">
        <f aca="false">K585-I585-J585</f>
        <v>0</v>
      </c>
    </row>
    <row r="586" s="94" customFormat="true" ht="11.25" hidden="false" customHeight="false" outlineLevel="0" collapsed="false">
      <c r="A586" s="75" t="s">
        <v>555</v>
      </c>
      <c r="B586" s="87" t="s">
        <v>556</v>
      </c>
      <c r="C586" s="73" t="n">
        <v>1805100</v>
      </c>
      <c r="D586" s="73"/>
      <c r="E586" s="73" t="n">
        <f aca="false">SUM(C586:D586)</f>
        <v>1805100</v>
      </c>
      <c r="F586" s="73" t="n">
        <v>1808500</v>
      </c>
      <c r="G586" s="73"/>
      <c r="H586" s="73" t="n">
        <f aca="false">SUM(F586:G586)</f>
        <v>1808500</v>
      </c>
      <c r="I586" s="73" t="n">
        <v>2136000</v>
      </c>
      <c r="J586" s="73"/>
      <c r="K586" s="73" t="n">
        <f aca="false">SUM(I586:J586)</f>
        <v>2136000</v>
      </c>
      <c r="L586" s="106" t="n">
        <f aca="false">IF(C586&lt;&gt;0,IF(I586&lt;&gt;0,I586/C586*100,""),"")</f>
        <v>118.331394382583</v>
      </c>
      <c r="M586" s="106" t="n">
        <f aca="false">IF(E586&lt;&gt;0,IF(K586&lt;&gt;0,K586/E586*100,""),"")</f>
        <v>118.331394382583</v>
      </c>
      <c r="N586" s="106" t="n">
        <f aca="false">IF(F586&lt;&gt;0,IF(I586&lt;&gt;0,I586/F586*100,""),"")</f>
        <v>118.10893005253</v>
      </c>
      <c r="O586" s="106" t="n">
        <f aca="false">IF(H586&lt;&gt;0,IF(K586&lt;&gt;0,K586/H586*100,""),"")</f>
        <v>118.10893005253</v>
      </c>
      <c r="Q586" s="65" t="n">
        <f aca="false">E586-C586-D586</f>
        <v>0</v>
      </c>
      <c r="R586" s="66" t="n">
        <f aca="false">H586-F586-G586</f>
        <v>0</v>
      </c>
      <c r="S586" s="66" t="n">
        <f aca="false">K586-I586-J586</f>
        <v>0</v>
      </c>
    </row>
    <row r="587" s="94" customFormat="true" ht="11.25" hidden="false" customHeight="false" outlineLevel="0" collapsed="false">
      <c r="A587" s="75" t="s">
        <v>30</v>
      </c>
      <c r="B587" s="87" t="s">
        <v>31</v>
      </c>
      <c r="C587" s="73" t="n">
        <v>55000</v>
      </c>
      <c r="D587" s="73"/>
      <c r="E587" s="73" t="n">
        <f aca="false">SUM(C587:D587)</f>
        <v>55000</v>
      </c>
      <c r="F587" s="73" t="n">
        <v>55000</v>
      </c>
      <c r="G587" s="73"/>
      <c r="H587" s="73" t="n">
        <f aca="false">SUM(F587:G587)</f>
        <v>55000</v>
      </c>
      <c r="I587" s="73" t="n">
        <v>45000</v>
      </c>
      <c r="J587" s="73"/>
      <c r="K587" s="73" t="n">
        <f aca="false">SUM(I587:J587)</f>
        <v>45000</v>
      </c>
      <c r="L587" s="106" t="n">
        <f aca="false">IF(C587&lt;&gt;0,IF(I587&lt;&gt;0,I587/C587*100,""),"")</f>
        <v>81.8181818181818</v>
      </c>
      <c r="M587" s="106" t="n">
        <f aca="false">IF(E587&lt;&gt;0,IF(K587&lt;&gt;0,K587/E587*100,""),"")</f>
        <v>81.8181818181818</v>
      </c>
      <c r="N587" s="106" t="n">
        <f aca="false">IF(F587&lt;&gt;0,IF(I587&lt;&gt;0,I587/F587*100,""),"")</f>
        <v>81.8181818181818</v>
      </c>
      <c r="O587" s="106" t="n">
        <f aca="false">IF(H587&lt;&gt;0,IF(K587&lt;&gt;0,K587/H587*100,""),"")</f>
        <v>81.8181818181818</v>
      </c>
      <c r="Q587" s="65" t="n">
        <f aca="false">E587-C587-D587</f>
        <v>0</v>
      </c>
      <c r="R587" s="66" t="n">
        <f aca="false">H587-F587-G587</f>
        <v>0</v>
      </c>
      <c r="S587" s="66" t="n">
        <f aca="false">K587-I587-J587</f>
        <v>0</v>
      </c>
    </row>
    <row r="588" s="141" customFormat="true" ht="6" hidden="false" customHeight="true" outlineLevel="0" collapsed="false">
      <c r="A588" s="136"/>
      <c r="B588" s="87"/>
      <c r="C588" s="177"/>
      <c r="D588" s="177"/>
      <c r="E588" s="177" t="n">
        <f aca="false">SUM(C588:D588)</f>
        <v>0</v>
      </c>
      <c r="F588" s="177"/>
      <c r="G588" s="177"/>
      <c r="H588" s="177" t="n">
        <f aca="false">SUM(F588:G588)</f>
        <v>0</v>
      </c>
      <c r="I588" s="177"/>
      <c r="J588" s="177"/>
      <c r="K588" s="177" t="n">
        <f aca="false">SUM(I588:J588)</f>
        <v>0</v>
      </c>
      <c r="L588" s="178" t="str">
        <f aca="false">IF(C588&lt;&gt;0,IF(I588&lt;&gt;0,I588/C588*100,""),"")</f>
        <v/>
      </c>
      <c r="M588" s="178" t="str">
        <f aca="false">IF(E588&lt;&gt;0,IF(K588&lt;&gt;0,K588/E588*100,""),"")</f>
        <v/>
      </c>
      <c r="N588" s="178" t="str">
        <f aca="false">IF(F588&lt;&gt;0,IF(I588&lt;&gt;0,I588/F588*100,""),"")</f>
        <v/>
      </c>
      <c r="O588" s="178" t="str">
        <f aca="false">IF(H588&lt;&gt;0,IF(K588&lt;&gt;0,K588/H588*100,""),"")</f>
        <v/>
      </c>
      <c r="Q588" s="65" t="n">
        <f aca="false">E588-C588-D588</f>
        <v>0</v>
      </c>
      <c r="R588" s="66" t="n">
        <f aca="false">H588-F588-G588</f>
        <v>0</v>
      </c>
      <c r="S588" s="66" t="n">
        <f aca="false">K588-I588-J588</f>
        <v>0</v>
      </c>
    </row>
    <row r="589" s="43" customFormat="true" ht="12.75" hidden="false" customHeight="false" outlineLevel="0" collapsed="false">
      <c r="A589" s="61" t="s">
        <v>579</v>
      </c>
      <c r="B589" s="124" t="s">
        <v>19</v>
      </c>
      <c r="C589" s="90" t="n">
        <f aca="false">SUM(C591:C638)</f>
        <v>767829370</v>
      </c>
      <c r="D589" s="90" t="n">
        <f aca="false">SUM(D591:D637)</f>
        <v>0</v>
      </c>
      <c r="E589" s="90" t="n">
        <f aca="false">C589+D589</f>
        <v>767829370</v>
      </c>
      <c r="F589" s="90" t="n">
        <f aca="false">SUM(F591:F638)</f>
        <v>844629170</v>
      </c>
      <c r="G589" s="90" t="n">
        <f aca="false">SUM(G591:G637)</f>
        <v>0</v>
      </c>
      <c r="H589" s="90" t="n">
        <f aca="false">F589+G589</f>
        <v>844629170</v>
      </c>
      <c r="I589" s="90" t="n">
        <f aca="false">SUM(I591:I638)</f>
        <v>801321184</v>
      </c>
      <c r="J589" s="90" t="n">
        <f aca="false">SUM(J591:J637)</f>
        <v>0</v>
      </c>
      <c r="K589" s="90" t="n">
        <f aca="false">I589+J589</f>
        <v>801321184</v>
      </c>
      <c r="L589" s="91" t="n">
        <f aca="false">IF(C589&lt;&gt;0,IF(I589&lt;&gt;0,I589/C589*100,""),"")</f>
        <v>104.361882380196</v>
      </c>
      <c r="M589" s="91" t="n">
        <f aca="false">IF(E589&lt;&gt;0,IF(K589&lt;&gt;0,K589/E589*100,""),"")</f>
        <v>104.361882380196</v>
      </c>
      <c r="N589" s="91" t="n">
        <f aca="false">IF(F589&lt;&gt;0,IF(I589&lt;&gt;0,I589/F589*100,""),"")</f>
        <v>94.8725443616872</v>
      </c>
      <c r="O589" s="91" t="n">
        <f aca="false">IF(H589&lt;&gt;0,IF(K589&lt;&gt;0,K589/H589*100,""),"")</f>
        <v>94.8725443616872</v>
      </c>
      <c r="Q589" s="65" t="n">
        <f aca="false">E589-C589-D589</f>
        <v>0</v>
      </c>
      <c r="R589" s="66" t="n">
        <f aca="false">H589-F589-G589</f>
        <v>0</v>
      </c>
      <c r="S589" s="66" t="n">
        <f aca="false">K589-I589-J589</f>
        <v>0</v>
      </c>
    </row>
    <row r="590" s="43" customFormat="true" ht="11.25" hidden="false" customHeight="false" outlineLevel="0" collapsed="false">
      <c r="A590" s="72" t="s">
        <v>26</v>
      </c>
      <c r="B590" s="48"/>
      <c r="C590" s="69" t="n">
        <f aca="false">SUM(C591:C636)</f>
        <v>767829370</v>
      </c>
      <c r="D590" s="69"/>
      <c r="E590" s="69" t="n">
        <f aca="false">SUM(C590:D590)</f>
        <v>767829370</v>
      </c>
      <c r="F590" s="69" t="n">
        <f aca="false">SUM(F591:F636)</f>
        <v>765211777</v>
      </c>
      <c r="G590" s="69"/>
      <c r="H590" s="69" t="n">
        <f aca="false">SUM(F590:G590)</f>
        <v>765211777</v>
      </c>
      <c r="I590" s="69" t="n">
        <f aca="false">SUM(I591:I636)</f>
        <v>801321184</v>
      </c>
      <c r="J590" s="69"/>
      <c r="K590" s="69" t="n">
        <f aca="false">SUM(I590:J590)</f>
        <v>801321184</v>
      </c>
      <c r="L590" s="71" t="n">
        <f aca="false">IF(C590&lt;&gt;0,IF(I590&lt;&gt;0,I590/C590*100,""),"")</f>
        <v>104.361882380196</v>
      </c>
      <c r="M590" s="71" t="n">
        <f aca="false">IF(E590&lt;&gt;0,IF(K590&lt;&gt;0,K590/E590*100,""),"")</f>
        <v>104.361882380196</v>
      </c>
      <c r="N590" s="71" t="n">
        <f aca="false">IF(F590&lt;&gt;0,IF(I590&lt;&gt;0,I590/F590*100,""),"")</f>
        <v>104.718877582042</v>
      </c>
      <c r="O590" s="71" t="n">
        <f aca="false">IF(H590&lt;&gt;0,IF(K590&lt;&gt;0,K590/H590*100,""),"")</f>
        <v>104.718877582042</v>
      </c>
      <c r="Q590" s="65" t="n">
        <f aca="false">E590-C590-D590</f>
        <v>0</v>
      </c>
      <c r="R590" s="66" t="n">
        <f aca="false">H590-F590-G590</f>
        <v>0</v>
      </c>
      <c r="S590" s="66" t="n">
        <f aca="false">K590-I590-J590</f>
        <v>0</v>
      </c>
    </row>
    <row r="591" s="43" customFormat="true" ht="12.75" hidden="false" customHeight="true" outlineLevel="0" collapsed="false">
      <c r="A591" s="72" t="s">
        <v>580</v>
      </c>
      <c r="B591" s="48" t="s">
        <v>581</v>
      </c>
      <c r="C591" s="69" t="n">
        <v>213275800</v>
      </c>
      <c r="D591" s="69"/>
      <c r="E591" s="69" t="n">
        <f aca="false">SUM(C591:D591)</f>
        <v>213275800</v>
      </c>
      <c r="F591" s="69" t="n">
        <v>214639620</v>
      </c>
      <c r="G591" s="69"/>
      <c r="H591" s="69" t="n">
        <f aca="false">SUM(F591:G591)</f>
        <v>214639620</v>
      </c>
      <c r="I591" s="69" t="n">
        <f aca="false">220707550+3000</f>
        <v>220710550</v>
      </c>
      <c r="J591" s="69"/>
      <c r="K591" s="69" t="n">
        <f aca="false">SUM(I591:J591)</f>
        <v>220710550</v>
      </c>
      <c r="L591" s="71" t="n">
        <f aca="false">IF(C591&lt;&gt;0,IF(I591&lt;&gt;0,I591/C591*100,""),"")</f>
        <v>103.485979187512</v>
      </c>
      <c r="M591" s="71" t="n">
        <f aca="false">IF(E591&lt;&gt;0,IF(K591&lt;&gt;0,K591/E591*100,""),"")</f>
        <v>103.485979187512</v>
      </c>
      <c r="N591" s="71" t="n">
        <f aca="false">IF(F591&lt;&gt;0,IF(I591&lt;&gt;0,I591/F591*100,""),"")</f>
        <v>102.828429345896</v>
      </c>
      <c r="O591" s="71" t="n">
        <f aca="false">IF(H591&lt;&gt;0,IF(K591&lt;&gt;0,K591/H591*100,""),"")</f>
        <v>102.828429345896</v>
      </c>
      <c r="Q591" s="65" t="n">
        <f aca="false">E591-C591-D591</f>
        <v>0</v>
      </c>
      <c r="R591" s="66" t="n">
        <f aca="false">H591-F591-G591</f>
        <v>0</v>
      </c>
      <c r="S591" s="66" t="n">
        <f aca="false">K591-I591-J591</f>
        <v>0</v>
      </c>
    </row>
    <row r="592" s="43" customFormat="true" ht="12.75" hidden="false" customHeight="true" outlineLevel="0" collapsed="false">
      <c r="A592" s="126" t="s">
        <v>582</v>
      </c>
      <c r="B592" s="48"/>
      <c r="C592" s="69"/>
      <c r="D592" s="69"/>
      <c r="E592" s="69"/>
      <c r="F592" s="69"/>
      <c r="G592" s="69"/>
      <c r="H592" s="69"/>
      <c r="I592" s="69"/>
      <c r="J592" s="69"/>
      <c r="K592" s="69"/>
      <c r="L592" s="71"/>
      <c r="M592" s="71"/>
      <c r="N592" s="71"/>
      <c r="O592" s="71"/>
      <c r="Q592" s="65" t="n">
        <f aca="false">E592-C592-D592</f>
        <v>0</v>
      </c>
      <c r="R592" s="66" t="n">
        <f aca="false">H592-F592-G592</f>
        <v>0</v>
      </c>
      <c r="S592" s="66" t="n">
        <f aca="false">K592-I592-J592</f>
        <v>0</v>
      </c>
    </row>
    <row r="593" s="43" customFormat="true" ht="12.75" hidden="false" customHeight="true" outlineLevel="0" collapsed="false">
      <c r="A593" s="101" t="s">
        <v>583</v>
      </c>
      <c r="B593" s="124" t="s">
        <v>584</v>
      </c>
      <c r="C593" s="103" t="n">
        <v>549300</v>
      </c>
      <c r="D593" s="103"/>
      <c r="E593" s="103" t="n">
        <f aca="false">SUM(C593:D593)</f>
        <v>549300</v>
      </c>
      <c r="F593" s="103" t="n">
        <v>930790</v>
      </c>
      <c r="G593" s="103"/>
      <c r="H593" s="103" t="n">
        <f aca="false">SUM(F593:G593)</f>
        <v>930790</v>
      </c>
      <c r="I593" s="103" t="n">
        <v>1396600</v>
      </c>
      <c r="J593" s="103"/>
      <c r="K593" s="103" t="n">
        <f aca="false">SUM(I593:J593)</f>
        <v>1396600</v>
      </c>
      <c r="L593" s="117" t="n">
        <f aca="false">IF(C593&lt;&gt;0,IF(I593&lt;&gt;0,I593/C593*100,""),"")</f>
        <v>254.250864736938</v>
      </c>
      <c r="M593" s="117" t="n">
        <f aca="false">IF(E593&lt;&gt;0,IF(K593&lt;&gt;0,K593/E593*100,""),"")</f>
        <v>254.250864736938</v>
      </c>
      <c r="N593" s="117" t="n">
        <f aca="false">IF(F593&lt;&gt;0,IF(I593&lt;&gt;0,I593/F593*100,""),"")</f>
        <v>150.04458578197</v>
      </c>
      <c r="O593" s="117" t="n">
        <f aca="false">IF(H593&lt;&gt;0,IF(K593&lt;&gt;0,K593/H593*100,""),"")</f>
        <v>150.04458578197</v>
      </c>
      <c r="Q593" s="65" t="n">
        <f aca="false">E593-C593-D593</f>
        <v>0</v>
      </c>
      <c r="R593" s="66" t="n">
        <f aca="false">H593-F593-G593</f>
        <v>0</v>
      </c>
      <c r="S593" s="66" t="n">
        <f aca="false">K593-I593-J593</f>
        <v>0</v>
      </c>
    </row>
    <row r="594" s="43" customFormat="true" ht="12.75" hidden="false" customHeight="true" outlineLevel="0" collapsed="false">
      <c r="A594" s="72" t="s">
        <v>585</v>
      </c>
      <c r="B594" s="48" t="s">
        <v>586</v>
      </c>
      <c r="C594" s="69"/>
      <c r="D594" s="69"/>
      <c r="E594" s="69"/>
      <c r="F594" s="69"/>
      <c r="G594" s="69"/>
      <c r="H594" s="69"/>
      <c r="I594" s="69" t="n">
        <v>1288500</v>
      </c>
      <c r="J594" s="69"/>
      <c r="K594" s="69" t="n">
        <f aca="false">SUM(I594:J594)</f>
        <v>1288500</v>
      </c>
      <c r="L594" s="71" t="str">
        <f aca="false">IF(C594&lt;&gt;0,IF(I594&lt;&gt;0,I594/C594*100,""),"")</f>
        <v/>
      </c>
      <c r="M594" s="71" t="str">
        <f aca="false">IF(E594&lt;&gt;0,IF(K594&lt;&gt;0,K594/E594*100,""),"")</f>
        <v/>
      </c>
      <c r="N594" s="71" t="str">
        <f aca="false">IF(F594&lt;&gt;0,IF(I594&lt;&gt;0,I594/F594*100,""),"")</f>
        <v/>
      </c>
      <c r="O594" s="71" t="str">
        <f aca="false">IF(H594&lt;&gt;0,IF(K594&lt;&gt;0,K594/H594*100,""),"")</f>
        <v/>
      </c>
      <c r="Q594" s="65" t="n">
        <f aca="false">E594-C594-D594</f>
        <v>0</v>
      </c>
      <c r="R594" s="66" t="n">
        <f aca="false">H594-F594-G594</f>
        <v>0</v>
      </c>
      <c r="S594" s="66" t="n">
        <f aca="false">K594-I594-J594</f>
        <v>0</v>
      </c>
    </row>
    <row r="595" s="43" customFormat="true" ht="128.25" hidden="false" customHeight="true" outlineLevel="0" collapsed="false">
      <c r="A595" s="126" t="s">
        <v>587</v>
      </c>
      <c r="B595" s="48"/>
      <c r="C595" s="69"/>
      <c r="D595" s="69"/>
      <c r="E595" s="69"/>
      <c r="F595" s="69"/>
      <c r="G595" s="69"/>
      <c r="H595" s="69"/>
      <c r="I595" s="69"/>
      <c r="J595" s="69"/>
      <c r="K595" s="69"/>
      <c r="L595" s="71"/>
      <c r="M595" s="71"/>
      <c r="N595" s="71"/>
      <c r="O595" s="71"/>
      <c r="Q595" s="65" t="n">
        <f aca="false">E595-C595-D595</f>
        <v>0</v>
      </c>
      <c r="R595" s="66" t="n">
        <f aca="false">H595-F595-G595</f>
        <v>0</v>
      </c>
      <c r="S595" s="66" t="n">
        <f aca="false">K595-I595-J595</f>
        <v>0</v>
      </c>
    </row>
    <row r="596" s="43" customFormat="true" ht="12.75" hidden="false" customHeight="true" outlineLevel="0" collapsed="false">
      <c r="A596" s="72" t="s">
        <v>588</v>
      </c>
      <c r="B596" s="48" t="s">
        <v>589</v>
      </c>
      <c r="C596" s="69" t="n">
        <v>284190140</v>
      </c>
      <c r="D596" s="69"/>
      <c r="E596" s="69" t="n">
        <f aca="false">SUM(C596:D596)</f>
        <v>284190140</v>
      </c>
      <c r="F596" s="69" t="n">
        <v>292605416</v>
      </c>
      <c r="G596" s="69"/>
      <c r="H596" s="69" t="n">
        <f aca="false">SUM(F596:G596)</f>
        <v>292605416</v>
      </c>
      <c r="I596" s="69" t="n">
        <v>299953350</v>
      </c>
      <c r="J596" s="69"/>
      <c r="K596" s="69" t="n">
        <f aca="false">SUM(I596:J596)</f>
        <v>299953350</v>
      </c>
      <c r="L596" s="71" t="n">
        <f aca="false">IF(C596&lt;&gt;0,IF(I596&lt;&gt;0,I596/C596*100,""),"")</f>
        <v>105.546712493262</v>
      </c>
      <c r="M596" s="71" t="n">
        <f aca="false">IF(E596&lt;&gt;0,IF(K596&lt;&gt;0,K596/E596*100,""),"")</f>
        <v>105.546712493262</v>
      </c>
      <c r="N596" s="71" t="n">
        <f aca="false">IF(F596&lt;&gt;0,IF(I596&lt;&gt;0,I596/F596*100,""),"")</f>
        <v>102.511209156839</v>
      </c>
      <c r="O596" s="71" t="n">
        <f aca="false">IF(H596&lt;&gt;0,IF(K596&lt;&gt;0,K596/H596*100,""),"")</f>
        <v>102.511209156839</v>
      </c>
      <c r="Q596" s="65" t="n">
        <f aca="false">E596-C596-D596</f>
        <v>0</v>
      </c>
      <c r="R596" s="66" t="n">
        <f aca="false">H596-F596-G596</f>
        <v>0</v>
      </c>
      <c r="S596" s="66" t="n">
        <f aca="false">K596-I596-J596</f>
        <v>0</v>
      </c>
    </row>
    <row r="597" s="43" customFormat="true" ht="12.75" hidden="false" customHeight="true" outlineLevel="0" collapsed="false">
      <c r="A597" s="72" t="s">
        <v>590</v>
      </c>
      <c r="B597" s="48" t="s">
        <v>591</v>
      </c>
      <c r="C597" s="69" t="n">
        <v>873000</v>
      </c>
      <c r="D597" s="69"/>
      <c r="E597" s="69" t="n">
        <f aca="false">SUM(C597:D597)</f>
        <v>873000</v>
      </c>
      <c r="F597" s="69" t="n">
        <v>6292196</v>
      </c>
      <c r="G597" s="69"/>
      <c r="H597" s="69" t="n">
        <f aca="false">SUM(F597:G597)</f>
        <v>6292196</v>
      </c>
      <c r="I597" s="69" t="n">
        <v>842980</v>
      </c>
      <c r="J597" s="69"/>
      <c r="K597" s="69" t="n">
        <f aca="false">SUM(I597:J597)</f>
        <v>842980</v>
      </c>
      <c r="L597" s="71" t="n">
        <f aca="false">IF(C597&lt;&gt;0,IF(I597&lt;&gt;0,I597/C597*100,""),"")</f>
        <v>96.5612829324169</v>
      </c>
      <c r="M597" s="71" t="n">
        <f aca="false">IF(E597&lt;&gt;0,IF(K597&lt;&gt;0,K597/E597*100,""),"")</f>
        <v>96.5612829324169</v>
      </c>
      <c r="N597" s="71" t="n">
        <f aca="false">IF(F597&lt;&gt;0,IF(I597&lt;&gt;0,I597/F597*100,""),"")</f>
        <v>13.3972304740666</v>
      </c>
      <c r="O597" s="71" t="n">
        <f aca="false">IF(H597&lt;&gt;0,IF(K597&lt;&gt;0,K597/H597*100,""),"")</f>
        <v>13.3972304740666</v>
      </c>
      <c r="Q597" s="65" t="n">
        <f aca="false">E597-C597-D597</f>
        <v>0</v>
      </c>
      <c r="R597" s="66" t="n">
        <f aca="false">H597-F597-G597</f>
        <v>0</v>
      </c>
      <c r="S597" s="66" t="n">
        <f aca="false">K597-I597-J597</f>
        <v>0</v>
      </c>
    </row>
    <row r="598" s="43" customFormat="true" ht="12.75" hidden="false" customHeight="true" outlineLevel="0" collapsed="false">
      <c r="A598" s="72" t="s">
        <v>592</v>
      </c>
      <c r="B598" s="48" t="s">
        <v>593</v>
      </c>
      <c r="C598" s="69" t="n">
        <v>273800</v>
      </c>
      <c r="D598" s="69"/>
      <c r="E598" s="69" t="n">
        <f aca="false">SUM(C598:D598)</f>
        <v>273800</v>
      </c>
      <c r="F598" s="69" t="n">
        <v>904340</v>
      </c>
      <c r="G598" s="69"/>
      <c r="H598" s="69" t="n">
        <f aca="false">SUM(F598:G598)</f>
        <v>904340</v>
      </c>
      <c r="I598" s="69" t="n">
        <v>450000</v>
      </c>
      <c r="J598" s="69"/>
      <c r="K598" s="69" t="n">
        <f aca="false">SUM(I598:J598)</f>
        <v>450000</v>
      </c>
      <c r="L598" s="71" t="n">
        <f aca="false">IF(C598&lt;&gt;0,IF(I598&lt;&gt;0,I598/C598*100,""),"")</f>
        <v>164.353542731921</v>
      </c>
      <c r="M598" s="71" t="n">
        <f aca="false">IF(E598&lt;&gt;0,IF(K598&lt;&gt;0,K598/E598*100,""),"")</f>
        <v>164.353542731921</v>
      </c>
      <c r="N598" s="71" t="n">
        <f aca="false">IF(F598&lt;&gt;0,IF(I598&lt;&gt;0,I598/F598*100,""),"")</f>
        <v>49.7600460003981</v>
      </c>
      <c r="O598" s="71" t="n">
        <f aca="false">IF(H598&lt;&gt;0,IF(K598&lt;&gt;0,K598/H598*100,""),"")</f>
        <v>49.7600460003981</v>
      </c>
      <c r="Q598" s="65" t="n">
        <f aca="false">E598-C598-D598</f>
        <v>0</v>
      </c>
      <c r="R598" s="66" t="n">
        <f aca="false">H598-F598-G598</f>
        <v>0</v>
      </c>
      <c r="S598" s="66" t="n">
        <f aca="false">K598-I598-J598</f>
        <v>0</v>
      </c>
    </row>
    <row r="599" s="43" customFormat="true" ht="12.75" hidden="false" customHeight="true" outlineLevel="0" collapsed="false">
      <c r="A599" s="72" t="s">
        <v>594</v>
      </c>
      <c r="B599" s="48" t="s">
        <v>595</v>
      </c>
      <c r="C599" s="69"/>
      <c r="D599" s="69"/>
      <c r="E599" s="69"/>
      <c r="F599" s="69"/>
      <c r="G599" s="69"/>
      <c r="H599" s="69"/>
      <c r="I599" s="69" t="n">
        <v>1652500</v>
      </c>
      <c r="J599" s="69"/>
      <c r="K599" s="69" t="n">
        <f aca="false">SUM(I599:J599)</f>
        <v>1652500</v>
      </c>
      <c r="L599" s="71" t="str">
        <f aca="false">IF(C599&lt;&gt;0,IF(I599&lt;&gt;0,I599/C599*100,""),"")</f>
        <v/>
      </c>
      <c r="M599" s="71" t="str">
        <f aca="false">IF(E599&lt;&gt;0,IF(K599&lt;&gt;0,K599/E599*100,""),"")</f>
        <v/>
      </c>
      <c r="N599" s="71" t="str">
        <f aca="false">IF(F599&lt;&gt;0,IF(I599&lt;&gt;0,I599/F599*100,""),"")</f>
        <v/>
      </c>
      <c r="O599" s="71" t="str">
        <f aca="false">IF(H599&lt;&gt;0,IF(K599&lt;&gt;0,K599/H599*100,""),"")</f>
        <v/>
      </c>
      <c r="Q599" s="65" t="n">
        <f aca="false">E599-C599-D599</f>
        <v>0</v>
      </c>
      <c r="R599" s="66" t="n">
        <f aca="false">H599-F599-G599</f>
        <v>0</v>
      </c>
      <c r="S599" s="66" t="n">
        <f aca="false">K599-I599-J599</f>
        <v>0</v>
      </c>
    </row>
    <row r="600" s="43" customFormat="true" ht="118.5" hidden="false" customHeight="true" outlineLevel="0" collapsed="false">
      <c r="A600" s="126" t="s">
        <v>596</v>
      </c>
      <c r="B600" s="48"/>
      <c r="C600" s="69"/>
      <c r="D600" s="69"/>
      <c r="E600" s="69"/>
      <c r="F600" s="69"/>
      <c r="G600" s="69"/>
      <c r="H600" s="69"/>
      <c r="I600" s="69"/>
      <c r="J600" s="69"/>
      <c r="K600" s="69"/>
      <c r="L600" s="71"/>
      <c r="M600" s="71"/>
      <c r="N600" s="71"/>
      <c r="O600" s="71"/>
      <c r="Q600" s="65" t="n">
        <f aca="false">E600-C600-D600</f>
        <v>0</v>
      </c>
      <c r="R600" s="66" t="n">
        <f aca="false">H600-F600-G600</f>
        <v>0</v>
      </c>
      <c r="S600" s="66" t="n">
        <f aca="false">K600-I600-J600</f>
        <v>0</v>
      </c>
    </row>
    <row r="601" s="43" customFormat="true" ht="12.75" hidden="false" customHeight="true" outlineLevel="0" collapsed="false">
      <c r="A601" s="75" t="s">
        <v>597</v>
      </c>
      <c r="B601" s="48" t="s">
        <v>598</v>
      </c>
      <c r="C601" s="69" t="n">
        <v>126394690</v>
      </c>
      <c r="D601" s="69"/>
      <c r="E601" s="69" t="n">
        <f aca="false">SUM(C601:D601)</f>
        <v>126394690</v>
      </c>
      <c r="F601" s="69" t="n">
        <v>127367129</v>
      </c>
      <c r="G601" s="69"/>
      <c r="H601" s="69" t="n">
        <f aca="false">SUM(F601:G601)</f>
        <v>127367129</v>
      </c>
      <c r="I601" s="69" t="n">
        <v>131488570</v>
      </c>
      <c r="J601" s="69"/>
      <c r="K601" s="69" t="n">
        <f aca="false">SUM(I601:J601)</f>
        <v>131488570</v>
      </c>
      <c r="L601" s="71" t="n">
        <f aca="false">IF(C601&lt;&gt;0,IF(I601&lt;&gt;0,I601/C601*100,""),"")</f>
        <v>104.030137658473</v>
      </c>
      <c r="M601" s="71" t="n">
        <f aca="false">IF(E601&lt;&gt;0,IF(K601&lt;&gt;0,K601/E601*100,""),"")</f>
        <v>104.030137658473</v>
      </c>
      <c r="N601" s="71" t="n">
        <f aca="false">IF(F601&lt;&gt;0,IF(I601&lt;&gt;0,I601/F601*100,""),"")</f>
        <v>103.235874932849</v>
      </c>
      <c r="O601" s="71" t="n">
        <f aca="false">IF(H601&lt;&gt;0,IF(K601&lt;&gt;0,K601/H601*100,""),"")</f>
        <v>103.235874932849</v>
      </c>
      <c r="Q601" s="65" t="n">
        <f aca="false">E601-C601-D601</f>
        <v>0</v>
      </c>
      <c r="R601" s="66" t="n">
        <f aca="false">H601-F601-G601</f>
        <v>0</v>
      </c>
      <c r="S601" s="66" t="n">
        <f aca="false">K601-I601-J601</f>
        <v>0</v>
      </c>
    </row>
    <row r="602" s="43" customFormat="true" ht="12.75" hidden="false" customHeight="true" outlineLevel="0" collapsed="false">
      <c r="A602" s="75" t="s">
        <v>599</v>
      </c>
      <c r="B602" s="48" t="s">
        <v>600</v>
      </c>
      <c r="C602" s="69" t="n">
        <v>408400</v>
      </c>
      <c r="D602" s="69"/>
      <c r="E602" s="69" t="n">
        <f aca="false">SUM(C602:D602)</f>
        <v>408400</v>
      </c>
      <c r="F602" s="69" t="n">
        <v>1713813</v>
      </c>
      <c r="G602" s="69"/>
      <c r="H602" s="69" t="n">
        <f aca="false">SUM(F602:G602)</f>
        <v>1713813</v>
      </c>
      <c r="I602" s="69" t="n">
        <v>392700</v>
      </c>
      <c r="J602" s="69"/>
      <c r="K602" s="69" t="n">
        <f aca="false">SUM(I602:J602)</f>
        <v>392700</v>
      </c>
      <c r="L602" s="71" t="n">
        <f aca="false">IF(C602&lt;&gt;0,IF(I602&lt;&gt;0,I602/C602*100,""),"")</f>
        <v>96.1557296767875</v>
      </c>
      <c r="M602" s="71" t="n">
        <f aca="false">IF(E602&lt;&gt;0,IF(K602&lt;&gt;0,K602/E602*100,""),"")</f>
        <v>96.1557296767875</v>
      </c>
      <c r="N602" s="71" t="n">
        <f aca="false">IF(F602&lt;&gt;0,IF(I602&lt;&gt;0,I602/F602*100,""),"")</f>
        <v>22.9138184854474</v>
      </c>
      <c r="O602" s="71" t="n">
        <f aca="false">IF(H602&lt;&gt;0,IF(K602&lt;&gt;0,K602/H602*100,""),"")</f>
        <v>22.9138184854474</v>
      </c>
      <c r="Q602" s="65" t="n">
        <f aca="false">E602-C602-D602</f>
        <v>0</v>
      </c>
      <c r="R602" s="66" t="n">
        <f aca="false">H602-F602-G602</f>
        <v>0</v>
      </c>
      <c r="S602" s="66" t="n">
        <f aca="false">K602-I602-J602</f>
        <v>0</v>
      </c>
    </row>
    <row r="603" s="43" customFormat="true" ht="12.75" hidden="false" customHeight="true" outlineLevel="0" collapsed="false">
      <c r="A603" s="75" t="s">
        <v>601</v>
      </c>
      <c r="B603" s="48" t="s">
        <v>602</v>
      </c>
      <c r="C603" s="69" t="n">
        <v>851700</v>
      </c>
      <c r="D603" s="69"/>
      <c r="E603" s="69" t="n">
        <f aca="false">SUM(C603:D603)</f>
        <v>851700</v>
      </c>
      <c r="F603" s="69" t="n">
        <v>1552760</v>
      </c>
      <c r="G603" s="69"/>
      <c r="H603" s="69" t="n">
        <f aca="false">SUM(F603:G603)</f>
        <v>1552760</v>
      </c>
      <c r="I603" s="69" t="n">
        <v>616000</v>
      </c>
      <c r="J603" s="69"/>
      <c r="K603" s="69" t="n">
        <f aca="false">SUM(I603:J603)</f>
        <v>616000</v>
      </c>
      <c r="L603" s="71" t="n">
        <f aca="false">IF(C603&lt;&gt;0,IF(I603&lt;&gt;0,I603/C603*100,""),"")</f>
        <v>72.325936362569</v>
      </c>
      <c r="M603" s="71" t="n">
        <f aca="false">IF(E603&lt;&gt;0,IF(K603&lt;&gt;0,K603/E603*100,""),"")</f>
        <v>72.325936362569</v>
      </c>
      <c r="N603" s="71" t="n">
        <f aca="false">IF(F603&lt;&gt;0,IF(I603&lt;&gt;0,I603/F603*100,""),"")</f>
        <v>39.6712949844149</v>
      </c>
      <c r="O603" s="71" t="n">
        <f aca="false">IF(H603&lt;&gt;0,IF(K603&lt;&gt;0,K603/H603*100,""),"")</f>
        <v>39.6712949844149</v>
      </c>
      <c r="Q603" s="65" t="n">
        <f aca="false">E603-C603-D603</f>
        <v>0</v>
      </c>
      <c r="R603" s="66" t="n">
        <f aca="false">H603-F603-G603</f>
        <v>0</v>
      </c>
      <c r="S603" s="66" t="n">
        <f aca="false">K603-I603-J603</f>
        <v>0</v>
      </c>
    </row>
    <row r="604" s="43" customFormat="true" ht="12.75" hidden="false" customHeight="true" outlineLevel="0" collapsed="false">
      <c r="A604" s="75" t="s">
        <v>603</v>
      </c>
      <c r="B604" s="48" t="s">
        <v>604</v>
      </c>
      <c r="C604" s="69"/>
      <c r="D604" s="69"/>
      <c r="E604" s="69"/>
      <c r="F604" s="69"/>
      <c r="G604" s="69"/>
      <c r="H604" s="69"/>
      <c r="I604" s="69" t="n">
        <v>690000</v>
      </c>
      <c r="J604" s="69"/>
      <c r="K604" s="69" t="n">
        <f aca="false">SUM(I604:J604)</f>
        <v>690000</v>
      </c>
      <c r="L604" s="71" t="str">
        <f aca="false">IF(C604&lt;&gt;0,IF(I604&lt;&gt;0,I604/C604*100,""),"")</f>
        <v/>
      </c>
      <c r="M604" s="71" t="str">
        <f aca="false">IF(E604&lt;&gt;0,IF(K604&lt;&gt;0,K604/E604*100,""),"")</f>
        <v/>
      </c>
      <c r="N604" s="71" t="str">
        <f aca="false">IF(F604&lt;&gt;0,IF(I604&lt;&gt;0,I604/F604*100,""),"")</f>
        <v/>
      </c>
      <c r="O604" s="71" t="str">
        <f aca="false">IF(H604&lt;&gt;0,IF(K604&lt;&gt;0,K604/H604*100,""),"")</f>
        <v/>
      </c>
      <c r="Q604" s="65" t="n">
        <f aca="false">E604-C604-D604</f>
        <v>0</v>
      </c>
      <c r="R604" s="66" t="n">
        <f aca="false">H604-F604-G604</f>
        <v>0</v>
      </c>
      <c r="S604" s="66" t="n">
        <f aca="false">K604-I604-J604</f>
        <v>0</v>
      </c>
    </row>
    <row r="605" s="43" customFormat="true" ht="93" hidden="false" customHeight="true" outlineLevel="0" collapsed="false">
      <c r="A605" s="126" t="s">
        <v>605</v>
      </c>
      <c r="B605" s="48"/>
      <c r="C605" s="69"/>
      <c r="D605" s="69"/>
      <c r="E605" s="69"/>
      <c r="F605" s="69"/>
      <c r="G605" s="69"/>
      <c r="H605" s="69"/>
      <c r="I605" s="69"/>
      <c r="J605" s="69"/>
      <c r="K605" s="69"/>
      <c r="L605" s="71"/>
      <c r="M605" s="71"/>
      <c r="N605" s="71"/>
      <c r="O605" s="71"/>
      <c r="Q605" s="65" t="n">
        <f aca="false">E605-C605-D605</f>
        <v>0</v>
      </c>
      <c r="R605" s="66" t="n">
        <f aca="false">H605-F605-G605</f>
        <v>0</v>
      </c>
      <c r="S605" s="66" t="n">
        <f aca="false">K605-I605-J605</f>
        <v>0</v>
      </c>
    </row>
    <row r="606" s="43" customFormat="true" ht="12.75" hidden="false" customHeight="true" outlineLevel="0" collapsed="false">
      <c r="A606" s="72" t="s">
        <v>606</v>
      </c>
      <c r="B606" s="48" t="s">
        <v>607</v>
      </c>
      <c r="C606" s="69" t="n">
        <v>10450000</v>
      </c>
      <c r="D606" s="69"/>
      <c r="E606" s="69" t="n">
        <f aca="false">SUM(C606:D606)</f>
        <v>10450000</v>
      </c>
      <c r="F606" s="69" t="n">
        <v>10448950</v>
      </c>
      <c r="G606" s="69"/>
      <c r="H606" s="69" t="n">
        <f aca="false">SUM(F606:G606)</f>
        <v>10448950</v>
      </c>
      <c r="I606" s="69" t="n">
        <v>10435440</v>
      </c>
      <c r="J606" s="69"/>
      <c r="K606" s="69" t="n">
        <f aca="false">SUM(I606:J606)</f>
        <v>10435440</v>
      </c>
      <c r="L606" s="71" t="n">
        <f aca="false">IF(C606&lt;&gt;0,IF(I606&lt;&gt;0,I606/C606*100,""),"")</f>
        <v>99.8606698564593</v>
      </c>
      <c r="M606" s="71" t="n">
        <f aca="false">IF(E606&lt;&gt;0,IF(K606&lt;&gt;0,K606/E606*100,""),"")</f>
        <v>99.8606698564593</v>
      </c>
      <c r="N606" s="71" t="n">
        <f aca="false">IF(F606&lt;&gt;0,IF(I606&lt;&gt;0,I606/F606*100,""),"")</f>
        <v>99.8707047119567</v>
      </c>
      <c r="O606" s="71" t="n">
        <f aca="false">IF(H606&lt;&gt;0,IF(K606&lt;&gt;0,K606/H606*100,""),"")</f>
        <v>99.8707047119567</v>
      </c>
      <c r="Q606" s="65" t="n">
        <f aca="false">E606-C606-D606</f>
        <v>0</v>
      </c>
      <c r="R606" s="66" t="n">
        <f aca="false">H606-F606-G606</f>
        <v>0</v>
      </c>
      <c r="S606" s="66" t="n">
        <f aca="false">K606-I606-J606</f>
        <v>0</v>
      </c>
    </row>
    <row r="607" s="43" customFormat="true" ht="12.75" hidden="false" customHeight="true" outlineLevel="0" collapsed="false">
      <c r="A607" s="72" t="s">
        <v>608</v>
      </c>
      <c r="B607" s="48" t="s">
        <v>609</v>
      </c>
      <c r="C607" s="69" t="n">
        <v>24700</v>
      </c>
      <c r="D607" s="69"/>
      <c r="E607" s="69" t="n">
        <f aca="false">SUM(C607:D607)</f>
        <v>24700</v>
      </c>
      <c r="F607" s="69" t="n">
        <v>79009</v>
      </c>
      <c r="G607" s="69"/>
      <c r="H607" s="69" t="n">
        <f aca="false">SUM(F607:G607)</f>
        <v>79009</v>
      </c>
      <c r="I607" s="69" t="n">
        <v>13700</v>
      </c>
      <c r="J607" s="69"/>
      <c r="K607" s="69" t="n">
        <f aca="false">SUM(I607:J607)</f>
        <v>13700</v>
      </c>
      <c r="L607" s="71" t="n">
        <f aca="false">IF(C607&lt;&gt;0,IF(I607&lt;&gt;0,I607/C607*100,""),"")</f>
        <v>55.4655870445344</v>
      </c>
      <c r="M607" s="71" t="n">
        <f aca="false">IF(E607&lt;&gt;0,IF(K607&lt;&gt;0,K607/E607*100,""),"")</f>
        <v>55.4655870445344</v>
      </c>
      <c r="N607" s="71" t="n">
        <f aca="false">IF(F607&lt;&gt;0,IF(I607&lt;&gt;0,I607/F607*100,""),"")</f>
        <v>17.3397967320179</v>
      </c>
      <c r="O607" s="71" t="n">
        <f aca="false">IF(H607&lt;&gt;0,IF(K607&lt;&gt;0,K607/H607*100,""),"")</f>
        <v>17.3397967320179</v>
      </c>
      <c r="Q607" s="65" t="n">
        <f aca="false">E607-C607-D607</f>
        <v>0</v>
      </c>
      <c r="R607" s="66" t="n">
        <f aca="false">H607-F607-G607</f>
        <v>0</v>
      </c>
      <c r="S607" s="66" t="n">
        <f aca="false">K607-I607-J607</f>
        <v>0</v>
      </c>
    </row>
    <row r="608" s="43" customFormat="true" ht="12.75" hidden="false" customHeight="true" outlineLevel="0" collapsed="false">
      <c r="A608" s="72" t="s">
        <v>610</v>
      </c>
      <c r="B608" s="48" t="s">
        <v>611</v>
      </c>
      <c r="C608" s="69" t="n">
        <v>24576580</v>
      </c>
      <c r="D608" s="69"/>
      <c r="E608" s="69" t="n">
        <f aca="false">SUM(C608:D608)</f>
        <v>24576580</v>
      </c>
      <c r="F608" s="69" t="n">
        <v>24687131</v>
      </c>
      <c r="G608" s="69"/>
      <c r="H608" s="69" t="n">
        <f aca="false">SUM(F608:G608)</f>
        <v>24687131</v>
      </c>
      <c r="I608" s="69" t="n">
        <v>23385050</v>
      </c>
      <c r="J608" s="69"/>
      <c r="K608" s="69" t="n">
        <f aca="false">SUM(I608:J608)</f>
        <v>23385050</v>
      </c>
      <c r="L608" s="71" t="n">
        <f aca="false">IF(C608&lt;&gt;0,IF(I608&lt;&gt;0,I608/C608*100,""),"")</f>
        <v>95.1517664378038</v>
      </c>
      <c r="M608" s="71" t="n">
        <f aca="false">IF(E608&lt;&gt;0,IF(K608&lt;&gt;0,K608/E608*100,""),"")</f>
        <v>95.1517664378038</v>
      </c>
      <c r="N608" s="71" t="n">
        <f aca="false">IF(F608&lt;&gt;0,IF(I608&lt;&gt;0,I608/F608*100,""),"")</f>
        <v>94.7256690135439</v>
      </c>
      <c r="O608" s="71" t="n">
        <f aca="false">IF(H608&lt;&gt;0,IF(K608&lt;&gt;0,K608/H608*100,""),"")</f>
        <v>94.7256690135439</v>
      </c>
      <c r="Q608" s="65" t="n">
        <f aca="false">E608-C608-D608</f>
        <v>0</v>
      </c>
      <c r="R608" s="66" t="n">
        <f aca="false">H608-F608-G608</f>
        <v>0</v>
      </c>
      <c r="S608" s="66" t="n">
        <f aca="false">K608-I608-J608</f>
        <v>0</v>
      </c>
    </row>
    <row r="609" s="43" customFormat="true" ht="12.75" hidden="false" customHeight="true" outlineLevel="0" collapsed="false">
      <c r="A609" s="72" t="s">
        <v>612</v>
      </c>
      <c r="B609" s="48" t="s">
        <v>613</v>
      </c>
      <c r="C609" s="69" t="n">
        <v>60000</v>
      </c>
      <c r="D609" s="69"/>
      <c r="E609" s="69" t="n">
        <f aca="false">SUM(C609:D609)</f>
        <v>60000</v>
      </c>
      <c r="F609" s="69" t="n">
        <v>236600</v>
      </c>
      <c r="G609" s="69"/>
      <c r="H609" s="69" t="n">
        <f aca="false">SUM(F609:G609)</f>
        <v>236600</v>
      </c>
      <c r="I609" s="69" t="n">
        <v>105000</v>
      </c>
      <c r="J609" s="69"/>
      <c r="K609" s="69" t="n">
        <f aca="false">SUM(I609:J609)</f>
        <v>105000</v>
      </c>
      <c r="L609" s="71" t="n">
        <f aca="false">IF(C609&lt;&gt;0,IF(I609&lt;&gt;0,I609/C609*100,""),"")</f>
        <v>175</v>
      </c>
      <c r="M609" s="71" t="n">
        <f aca="false">IF(E609&lt;&gt;0,IF(K609&lt;&gt;0,K609/E609*100,""),"")</f>
        <v>175</v>
      </c>
      <c r="N609" s="71" t="n">
        <f aca="false">IF(F609&lt;&gt;0,IF(I609&lt;&gt;0,I609/F609*100,""),"")</f>
        <v>44.3786982248521</v>
      </c>
      <c r="O609" s="71" t="n">
        <f aca="false">IF(H609&lt;&gt;0,IF(K609&lt;&gt;0,K609/H609*100,""),"")</f>
        <v>44.3786982248521</v>
      </c>
      <c r="Q609" s="65" t="n">
        <f aca="false">E609-C609-D609</f>
        <v>0</v>
      </c>
      <c r="R609" s="66" t="n">
        <f aca="false">H609-F609-G609</f>
        <v>0</v>
      </c>
      <c r="S609" s="66" t="n">
        <f aca="false">K609-I609-J609</f>
        <v>0</v>
      </c>
    </row>
    <row r="610" s="43" customFormat="true" ht="12.75" hidden="false" customHeight="true" outlineLevel="0" collapsed="false">
      <c r="A610" s="72" t="s">
        <v>614</v>
      </c>
      <c r="B610" s="48" t="s">
        <v>615</v>
      </c>
      <c r="C610" s="69"/>
      <c r="D610" s="69"/>
      <c r="E610" s="69"/>
      <c r="F610" s="69"/>
      <c r="G610" s="69"/>
      <c r="H610" s="69"/>
      <c r="I610" s="69" t="n">
        <v>250000</v>
      </c>
      <c r="J610" s="69"/>
      <c r="K610" s="69" t="n">
        <f aca="false">SUM(I610:J610)</f>
        <v>250000</v>
      </c>
      <c r="L610" s="71" t="str">
        <f aca="false">IF(C610&lt;&gt;0,IF(I610&lt;&gt;0,I610/C610*100,""),"")</f>
        <v/>
      </c>
      <c r="M610" s="71" t="str">
        <f aca="false">IF(E610&lt;&gt;0,IF(K610&lt;&gt;0,K610/E610*100,""),"")</f>
        <v/>
      </c>
      <c r="N610" s="71" t="str">
        <f aca="false">IF(F610&lt;&gt;0,IF(I610&lt;&gt;0,I610/F610*100,""),"")</f>
        <v/>
      </c>
      <c r="O610" s="71" t="str">
        <f aca="false">IF(H610&lt;&gt;0,IF(K610&lt;&gt;0,K610/H610*100,""),"")</f>
        <v/>
      </c>
      <c r="Q610" s="65" t="n">
        <f aca="false">E610-C610-D610</f>
        <v>0</v>
      </c>
      <c r="R610" s="66" t="n">
        <f aca="false">H610-F610-G610</f>
        <v>0</v>
      </c>
      <c r="S610" s="66" t="n">
        <f aca="false">K610-I610-J610</f>
        <v>0</v>
      </c>
    </row>
    <row r="611" s="43" customFormat="true" ht="12.75" hidden="false" customHeight="true" outlineLevel="0" collapsed="false">
      <c r="A611" s="126" t="s">
        <v>616</v>
      </c>
      <c r="B611" s="48"/>
      <c r="C611" s="69"/>
      <c r="D611" s="69"/>
      <c r="E611" s="69"/>
      <c r="F611" s="69"/>
      <c r="G611" s="69"/>
      <c r="H611" s="69"/>
      <c r="I611" s="69"/>
      <c r="J611" s="69"/>
      <c r="K611" s="69"/>
      <c r="L611" s="71"/>
      <c r="M611" s="71"/>
      <c r="N611" s="71"/>
      <c r="O611" s="71"/>
      <c r="Q611" s="65" t="n">
        <f aca="false">E611-C611-D611</f>
        <v>0</v>
      </c>
      <c r="R611" s="66" t="n">
        <f aca="false">H611-F611-G611</f>
        <v>0</v>
      </c>
      <c r="S611" s="66" t="n">
        <f aca="false">K611-I611-J611</f>
        <v>0</v>
      </c>
    </row>
    <row r="612" s="43" customFormat="true" ht="11.25" hidden="false" customHeight="false" outlineLevel="0" collapsed="false">
      <c r="A612" s="72" t="s">
        <v>617</v>
      </c>
      <c r="B612" s="48" t="s">
        <v>618</v>
      </c>
      <c r="C612" s="69" t="n">
        <v>62731500</v>
      </c>
      <c r="D612" s="69"/>
      <c r="E612" s="69" t="n">
        <f aca="false">SUM(C612:D612)</f>
        <v>62731500</v>
      </c>
      <c r="F612" s="69" t="n">
        <v>49131590</v>
      </c>
      <c r="G612" s="69"/>
      <c r="H612" s="69" t="n">
        <f aca="false">SUM(F612:G612)</f>
        <v>49131590</v>
      </c>
      <c r="I612" s="69" t="n">
        <v>68202200</v>
      </c>
      <c r="J612" s="69"/>
      <c r="K612" s="69" t="n">
        <f aca="false">SUM(I612:J612)</f>
        <v>68202200</v>
      </c>
      <c r="L612" s="71" t="n">
        <f aca="false">IF(C612&lt;&gt;0,IF(I612&lt;&gt;0,I612/C612*100,""),"")</f>
        <v>108.720818089795</v>
      </c>
      <c r="M612" s="71" t="n">
        <f aca="false">IF(E612&lt;&gt;0,IF(K612&lt;&gt;0,K612/E612*100,""),"")</f>
        <v>108.720818089795</v>
      </c>
      <c r="N612" s="71" t="n">
        <f aca="false">IF(F612&lt;&gt;0,IF(I612&lt;&gt;0,I612/F612*100,""),"")</f>
        <v>138.81537316419</v>
      </c>
      <c r="O612" s="71" t="n">
        <f aca="false">IF(H612&lt;&gt;0,IF(K612&lt;&gt;0,K612/H612*100,""),"")</f>
        <v>138.81537316419</v>
      </c>
      <c r="Q612" s="65" t="n">
        <f aca="false">E612-C612-D612</f>
        <v>0</v>
      </c>
      <c r="R612" s="66" t="n">
        <f aca="false">H612-F612-G612</f>
        <v>0</v>
      </c>
      <c r="S612" s="66" t="n">
        <f aca="false">K612-I612-J612</f>
        <v>0</v>
      </c>
    </row>
    <row r="613" s="43" customFormat="true" ht="11.25" hidden="false" customHeight="false" outlineLevel="0" collapsed="false">
      <c r="A613" s="72" t="s">
        <v>619</v>
      </c>
      <c r="B613" s="48" t="s">
        <v>620</v>
      </c>
      <c r="C613" s="69" t="n">
        <v>3429900</v>
      </c>
      <c r="D613" s="69"/>
      <c r="E613" s="69" t="n">
        <f aca="false">SUM(C613:D613)</f>
        <v>3429900</v>
      </c>
      <c r="F613" s="69" t="n">
        <v>2783700</v>
      </c>
      <c r="G613" s="69"/>
      <c r="H613" s="69" t="n">
        <f aca="false">SUM(F613:G613)</f>
        <v>2783700</v>
      </c>
      <c r="I613" s="69" t="n">
        <v>3600200</v>
      </c>
      <c r="J613" s="69"/>
      <c r="K613" s="69" t="n">
        <f aca="false">SUM(I613:J613)</f>
        <v>3600200</v>
      </c>
      <c r="L613" s="71" t="n">
        <f aca="false">IF(C613&lt;&gt;0,IF(I613&lt;&gt;0,I613/C613*100,""),"")</f>
        <v>104.965159334091</v>
      </c>
      <c r="M613" s="71" t="n">
        <f aca="false">IF(E613&lt;&gt;0,IF(K613&lt;&gt;0,K613/E613*100,""),"")</f>
        <v>104.965159334091</v>
      </c>
      <c r="N613" s="71" t="n">
        <f aca="false">IF(F613&lt;&gt;0,IF(I613&lt;&gt;0,I613/F613*100,""),"")</f>
        <v>129.331465315946</v>
      </c>
      <c r="O613" s="71" t="n">
        <f aca="false">IF(H613&lt;&gt;0,IF(K613&lt;&gt;0,K613/H613*100,""),"")</f>
        <v>129.331465315946</v>
      </c>
      <c r="Q613" s="65" t="n">
        <f aca="false">E613-C613-D613</f>
        <v>0</v>
      </c>
      <c r="R613" s="66" t="n">
        <f aca="false">H613-F613-G613</f>
        <v>0</v>
      </c>
      <c r="S613" s="66" t="n">
        <f aca="false">K613-I613-J613</f>
        <v>0</v>
      </c>
    </row>
    <row r="614" s="43" customFormat="true" ht="11.25" hidden="false" customHeight="false" outlineLevel="0" collapsed="false">
      <c r="A614" s="72" t="s">
        <v>621</v>
      </c>
      <c r="B614" s="48" t="s">
        <v>146</v>
      </c>
      <c r="C614" s="69" t="n">
        <v>117000</v>
      </c>
      <c r="D614" s="69"/>
      <c r="E614" s="69" t="n">
        <f aca="false">SUM(C614:D614)</f>
        <v>117000</v>
      </c>
      <c r="F614" s="69" t="n">
        <v>125500</v>
      </c>
      <c r="G614" s="69"/>
      <c r="H614" s="69" t="n">
        <f aca="false">SUM(F614:G614)</f>
        <v>125500</v>
      </c>
      <c r="I614" s="69" t="n">
        <v>240700</v>
      </c>
      <c r="J614" s="69"/>
      <c r="K614" s="69" t="n">
        <f aca="false">SUM(I614:J614)</f>
        <v>240700</v>
      </c>
      <c r="L614" s="71" t="n">
        <f aca="false">IF(C614&lt;&gt;0,IF(I614&lt;&gt;0,I614/C614*100,""),"")</f>
        <v>205.726495726496</v>
      </c>
      <c r="M614" s="71" t="n">
        <f aca="false">IF(E614&lt;&gt;0,IF(K614&lt;&gt;0,K614/E614*100,""),"")</f>
        <v>205.726495726496</v>
      </c>
      <c r="N614" s="71" t="n">
        <f aca="false">IF(F614&lt;&gt;0,IF(I614&lt;&gt;0,I614/F614*100,""),"")</f>
        <v>191.792828685259</v>
      </c>
      <c r="O614" s="71" t="n">
        <f aca="false">IF(H614&lt;&gt;0,IF(K614&lt;&gt;0,K614/H614*100,""),"")</f>
        <v>191.792828685259</v>
      </c>
      <c r="Q614" s="65" t="n">
        <f aca="false">E614-C614-D614</f>
        <v>0</v>
      </c>
      <c r="R614" s="66" t="n">
        <f aca="false">H614-F614-G614</f>
        <v>0</v>
      </c>
      <c r="S614" s="66" t="n">
        <f aca="false">K614-I614-J614</f>
        <v>0</v>
      </c>
    </row>
    <row r="615" s="43" customFormat="true" ht="22.5" hidden="false" customHeight="false" outlineLevel="0" collapsed="false">
      <c r="A615" s="72" t="s">
        <v>622</v>
      </c>
      <c r="B615" s="48" t="s">
        <v>623</v>
      </c>
      <c r="C615" s="69" t="n">
        <v>19000000</v>
      </c>
      <c r="D615" s="69"/>
      <c r="E615" s="69" t="n">
        <f aca="false">SUM(C615:D615)</f>
        <v>19000000</v>
      </c>
      <c r="F615" s="69" t="n">
        <v>4361400</v>
      </c>
      <c r="G615" s="69"/>
      <c r="H615" s="69" t="n">
        <f aca="false">SUM(F615:G615)</f>
        <v>4361400</v>
      </c>
      <c r="I615" s="69" t="n">
        <f aca="false">18750000+380000</f>
        <v>19130000</v>
      </c>
      <c r="J615" s="69"/>
      <c r="K615" s="69" t="n">
        <f aca="false">SUM(I615:J615)</f>
        <v>19130000</v>
      </c>
      <c r="L615" s="71" t="n">
        <f aca="false">IF(C615&lt;&gt;0,IF(I615&lt;&gt;0,I615/C615*100,""),"")</f>
        <v>100.684210526316</v>
      </c>
      <c r="M615" s="71" t="n">
        <f aca="false">IF(E615&lt;&gt;0,IF(K615&lt;&gt;0,K615/E615*100,""),"")</f>
        <v>100.684210526316</v>
      </c>
      <c r="N615" s="71" t="n">
        <f aca="false">IF(F615&lt;&gt;0,IF(I615&lt;&gt;0,I615/F615*100,""),"")</f>
        <v>438.620626404366</v>
      </c>
      <c r="O615" s="71" t="n">
        <f aca="false">IF(H615&lt;&gt;0,IF(K615&lt;&gt;0,K615/H615*100,""),"")</f>
        <v>438.620626404366</v>
      </c>
      <c r="Q615" s="65" t="n">
        <f aca="false">E615-C615-D615</f>
        <v>0</v>
      </c>
      <c r="R615" s="66" t="n">
        <f aca="false">H615-F615-G615</f>
        <v>0</v>
      </c>
      <c r="S615" s="66" t="n">
        <f aca="false">K615-I615-J615</f>
        <v>0</v>
      </c>
    </row>
    <row r="616" s="43" customFormat="true" ht="25.5" hidden="false" customHeight="true" outlineLevel="0" collapsed="false">
      <c r="A616" s="126" t="s">
        <v>624</v>
      </c>
      <c r="B616" s="48"/>
      <c r="C616" s="69"/>
      <c r="D616" s="69"/>
      <c r="E616" s="69"/>
      <c r="F616" s="69"/>
      <c r="G616" s="69"/>
      <c r="H616" s="69"/>
      <c r="I616" s="69"/>
      <c r="J616" s="69"/>
      <c r="K616" s="69"/>
      <c r="L616" s="71"/>
      <c r="M616" s="71"/>
      <c r="N616" s="71"/>
      <c r="O616" s="71"/>
      <c r="Q616" s="65" t="n">
        <f aca="false">E616-C616-D616</f>
        <v>0</v>
      </c>
      <c r="R616" s="66" t="n">
        <f aca="false">H616-F616-G616</f>
        <v>0</v>
      </c>
      <c r="S616" s="66" t="n">
        <f aca="false">K616-I616-J616</f>
        <v>0</v>
      </c>
    </row>
    <row r="617" s="43" customFormat="true" ht="11.25" hidden="false" customHeight="false" outlineLevel="0" collapsed="false">
      <c r="A617" s="72" t="s">
        <v>625</v>
      </c>
      <c r="B617" s="48" t="s">
        <v>626</v>
      </c>
      <c r="C617" s="69" t="n">
        <v>716360</v>
      </c>
      <c r="D617" s="69"/>
      <c r="E617" s="69" t="n">
        <f aca="false">SUM(C617:D617)</f>
        <v>716360</v>
      </c>
      <c r="F617" s="69" t="n">
        <v>1022880</v>
      </c>
      <c r="G617" s="69"/>
      <c r="H617" s="69" t="n">
        <f aca="false">SUM(F617:G617)</f>
        <v>1022880</v>
      </c>
      <c r="I617" s="69" t="n">
        <v>600900</v>
      </c>
      <c r="J617" s="69"/>
      <c r="K617" s="69" t="n">
        <f aca="false">SUM(I617:J617)</f>
        <v>600900</v>
      </c>
      <c r="L617" s="71" t="n">
        <f aca="false">IF(C617&lt;&gt;0,IF(I617&lt;&gt;0,I617/C617*100,""),"")</f>
        <v>83.8824054944441</v>
      </c>
      <c r="M617" s="71" t="n">
        <f aca="false">IF(E617&lt;&gt;0,IF(K617&lt;&gt;0,K617/E617*100,""),"")</f>
        <v>83.8824054944441</v>
      </c>
      <c r="N617" s="71" t="n">
        <f aca="false">IF(F617&lt;&gt;0,IF(I617&lt;&gt;0,I617/F617*100,""),"")</f>
        <v>58.745893946504</v>
      </c>
      <c r="O617" s="71" t="n">
        <f aca="false">IF(H617&lt;&gt;0,IF(K617&lt;&gt;0,K617/H617*100,""),"")</f>
        <v>58.745893946504</v>
      </c>
      <c r="Q617" s="65" t="n">
        <f aca="false">E617-C617-D617</f>
        <v>0</v>
      </c>
      <c r="R617" s="66" t="n">
        <f aca="false">H617-F617-G617</f>
        <v>0</v>
      </c>
      <c r="S617" s="66" t="n">
        <f aca="false">K617-I617-J617</f>
        <v>0</v>
      </c>
    </row>
    <row r="618" s="43" customFormat="true" ht="11.25" hidden="false" customHeight="false" outlineLevel="0" collapsed="false">
      <c r="A618" s="72" t="s">
        <v>627</v>
      </c>
      <c r="B618" s="48" t="s">
        <v>628</v>
      </c>
      <c r="C618" s="69" t="n">
        <v>107640</v>
      </c>
      <c r="D618" s="69"/>
      <c r="E618" s="69" t="n">
        <f aca="false">SUM(C618:D618)</f>
        <v>107640</v>
      </c>
      <c r="F618" s="69" t="n">
        <v>120655</v>
      </c>
      <c r="G618" s="69"/>
      <c r="H618" s="69" t="n">
        <f aca="false">SUM(F618:G618)</f>
        <v>120655</v>
      </c>
      <c r="I618" s="69" t="n">
        <v>110950</v>
      </c>
      <c r="J618" s="69"/>
      <c r="K618" s="69" t="n">
        <f aca="false">SUM(I618:J618)</f>
        <v>110950</v>
      </c>
      <c r="L618" s="71" t="n">
        <f aca="false">IF(C618&lt;&gt;0,IF(I618&lt;&gt;0,I618/C618*100,""),"")</f>
        <v>103.075065031587</v>
      </c>
      <c r="M618" s="71" t="n">
        <f aca="false">IF(E618&lt;&gt;0,IF(K618&lt;&gt;0,K618/E618*100,""),"")</f>
        <v>103.075065031587</v>
      </c>
      <c r="N618" s="71" t="n">
        <f aca="false">IF(F618&lt;&gt;0,IF(I618&lt;&gt;0,I618/F618*100,""),"")</f>
        <v>91.9564046247565</v>
      </c>
      <c r="O618" s="71" t="n">
        <f aca="false">IF(H618&lt;&gt;0,IF(K618&lt;&gt;0,K618/H618*100,""),"")</f>
        <v>91.9564046247565</v>
      </c>
      <c r="Q618" s="65" t="n">
        <f aca="false">E618-C618-D618</f>
        <v>0</v>
      </c>
      <c r="R618" s="66" t="n">
        <f aca="false">H618-F618-G618</f>
        <v>0</v>
      </c>
      <c r="S618" s="66" t="n">
        <f aca="false">K618-I618-J618</f>
        <v>0</v>
      </c>
    </row>
    <row r="619" s="43" customFormat="true" ht="22.5" hidden="false" customHeight="false" outlineLevel="0" collapsed="false">
      <c r="A619" s="72" t="s">
        <v>629</v>
      </c>
      <c r="B619" s="48" t="s">
        <v>630</v>
      </c>
      <c r="C619" s="69" t="n">
        <v>2117500</v>
      </c>
      <c r="D619" s="69"/>
      <c r="E619" s="69" t="n">
        <f aca="false">SUM(C619:D619)</f>
        <v>2117500</v>
      </c>
      <c r="F619" s="69" t="n">
        <v>1994890</v>
      </c>
      <c r="G619" s="69"/>
      <c r="H619" s="69" t="n">
        <f aca="false">SUM(F619:G619)</f>
        <v>1994890</v>
      </c>
      <c r="I619" s="69" t="n">
        <v>1794480</v>
      </c>
      <c r="J619" s="69"/>
      <c r="K619" s="69" t="n">
        <f aca="false">SUM(I619:J619)</f>
        <v>1794480</v>
      </c>
      <c r="L619" s="71" t="n">
        <f aca="false">IF(C619&lt;&gt;0,IF(I619&lt;&gt;0,I619/C619*100,""),"")</f>
        <v>84.7452184179457</v>
      </c>
      <c r="M619" s="71" t="n">
        <f aca="false">IF(E619&lt;&gt;0,IF(K619&lt;&gt;0,K619/E619*100,""),"")</f>
        <v>84.7452184179457</v>
      </c>
      <c r="N619" s="71" t="n">
        <f aca="false">IF(F619&lt;&gt;0,IF(I619&lt;&gt;0,I619/F619*100,""),"")</f>
        <v>89.9538320408644</v>
      </c>
      <c r="O619" s="71" t="n">
        <f aca="false">IF(H619&lt;&gt;0,IF(K619&lt;&gt;0,K619/H619*100,""),"")</f>
        <v>89.9538320408644</v>
      </c>
      <c r="Q619" s="65" t="n">
        <f aca="false">E619-C619-D619</f>
        <v>0</v>
      </c>
      <c r="R619" s="66" t="n">
        <f aca="false">H619-F619-G619</f>
        <v>0</v>
      </c>
      <c r="S619" s="66" t="n">
        <f aca="false">K619-I619-J619</f>
        <v>0</v>
      </c>
    </row>
    <row r="620" s="43" customFormat="true" ht="11.25" hidden="false" customHeight="false" outlineLevel="0" collapsed="false">
      <c r="A620" s="72" t="s">
        <v>631</v>
      </c>
      <c r="B620" s="48" t="s">
        <v>632</v>
      </c>
      <c r="C620" s="69" t="n">
        <v>494400</v>
      </c>
      <c r="D620" s="69"/>
      <c r="E620" s="69" t="n">
        <f aca="false">SUM(C620:D620)</f>
        <v>494400</v>
      </c>
      <c r="F620" s="69" t="n">
        <v>519380</v>
      </c>
      <c r="G620" s="69"/>
      <c r="H620" s="69" t="n">
        <f aca="false">SUM(F620:G620)</f>
        <v>519380</v>
      </c>
      <c r="I620" s="69" t="n">
        <v>575850</v>
      </c>
      <c r="J620" s="69"/>
      <c r="K620" s="69" t="n">
        <f aca="false">SUM(I620:J620)</f>
        <v>575850</v>
      </c>
      <c r="L620" s="71" t="n">
        <f aca="false">IF(C620&lt;&gt;0,IF(I620&lt;&gt;0,I620/C620*100,""),"")</f>
        <v>116.474514563107</v>
      </c>
      <c r="M620" s="71" t="n">
        <f aca="false">IF(E620&lt;&gt;0,IF(K620&lt;&gt;0,K620/E620*100,""),"")</f>
        <v>116.474514563107</v>
      </c>
      <c r="N620" s="71" t="n">
        <f aca="false">IF(F620&lt;&gt;0,IF(I620&lt;&gt;0,I620/F620*100,""),"")</f>
        <v>110.872578844006</v>
      </c>
      <c r="O620" s="71" t="n">
        <f aca="false">IF(H620&lt;&gt;0,IF(K620&lt;&gt;0,K620/H620*100,""),"")</f>
        <v>110.872578844006</v>
      </c>
      <c r="Q620" s="65" t="n">
        <f aca="false">E620-C620-D620</f>
        <v>0</v>
      </c>
      <c r="R620" s="66" t="n">
        <f aca="false">H620-F620-G620</f>
        <v>0</v>
      </c>
      <c r="S620" s="66" t="n">
        <f aca="false">K620-I620-J620</f>
        <v>0</v>
      </c>
    </row>
    <row r="621" s="43" customFormat="true" ht="12.75" hidden="false" customHeight="true" outlineLevel="0" collapsed="false">
      <c r="A621" s="72" t="s">
        <v>633</v>
      </c>
      <c r="B621" s="48" t="s">
        <v>634</v>
      </c>
      <c r="C621" s="69" t="n">
        <v>3027760</v>
      </c>
      <c r="D621" s="69"/>
      <c r="E621" s="69" t="n">
        <f aca="false">SUM(C621:D621)</f>
        <v>3027760</v>
      </c>
      <c r="F621" s="69" t="n">
        <v>1826680</v>
      </c>
      <c r="G621" s="69"/>
      <c r="H621" s="69" t="n">
        <f aca="false">SUM(F621:G621)</f>
        <v>1826680</v>
      </c>
      <c r="I621" s="69" t="n">
        <v>1019850</v>
      </c>
      <c r="J621" s="69"/>
      <c r="K621" s="69" t="n">
        <f aca="false">SUM(I621:J621)</f>
        <v>1019850</v>
      </c>
      <c r="L621" s="71" t="n">
        <f aca="false">IF(C621&lt;&gt;0,IF(I621&lt;&gt;0,I621/C621*100,""),"")</f>
        <v>33.6833170396597</v>
      </c>
      <c r="M621" s="71" t="n">
        <f aca="false">IF(E621&lt;&gt;0,IF(K621&lt;&gt;0,K621/E621*100,""),"")</f>
        <v>33.6833170396597</v>
      </c>
      <c r="N621" s="71" t="n">
        <f aca="false">IF(F621&lt;&gt;0,IF(I621&lt;&gt;0,I621/F621*100,""),"")</f>
        <v>55.8307968554974</v>
      </c>
      <c r="O621" s="71" t="n">
        <f aca="false">IF(H621&lt;&gt;0,IF(K621&lt;&gt;0,K621/H621*100,""),"")</f>
        <v>55.8307968554974</v>
      </c>
      <c r="Q621" s="65" t="n">
        <f aca="false">E621-C621-D621</f>
        <v>0</v>
      </c>
      <c r="R621" s="66" t="n">
        <f aca="false">H621-F621-G621</f>
        <v>0</v>
      </c>
      <c r="S621" s="66" t="n">
        <f aca="false">K621-I621-J621</f>
        <v>0</v>
      </c>
    </row>
    <row r="622" s="43" customFormat="true" ht="11.25" hidden="false" customHeight="false" outlineLevel="0" collapsed="false">
      <c r="A622" s="72" t="s">
        <v>635</v>
      </c>
      <c r="B622" s="48" t="s">
        <v>636</v>
      </c>
      <c r="C622" s="69" t="n">
        <v>1819510</v>
      </c>
      <c r="D622" s="69"/>
      <c r="E622" s="69" t="n">
        <f aca="false">SUM(C622:D622)</f>
        <v>1819510</v>
      </c>
      <c r="F622" s="69" t="n">
        <v>2789290</v>
      </c>
      <c r="G622" s="69"/>
      <c r="H622" s="69" t="n">
        <f aca="false">SUM(F622:G622)</f>
        <v>2789290</v>
      </c>
      <c r="I622" s="69" t="n">
        <v>1822450</v>
      </c>
      <c r="J622" s="69"/>
      <c r="K622" s="69" t="n">
        <f aca="false">SUM(I622:J622)</f>
        <v>1822450</v>
      </c>
      <c r="L622" s="71" t="n">
        <f aca="false">IF(C622&lt;&gt;0,IF(I622&lt;&gt;0,I622/C622*100,""),"")</f>
        <v>100.161581964375</v>
      </c>
      <c r="M622" s="71" t="n">
        <f aca="false">IF(E622&lt;&gt;0,IF(K622&lt;&gt;0,K622/E622*100,""),"")</f>
        <v>100.161581964375</v>
      </c>
      <c r="N622" s="71" t="n">
        <f aca="false">IF(F622&lt;&gt;0,IF(I622&lt;&gt;0,I622/F622*100,""),"")</f>
        <v>65.3374156147263</v>
      </c>
      <c r="O622" s="71" t="n">
        <f aca="false">IF(H622&lt;&gt;0,IF(K622&lt;&gt;0,K622/H622*100,""),"")</f>
        <v>65.3374156147263</v>
      </c>
      <c r="Q622" s="65" t="n">
        <f aca="false">E622-C622-D622</f>
        <v>0</v>
      </c>
      <c r="R622" s="66" t="n">
        <f aca="false">H622-F622-G622</f>
        <v>0</v>
      </c>
      <c r="S622" s="66" t="n">
        <f aca="false">K622-I622-J622</f>
        <v>0</v>
      </c>
    </row>
    <row r="623" s="43" customFormat="true" ht="22.5" hidden="false" customHeight="false" outlineLevel="0" collapsed="false">
      <c r="A623" s="72" t="s">
        <v>637</v>
      </c>
      <c r="B623" s="48" t="s">
        <v>638</v>
      </c>
      <c r="C623" s="69" t="n">
        <v>249550</v>
      </c>
      <c r="D623" s="69"/>
      <c r="E623" s="69" t="n">
        <f aca="false">SUM(C623:D623)</f>
        <v>249550</v>
      </c>
      <c r="F623" s="69" t="n">
        <v>331090</v>
      </c>
      <c r="G623" s="69"/>
      <c r="H623" s="69" t="n">
        <f aca="false">SUM(F623:G623)</f>
        <v>331090</v>
      </c>
      <c r="I623" s="69" t="n">
        <v>325960</v>
      </c>
      <c r="J623" s="69"/>
      <c r="K623" s="69" t="n">
        <f aca="false">SUM(I623:J623)</f>
        <v>325960</v>
      </c>
      <c r="L623" s="71" t="n">
        <f aca="false">IF(C623&lt;&gt;0,IF(I623&lt;&gt;0,I623/C623*100,""),"")</f>
        <v>130.619114405931</v>
      </c>
      <c r="M623" s="71" t="n">
        <f aca="false">IF(E623&lt;&gt;0,IF(K623&lt;&gt;0,K623/E623*100,""),"")</f>
        <v>130.619114405931</v>
      </c>
      <c r="N623" s="71" t="n">
        <f aca="false">IF(F623&lt;&gt;0,IF(I623&lt;&gt;0,I623/F623*100,""),"")</f>
        <v>98.4505723519285</v>
      </c>
      <c r="O623" s="71" t="n">
        <f aca="false">IF(H623&lt;&gt;0,IF(K623&lt;&gt;0,K623/H623*100,""),"")</f>
        <v>98.4505723519285</v>
      </c>
      <c r="Q623" s="65" t="n">
        <f aca="false">E623-C623-D623</f>
        <v>0</v>
      </c>
      <c r="R623" s="66" t="n">
        <f aca="false">H623-F623-G623</f>
        <v>0</v>
      </c>
      <c r="S623" s="66" t="n">
        <f aca="false">K623-I623-J623</f>
        <v>0</v>
      </c>
    </row>
    <row r="624" s="43" customFormat="true" ht="22.5" hidden="false" customHeight="false" outlineLevel="0" collapsed="false">
      <c r="A624" s="101" t="s">
        <v>639</v>
      </c>
      <c r="B624" s="124" t="s">
        <v>640</v>
      </c>
      <c r="C624" s="103" t="n">
        <v>1126830</v>
      </c>
      <c r="D624" s="103"/>
      <c r="E624" s="103" t="n">
        <f aca="false">SUM(C624:D624)</f>
        <v>1126830</v>
      </c>
      <c r="F624" s="103" t="n">
        <v>757960</v>
      </c>
      <c r="G624" s="103"/>
      <c r="H624" s="103" t="n">
        <f aca="false">SUM(F624:G624)</f>
        <v>757960</v>
      </c>
      <c r="I624" s="103" t="n">
        <v>812650</v>
      </c>
      <c r="J624" s="103"/>
      <c r="K624" s="103" t="n">
        <f aca="false">SUM(I624:J624)</f>
        <v>812650</v>
      </c>
      <c r="L624" s="117" t="n">
        <f aca="false">IF(C624&lt;&gt;0,IF(I624&lt;&gt;0,I624/C624*100,""),"")</f>
        <v>72.118243213262</v>
      </c>
      <c r="M624" s="117" t="n">
        <f aca="false">IF(E624&lt;&gt;0,IF(K624&lt;&gt;0,K624/E624*100,""),"")</f>
        <v>72.118243213262</v>
      </c>
      <c r="N624" s="117" t="n">
        <f aca="false">IF(F624&lt;&gt;0,IF(I624&lt;&gt;0,I624/F624*100,""),"")</f>
        <v>107.215420338804</v>
      </c>
      <c r="O624" s="117" t="n">
        <f aca="false">IF(H624&lt;&gt;0,IF(K624&lt;&gt;0,K624/H624*100,""),"")</f>
        <v>107.215420338804</v>
      </c>
      <c r="Q624" s="65" t="n">
        <f aca="false">E624-C624-D624</f>
        <v>0</v>
      </c>
      <c r="R624" s="66" t="n">
        <f aca="false">H624-F624-G624</f>
        <v>0</v>
      </c>
      <c r="S624" s="66" t="n">
        <f aca="false">K624-I624-J624</f>
        <v>0</v>
      </c>
    </row>
    <row r="625" s="43" customFormat="true" ht="11.25" hidden="false" customHeight="false" outlineLevel="0" collapsed="false">
      <c r="A625" s="72" t="s">
        <v>641</v>
      </c>
      <c r="B625" s="48" t="s">
        <v>642</v>
      </c>
      <c r="C625" s="69" t="n">
        <v>1360930</v>
      </c>
      <c r="D625" s="69"/>
      <c r="E625" s="69" t="n">
        <f aca="false">SUM(C625:D625)</f>
        <v>1360930</v>
      </c>
      <c r="F625" s="69" t="n">
        <v>1467010</v>
      </c>
      <c r="G625" s="69"/>
      <c r="H625" s="69" t="n">
        <f aca="false">SUM(F625:G625)</f>
        <v>1467010</v>
      </c>
      <c r="I625" s="69" t="n">
        <v>537340</v>
      </c>
      <c r="J625" s="69"/>
      <c r="K625" s="69" t="n">
        <f aca="false">SUM(I625:J625)</f>
        <v>537340</v>
      </c>
      <c r="L625" s="71" t="n">
        <f aca="false">IF(C625&lt;&gt;0,IF(I625&lt;&gt;0,I625/C625*100,""),"")</f>
        <v>39.4832945118412</v>
      </c>
      <c r="M625" s="71" t="n">
        <f aca="false">IF(E625&lt;&gt;0,IF(K625&lt;&gt;0,K625/E625*100,""),"")</f>
        <v>39.4832945118412</v>
      </c>
      <c r="N625" s="71" t="n">
        <f aca="false">IF(F625&lt;&gt;0,IF(I625&lt;&gt;0,I625/F625*100,""),"")</f>
        <v>36.6282438429186</v>
      </c>
      <c r="O625" s="71" t="n">
        <f aca="false">IF(H625&lt;&gt;0,IF(K625&lt;&gt;0,K625/H625*100,""),"")</f>
        <v>36.6282438429186</v>
      </c>
      <c r="Q625" s="65" t="n">
        <f aca="false">E625-C625-D625</f>
        <v>0</v>
      </c>
      <c r="R625" s="66" t="n">
        <f aca="false">H625-F625-G625</f>
        <v>0</v>
      </c>
      <c r="S625" s="66" t="n">
        <f aca="false">K625-I625-J625</f>
        <v>0</v>
      </c>
    </row>
    <row r="626" s="43" customFormat="true" ht="11.25" hidden="false" customHeight="false" outlineLevel="0" collapsed="false">
      <c r="A626" s="72" t="s">
        <v>643</v>
      </c>
      <c r="B626" s="48" t="s">
        <v>644</v>
      </c>
      <c r="C626" s="69"/>
      <c r="D626" s="69"/>
      <c r="E626" s="69"/>
      <c r="F626" s="69" t="n">
        <v>309220</v>
      </c>
      <c r="G626" s="69"/>
      <c r="H626" s="69" t="n">
        <f aca="false">SUM(F626:G626)</f>
        <v>309220</v>
      </c>
      <c r="I626" s="69" t="n">
        <v>233650</v>
      </c>
      <c r="J626" s="69"/>
      <c r="K626" s="69" t="n">
        <f aca="false">SUM(I626:J626)</f>
        <v>233650</v>
      </c>
      <c r="L626" s="71" t="str">
        <f aca="false">IF(C626&lt;&gt;0,IF(I626&lt;&gt;0,I626/C626*100,""),"")</f>
        <v/>
      </c>
      <c r="M626" s="71" t="str">
        <f aca="false">IF(E626&lt;&gt;0,IF(K626&lt;&gt;0,K626/E626*100,""),"")</f>
        <v/>
      </c>
      <c r="N626" s="71" t="n">
        <f aca="false">IF(F626&lt;&gt;0,IF(I626&lt;&gt;0,I626/F626*100,""),"")</f>
        <v>75.5610891921609</v>
      </c>
      <c r="O626" s="71" t="n">
        <f aca="false">IF(H626&lt;&gt;0,IF(K626&lt;&gt;0,K626/H626*100,""),"")</f>
        <v>75.5610891921609</v>
      </c>
      <c r="Q626" s="65" t="n">
        <f aca="false">E626-C626-D626</f>
        <v>0</v>
      </c>
      <c r="R626" s="66" t="n">
        <f aca="false">H626-F626-G626</f>
        <v>0</v>
      </c>
      <c r="S626" s="66" t="n">
        <f aca="false">K626-I626-J626</f>
        <v>0</v>
      </c>
    </row>
    <row r="627" s="43" customFormat="true" ht="11.25" hidden="false" customHeight="false" outlineLevel="0" collapsed="false">
      <c r="A627" s="75" t="s">
        <v>30</v>
      </c>
      <c r="B627" s="48" t="s">
        <v>31</v>
      </c>
      <c r="C627" s="69" t="n">
        <v>8449280</v>
      </c>
      <c r="D627" s="69"/>
      <c r="E627" s="69" t="n">
        <f aca="false">SUM(C627:D627)</f>
        <v>8449280</v>
      </c>
      <c r="F627" s="69" t="n">
        <v>10172798</v>
      </c>
      <c r="G627" s="69"/>
      <c r="H627" s="69" t="n">
        <f aca="false">SUM(F627:G627)</f>
        <v>10172798</v>
      </c>
      <c r="I627" s="69" t="n">
        <v>8630564</v>
      </c>
      <c r="J627" s="69"/>
      <c r="K627" s="69" t="n">
        <f aca="false">SUM(I627:J627)</f>
        <v>8630564</v>
      </c>
      <c r="L627" s="71" t="n">
        <f aca="false">IF(C627&lt;&gt;0,IF(I627&lt;&gt;0,I627/C627*100,""),"")</f>
        <v>102.145555597637</v>
      </c>
      <c r="M627" s="71" t="n">
        <f aca="false">IF(E627&lt;&gt;0,IF(K627&lt;&gt;0,K627/E627*100,""),"")</f>
        <v>102.145555597637</v>
      </c>
      <c r="N627" s="71" t="n">
        <f aca="false">IF(F627&lt;&gt;0,IF(I627&lt;&gt;0,I627/F627*100,""),"")</f>
        <v>84.8396281927548</v>
      </c>
      <c r="O627" s="71" t="n">
        <f aca="false">IF(H627&lt;&gt;0,IF(K627&lt;&gt;0,K627/H627*100,""),"")</f>
        <v>84.8396281927548</v>
      </c>
      <c r="Q627" s="65" t="n">
        <f aca="false">E627-C627-D627</f>
        <v>0</v>
      </c>
      <c r="R627" s="66" t="n">
        <f aca="false">H627-F627-G627</f>
        <v>0</v>
      </c>
      <c r="S627" s="66" t="n">
        <f aca="false">K627-I627-J627</f>
        <v>0</v>
      </c>
    </row>
    <row r="628" s="43" customFormat="true" ht="11.25" hidden="false" customHeight="false" outlineLevel="0" collapsed="false">
      <c r="A628" s="75" t="s">
        <v>328</v>
      </c>
      <c r="B628" s="48" t="s">
        <v>329</v>
      </c>
      <c r="C628" s="69"/>
      <c r="D628" s="69"/>
      <c r="E628" s="69"/>
      <c r="F628" s="69"/>
      <c r="G628" s="69"/>
      <c r="H628" s="69"/>
      <c r="I628" s="69" t="n">
        <v>12500</v>
      </c>
      <c r="J628" s="69"/>
      <c r="K628" s="69" t="n">
        <f aca="false">SUM(I628:J628)</f>
        <v>12500</v>
      </c>
      <c r="L628" s="71" t="str">
        <f aca="false">IF(C628&lt;&gt;0,IF(I628&lt;&gt;0,I628/C628*100,""),"")</f>
        <v/>
      </c>
      <c r="M628" s="71" t="str">
        <f aca="false">IF(E628&lt;&gt;0,IF(K628&lt;&gt;0,K628/E628*100,""),"")</f>
        <v/>
      </c>
      <c r="N628" s="71" t="str">
        <f aca="false">IF(F628&lt;&gt;0,IF(I628&lt;&gt;0,I628/F628*100,""),"")</f>
        <v/>
      </c>
      <c r="O628" s="71" t="str">
        <f aca="false">IF(H628&lt;&gt;0,IF(K628&lt;&gt;0,K628/H628*100,""),"")</f>
        <v/>
      </c>
      <c r="Q628" s="65" t="n">
        <f aca="false">E628-C628-D628</f>
        <v>0</v>
      </c>
      <c r="R628" s="66" t="n">
        <f aca="false">H628-F628-G628</f>
        <v>0</v>
      </c>
      <c r="S628" s="66" t="n">
        <f aca="false">K628-I628-J628</f>
        <v>0</v>
      </c>
    </row>
    <row r="629" s="43" customFormat="true" ht="12.75" hidden="false" customHeight="true" outlineLevel="0" collapsed="false">
      <c r="A629" s="72" t="s">
        <v>585</v>
      </c>
      <c r="B629" s="79" t="s">
        <v>586</v>
      </c>
      <c r="C629" s="69" t="n">
        <f aca="false">200000+250000+120000</f>
        <v>570000</v>
      </c>
      <c r="D629" s="69"/>
      <c r="E629" s="69" t="n">
        <f aca="false">SUM(C629:D629)</f>
        <v>570000</v>
      </c>
      <c r="F629" s="69" t="n">
        <v>1541750</v>
      </c>
      <c r="G629" s="69"/>
      <c r="H629" s="69" t="n">
        <f aca="false">SUM(F629:G629)</f>
        <v>1541750</v>
      </c>
      <c r="I629" s="69"/>
      <c r="J629" s="69"/>
      <c r="K629" s="69" t="n">
        <f aca="false">SUM(I629:J629)</f>
        <v>0</v>
      </c>
      <c r="L629" s="71" t="str">
        <f aca="false">IF(C629&lt;&gt;0,IF(I629&lt;&gt;0,I629/C629*100,""),"")</f>
        <v/>
      </c>
      <c r="M629" s="71" t="str">
        <f aca="false">IF(E629&lt;&gt;0,IF(K629&lt;&gt;0,K629/E629*100,""),"")</f>
        <v/>
      </c>
      <c r="N629" s="71" t="str">
        <f aca="false">IF(F629&lt;&gt;0,IF(I629&lt;&gt;0,I629/F629*100,""),"")</f>
        <v/>
      </c>
      <c r="O629" s="71" t="str">
        <f aca="false">IF(H629&lt;&gt;0,IF(K629&lt;&gt;0,K629/H629*100,""),"")</f>
        <v/>
      </c>
      <c r="Q629" s="65" t="n">
        <f aca="false">E629-C629-D629</f>
        <v>0</v>
      </c>
      <c r="R629" s="66" t="n">
        <f aca="false">H629-F629-G629</f>
        <v>0</v>
      </c>
      <c r="S629" s="66" t="n">
        <f aca="false">K629-I629-J629</f>
        <v>0</v>
      </c>
    </row>
    <row r="630" s="43" customFormat="true" ht="12.75" hidden="false" customHeight="true" outlineLevel="0" collapsed="false">
      <c r="A630" s="72" t="s">
        <v>645</v>
      </c>
      <c r="B630" s="79" t="s">
        <v>646</v>
      </c>
      <c r="C630" s="69"/>
      <c r="D630" s="69"/>
      <c r="E630" s="69" t="n">
        <f aca="false">SUM(C630:D630)</f>
        <v>0</v>
      </c>
      <c r="F630" s="69" t="n">
        <v>130400</v>
      </c>
      <c r="G630" s="69"/>
      <c r="H630" s="69" t="n">
        <f aca="false">SUM(F630:G630)</f>
        <v>130400</v>
      </c>
      <c r="I630" s="69"/>
      <c r="J630" s="69"/>
      <c r="K630" s="69" t="n">
        <f aca="false">SUM(I630:J630)</f>
        <v>0</v>
      </c>
      <c r="L630" s="71" t="str">
        <f aca="false">IF(C630&lt;&gt;0,IF(I630&lt;&gt;0,I630/C630*100,""),"")</f>
        <v/>
      </c>
      <c r="M630" s="71" t="str">
        <f aca="false">IF(E630&lt;&gt;0,IF(K630&lt;&gt;0,K630/E630*100,""),"")</f>
        <v/>
      </c>
      <c r="N630" s="71" t="str">
        <f aca="false">IF(F630&lt;&gt;0,IF(I630&lt;&gt;0,I630/F630*100,""),"")</f>
        <v/>
      </c>
      <c r="O630" s="71" t="str">
        <f aca="false">IF(H630&lt;&gt;0,IF(K630&lt;&gt;0,K630/H630*100,""),"")</f>
        <v/>
      </c>
      <c r="Q630" s="65" t="n">
        <f aca="false">E630-C630-D630</f>
        <v>0</v>
      </c>
      <c r="R630" s="66" t="n">
        <f aca="false">H630-F630-G630</f>
        <v>0</v>
      </c>
      <c r="S630" s="66" t="n">
        <f aca="false">K630-I630-J630</f>
        <v>0</v>
      </c>
    </row>
    <row r="631" s="43" customFormat="true" ht="12.75" hidden="false" customHeight="true" outlineLevel="0" collapsed="false">
      <c r="A631" s="72" t="s">
        <v>594</v>
      </c>
      <c r="B631" s="79" t="s">
        <v>595</v>
      </c>
      <c r="C631" s="69" t="n">
        <f aca="false">40000+40000+100000+100000</f>
        <v>280000</v>
      </c>
      <c r="D631" s="69"/>
      <c r="E631" s="69" t="n">
        <f aca="false">SUM(C631:D631)</f>
        <v>280000</v>
      </c>
      <c r="F631" s="69" t="n">
        <v>2277730</v>
      </c>
      <c r="G631" s="69"/>
      <c r="H631" s="69" t="n">
        <f aca="false">SUM(F631:G631)</f>
        <v>2277730</v>
      </c>
      <c r="I631" s="69"/>
      <c r="J631" s="69"/>
      <c r="K631" s="69" t="n">
        <f aca="false">SUM(I631:J631)</f>
        <v>0</v>
      </c>
      <c r="L631" s="71" t="str">
        <f aca="false">IF(C631&lt;&gt;0,IF(I631&lt;&gt;0,I631/C631*100,""),"")</f>
        <v/>
      </c>
      <c r="M631" s="71" t="str">
        <f aca="false">IF(E631&lt;&gt;0,IF(K631&lt;&gt;0,K631/E631*100,""),"")</f>
        <v/>
      </c>
      <c r="N631" s="71" t="str">
        <f aca="false">IF(F631&lt;&gt;0,IF(I631&lt;&gt;0,I631/F631*100,""),"")</f>
        <v/>
      </c>
      <c r="O631" s="71" t="str">
        <f aca="false">IF(H631&lt;&gt;0,IF(K631&lt;&gt;0,K631/H631*100,""),"")</f>
        <v/>
      </c>
      <c r="Q631" s="65" t="n">
        <f aca="false">E631-C631-D631</f>
        <v>0</v>
      </c>
      <c r="R631" s="66" t="n">
        <f aca="false">H631-F631-G631</f>
        <v>0</v>
      </c>
      <c r="S631" s="66" t="n">
        <f aca="false">K631-I631-J631</f>
        <v>0</v>
      </c>
    </row>
    <row r="632" s="43" customFormat="true" ht="12.75" hidden="false" customHeight="true" outlineLevel="0" collapsed="false">
      <c r="A632" s="75" t="s">
        <v>603</v>
      </c>
      <c r="B632" s="79" t="s">
        <v>604</v>
      </c>
      <c r="C632" s="69" t="n">
        <v>150000</v>
      </c>
      <c r="D632" s="69"/>
      <c r="E632" s="69" t="n">
        <f aca="false">SUM(C632:D632)</f>
        <v>150000</v>
      </c>
      <c r="F632" s="69" t="n">
        <v>1493200</v>
      </c>
      <c r="G632" s="69"/>
      <c r="H632" s="69" t="n">
        <f aca="false">SUM(F632:G632)</f>
        <v>1493200</v>
      </c>
      <c r="I632" s="69"/>
      <c r="J632" s="69"/>
      <c r="K632" s="69" t="n">
        <f aca="false">SUM(I632:J632)</f>
        <v>0</v>
      </c>
      <c r="L632" s="71" t="str">
        <f aca="false">IF(C632&lt;&gt;0,IF(I632&lt;&gt;0,I632/C632*100,""),"")</f>
        <v/>
      </c>
      <c r="M632" s="71" t="str">
        <f aca="false">IF(E632&lt;&gt;0,IF(K632&lt;&gt;0,K632/E632*100,""),"")</f>
        <v/>
      </c>
      <c r="N632" s="71" t="str">
        <f aca="false">IF(F632&lt;&gt;0,IF(I632&lt;&gt;0,I632/F632*100,""),"")</f>
        <v/>
      </c>
      <c r="O632" s="71" t="str">
        <f aca="false">IF(H632&lt;&gt;0,IF(K632&lt;&gt;0,K632/H632*100,""),"")</f>
        <v/>
      </c>
      <c r="Q632" s="65" t="n">
        <f aca="false">E632-C632-D632</f>
        <v>0</v>
      </c>
      <c r="R632" s="66" t="n">
        <f aca="false">H632-F632-G632</f>
        <v>0</v>
      </c>
      <c r="S632" s="66" t="n">
        <f aca="false">K632-I632-J632</f>
        <v>0</v>
      </c>
    </row>
    <row r="633" s="43" customFormat="true" ht="12.75" hidden="false" customHeight="true" outlineLevel="0" collapsed="false">
      <c r="A633" s="72" t="s">
        <v>647</v>
      </c>
      <c r="B633" s="79" t="s">
        <v>648</v>
      </c>
      <c r="C633" s="69"/>
      <c r="D633" s="69"/>
      <c r="E633" s="69" t="n">
        <f aca="false">SUM(C633:D633)</f>
        <v>0</v>
      </c>
      <c r="F633" s="69" t="n">
        <v>158000</v>
      </c>
      <c r="G633" s="69"/>
      <c r="H633" s="69" t="n">
        <f aca="false">SUM(F633:G633)</f>
        <v>158000</v>
      </c>
      <c r="I633" s="69"/>
      <c r="J633" s="69"/>
      <c r="K633" s="69" t="n">
        <f aca="false">SUM(I633:J633)</f>
        <v>0</v>
      </c>
      <c r="L633" s="71" t="str">
        <f aca="false">IF(C633&lt;&gt;0,IF(I633&lt;&gt;0,I633/C633*100,""),"")</f>
        <v/>
      </c>
      <c r="M633" s="71" t="str">
        <f aca="false">IF(E633&lt;&gt;0,IF(K633&lt;&gt;0,K633/E633*100,""),"")</f>
        <v/>
      </c>
      <c r="N633" s="71" t="str">
        <f aca="false">IF(F633&lt;&gt;0,IF(I633&lt;&gt;0,I633/F633*100,""),"")</f>
        <v/>
      </c>
      <c r="O633" s="71" t="str">
        <f aca="false">IF(H633&lt;&gt;0,IF(K633&lt;&gt;0,K633/H633*100,""),"")</f>
        <v/>
      </c>
      <c r="Q633" s="65" t="n">
        <f aca="false">E633-C633-D633</f>
        <v>0</v>
      </c>
      <c r="R633" s="66" t="n">
        <f aca="false">H633-F633-G633</f>
        <v>0</v>
      </c>
      <c r="S633" s="66" t="n">
        <f aca="false">K633-I633-J633</f>
        <v>0</v>
      </c>
    </row>
    <row r="634" s="43" customFormat="true" ht="12.75" hidden="false" customHeight="true" outlineLevel="0" collapsed="false">
      <c r="A634" s="72" t="s">
        <v>614</v>
      </c>
      <c r="B634" s="79" t="s">
        <v>615</v>
      </c>
      <c r="C634" s="69" t="n">
        <v>100000</v>
      </c>
      <c r="D634" s="69"/>
      <c r="E634" s="69" t="n">
        <f aca="false">SUM(C634:D634)</f>
        <v>100000</v>
      </c>
      <c r="F634" s="69" t="n">
        <v>295800</v>
      </c>
      <c r="G634" s="69"/>
      <c r="H634" s="69" t="n">
        <f aca="false">SUM(F634:G634)</f>
        <v>295800</v>
      </c>
      <c r="I634" s="69"/>
      <c r="J634" s="69"/>
      <c r="K634" s="69" t="n">
        <f aca="false">SUM(I634:J634)</f>
        <v>0</v>
      </c>
      <c r="L634" s="71" t="str">
        <f aca="false">IF(C634&lt;&gt;0,IF(I634&lt;&gt;0,I634/C634*100,""),"")</f>
        <v/>
      </c>
      <c r="M634" s="71" t="str">
        <f aca="false">IF(E634&lt;&gt;0,IF(K634&lt;&gt;0,K634/E634*100,""),"")</f>
        <v/>
      </c>
      <c r="N634" s="71" t="str">
        <f aca="false">IF(F634&lt;&gt;0,IF(I634&lt;&gt;0,I634/F634*100,""),"")</f>
        <v/>
      </c>
      <c r="O634" s="71" t="str">
        <f aca="false">IF(H634&lt;&gt;0,IF(K634&lt;&gt;0,K634/H634*100,""),"")</f>
        <v/>
      </c>
      <c r="Q634" s="65" t="n">
        <f aca="false">E634-C634-D634</f>
        <v>0</v>
      </c>
      <c r="R634" s="66" t="n">
        <f aca="false">H634-F634-G634</f>
        <v>0</v>
      </c>
      <c r="S634" s="66" t="n">
        <f aca="false">K634-I634-J634</f>
        <v>0</v>
      </c>
    </row>
    <row r="635" s="43" customFormat="true" ht="12.75" hidden="false" customHeight="true" outlineLevel="0" collapsed="false">
      <c r="A635" s="72" t="s">
        <v>649</v>
      </c>
      <c r="B635" s="79" t="s">
        <v>650</v>
      </c>
      <c r="C635" s="69"/>
      <c r="D635" s="69"/>
      <c r="E635" s="69"/>
      <c r="F635" s="69" t="n">
        <v>90000</v>
      </c>
      <c r="G635" s="69"/>
      <c r="H635" s="69" t="n">
        <f aca="false">SUM(F635:G635)</f>
        <v>90000</v>
      </c>
      <c r="I635" s="69"/>
      <c r="J635" s="69"/>
      <c r="K635" s="69"/>
      <c r="L635" s="71" t="str">
        <f aca="false">IF(C635&lt;&gt;0,IF(I635&lt;&gt;0,I635/C635*100,""),"")</f>
        <v/>
      </c>
      <c r="M635" s="71" t="str">
        <f aca="false">IF(E635&lt;&gt;0,IF(K635&lt;&gt;0,K635/E635*100,""),"")</f>
        <v/>
      </c>
      <c r="N635" s="71" t="str">
        <f aca="false">IF(F635&lt;&gt;0,IF(I635&lt;&gt;0,I635/F635*100,""),"")</f>
        <v/>
      </c>
      <c r="O635" s="71" t="str">
        <f aca="false">IF(H635&lt;&gt;0,IF(K635&lt;&gt;0,K635/H635*100,""),"")</f>
        <v/>
      </c>
      <c r="Q635" s="65" t="n">
        <f aca="false">E635-C635-D635</f>
        <v>0</v>
      </c>
      <c r="R635" s="66" t="n">
        <f aca="false">H635-F635-G635</f>
        <v>0</v>
      </c>
      <c r="S635" s="66" t="n">
        <f aca="false">K635-I635-J635</f>
        <v>0</v>
      </c>
    </row>
    <row r="636" s="43" customFormat="true" ht="11.25" hidden="false" customHeight="false" outlineLevel="0" collapsed="false">
      <c r="A636" s="72" t="s">
        <v>651</v>
      </c>
      <c r="B636" s="79" t="s">
        <v>652</v>
      </c>
      <c r="C636" s="69" t="n">
        <v>53100</v>
      </c>
      <c r="D636" s="69"/>
      <c r="E636" s="69" t="n">
        <f aca="false">SUM(C636:D636)</f>
        <v>53100</v>
      </c>
      <c r="F636" s="69" t="n">
        <v>53100</v>
      </c>
      <c r="G636" s="69"/>
      <c r="H636" s="69" t="n">
        <f aca="false">SUM(F636:G636)</f>
        <v>53100</v>
      </c>
      <c r="I636" s="69"/>
      <c r="J636" s="69"/>
      <c r="K636" s="69" t="n">
        <f aca="false">SUM(I636:J636)</f>
        <v>0</v>
      </c>
      <c r="L636" s="71" t="str">
        <f aca="false">IF(C636&lt;&gt;0,IF(I636&lt;&gt;0,I636/C636*100,""),"")</f>
        <v/>
      </c>
      <c r="M636" s="71" t="str">
        <f aca="false">IF(E636&lt;&gt;0,IF(K636&lt;&gt;0,K636/E636*100,""),"")</f>
        <v/>
      </c>
      <c r="N636" s="71" t="str">
        <f aca="false">IF(F636&lt;&gt;0,IF(I636&lt;&gt;0,I636/F636*100,""),"")</f>
        <v/>
      </c>
      <c r="O636" s="71" t="str">
        <f aca="false">IF(H636&lt;&gt;0,IF(K636&lt;&gt;0,K636/H636*100,""),"")</f>
        <v/>
      </c>
      <c r="Q636" s="65" t="n">
        <f aca="false">E636-C636-D636</f>
        <v>0</v>
      </c>
      <c r="R636" s="66" t="n">
        <f aca="false">H636-F636-G636</f>
        <v>0</v>
      </c>
      <c r="S636" s="66" t="n">
        <f aca="false">K636-I636-J636</f>
        <v>0</v>
      </c>
    </row>
    <row r="637" s="43" customFormat="true" ht="11.25" hidden="false" customHeight="false" outlineLevel="0" collapsed="false">
      <c r="A637" s="75" t="s">
        <v>55</v>
      </c>
      <c r="B637" s="79" t="s">
        <v>56</v>
      </c>
      <c r="C637" s="69"/>
      <c r="D637" s="69"/>
      <c r="E637" s="69" t="n">
        <f aca="false">SUM(C637:D637)</f>
        <v>0</v>
      </c>
      <c r="F637" s="69" t="n">
        <v>981880</v>
      </c>
      <c r="G637" s="69"/>
      <c r="H637" s="69" t="n">
        <f aca="false">SUM(F637:G637)</f>
        <v>981880</v>
      </c>
      <c r="I637" s="69"/>
      <c r="J637" s="69"/>
      <c r="K637" s="69" t="n">
        <f aca="false">SUM(I637:J637)</f>
        <v>0</v>
      </c>
      <c r="L637" s="71" t="str">
        <f aca="false">IF(C637&lt;&gt;0,IF(I637&lt;&gt;0,I637/C637*100,""),"")</f>
        <v/>
      </c>
      <c r="M637" s="71" t="str">
        <f aca="false">IF(E637&lt;&gt;0,IF(K637&lt;&gt;0,K637/E637*100,""),"")</f>
        <v/>
      </c>
      <c r="N637" s="71" t="str">
        <f aca="false">IF(F637&lt;&gt;0,IF(I637&lt;&gt;0,I637/F637*100,""),"")</f>
        <v/>
      </c>
      <c r="O637" s="71" t="str">
        <f aca="false">IF(H637&lt;&gt;0,IF(K637&lt;&gt;0,K637/H637*100,""),"")</f>
        <v/>
      </c>
      <c r="Q637" s="65" t="n">
        <f aca="false">E637-C637-D637</f>
        <v>0</v>
      </c>
      <c r="R637" s="66" t="n">
        <f aca="false">H637-F637-G637</f>
        <v>0</v>
      </c>
      <c r="S637" s="66" t="n">
        <f aca="false">K637-I637-J637</f>
        <v>0</v>
      </c>
    </row>
    <row r="638" s="43" customFormat="true" ht="11.25" hidden="false" customHeight="false" outlineLevel="0" collapsed="false">
      <c r="A638" s="72" t="s">
        <v>57</v>
      </c>
      <c r="B638" s="79" t="s">
        <v>58</v>
      </c>
      <c r="C638" s="69"/>
      <c r="D638" s="69"/>
      <c r="E638" s="69" t="n">
        <f aca="false">SUM(C638:D638)</f>
        <v>0</v>
      </c>
      <c r="F638" s="69" t="n">
        <v>78435513</v>
      </c>
      <c r="G638" s="69"/>
      <c r="H638" s="69" t="n">
        <f aca="false">SUM(F638:G638)</f>
        <v>78435513</v>
      </c>
      <c r="I638" s="69"/>
      <c r="J638" s="69"/>
      <c r="K638" s="69" t="n">
        <f aca="false">SUM(I638:J638)</f>
        <v>0</v>
      </c>
      <c r="L638" s="71" t="str">
        <f aca="false">IF(C638&lt;&gt;0,IF(I638&lt;&gt;0,I638/C638*100,""),"")</f>
        <v/>
      </c>
      <c r="M638" s="71" t="str">
        <f aca="false">IF(E638&lt;&gt;0,IF(K638&lt;&gt;0,K638/E638*100,""),"")</f>
        <v/>
      </c>
      <c r="N638" s="71" t="str">
        <f aca="false">IF(F638&lt;&gt;0,IF(I638&lt;&gt;0,I638/F638*100,""),"")</f>
        <v/>
      </c>
      <c r="O638" s="71" t="str">
        <f aca="false">IF(H638&lt;&gt;0,IF(K638&lt;&gt;0,K638/H638*100,""),"")</f>
        <v/>
      </c>
      <c r="Q638" s="65" t="n">
        <f aca="false">E638-C638-D638</f>
        <v>0</v>
      </c>
      <c r="R638" s="66" t="n">
        <f aca="false">H638-F638-G638</f>
        <v>0</v>
      </c>
      <c r="S638" s="66" t="n">
        <f aca="false">K638-I638-J638</f>
        <v>0</v>
      </c>
    </row>
    <row r="639" s="43" customFormat="true" ht="6" hidden="false" customHeight="true" outlineLevel="0" collapsed="false">
      <c r="A639" s="72"/>
      <c r="B639" s="48"/>
      <c r="C639" s="69"/>
      <c r="D639" s="69"/>
      <c r="E639" s="69" t="n">
        <f aca="false">SUM(C639:D639)</f>
        <v>0</v>
      </c>
      <c r="F639" s="69"/>
      <c r="G639" s="69"/>
      <c r="H639" s="69" t="n">
        <f aca="false">SUM(F639:G639)</f>
        <v>0</v>
      </c>
      <c r="I639" s="69"/>
      <c r="J639" s="69"/>
      <c r="K639" s="69" t="n">
        <f aca="false">SUM(I639:J639)</f>
        <v>0</v>
      </c>
      <c r="L639" s="71" t="str">
        <f aca="false">IF(C639&lt;&gt;0,IF(I639&lt;&gt;0,I639/C639*100,""),"")</f>
        <v/>
      </c>
      <c r="M639" s="71" t="str">
        <f aca="false">IF(E639&lt;&gt;0,IF(K639&lt;&gt;0,K639/E639*100,""),"")</f>
        <v/>
      </c>
      <c r="N639" s="71" t="str">
        <f aca="false">IF(F639&lt;&gt;0,IF(I639&lt;&gt;0,I639/F639*100,""),"")</f>
        <v/>
      </c>
      <c r="O639" s="71" t="str">
        <f aca="false">IF(H639&lt;&gt;0,IF(K639&lt;&gt;0,K639/H639*100,""),"")</f>
        <v/>
      </c>
      <c r="Q639" s="65" t="n">
        <f aca="false">E639-C639-D639</f>
        <v>0</v>
      </c>
      <c r="R639" s="66" t="n">
        <f aca="false">H639-F639-G639</f>
        <v>0</v>
      </c>
      <c r="S639" s="66" t="n">
        <f aca="false">K639-I639-J639</f>
        <v>0</v>
      </c>
    </row>
    <row r="640" s="43" customFormat="true" ht="12.75" hidden="false" customHeight="false" outlineLevel="0" collapsed="false">
      <c r="A640" s="61" t="s">
        <v>653</v>
      </c>
      <c r="B640" s="76" t="s">
        <v>19</v>
      </c>
      <c r="C640" s="123" t="n">
        <f aca="false">SUM(C642:C645)</f>
        <v>2448000</v>
      </c>
      <c r="D640" s="103"/>
      <c r="E640" s="63" t="n">
        <f aca="false">SUM(C640:D640)</f>
        <v>2448000</v>
      </c>
      <c r="F640" s="63" t="n">
        <f aca="false">SUM(F642:F645)</f>
        <v>2458310</v>
      </c>
      <c r="G640" s="103"/>
      <c r="H640" s="63" t="n">
        <f aca="false">SUM(F640:G640)</f>
        <v>2458310</v>
      </c>
      <c r="I640" s="123" t="n">
        <f aca="false">SUM(I642:I645)</f>
        <v>2536930</v>
      </c>
      <c r="J640" s="103"/>
      <c r="K640" s="63" t="n">
        <f aca="false">SUM(I640:J640)</f>
        <v>2536930</v>
      </c>
      <c r="L640" s="64" t="n">
        <f aca="false">IF(C640&lt;&gt;0,IF(I640&lt;&gt;0,I640/C640*100,""),"")</f>
        <v>103.632761437909</v>
      </c>
      <c r="M640" s="64" t="n">
        <f aca="false">IF(E640&lt;&gt;0,IF(K640&lt;&gt;0,K640/E640*100,""),"")</f>
        <v>103.632761437909</v>
      </c>
      <c r="N640" s="64" t="n">
        <f aca="false">IF(F640&lt;&gt;0,IF(I640&lt;&gt;0,I640/F640*100,""),"")</f>
        <v>103.198132050067</v>
      </c>
      <c r="O640" s="64" t="n">
        <f aca="false">IF(H640&lt;&gt;0,IF(K640&lt;&gt;0,K640/H640*100,""),"")</f>
        <v>103.198132050067</v>
      </c>
      <c r="Q640" s="65" t="n">
        <f aca="false">E640-C640-D640</f>
        <v>0</v>
      </c>
      <c r="R640" s="66" t="n">
        <f aca="false">H640-F640-G640</f>
        <v>0</v>
      </c>
      <c r="S640" s="66" t="n">
        <f aca="false">K640-I640-J640</f>
        <v>0</v>
      </c>
    </row>
    <row r="641" s="43" customFormat="true" ht="12" hidden="true" customHeight="false" outlineLevel="0" collapsed="false">
      <c r="A641" s="72" t="s">
        <v>26</v>
      </c>
      <c r="B641" s="179"/>
      <c r="C641" s="159" t="n">
        <f aca="false">SUM(C642:C644)</f>
        <v>2448000</v>
      </c>
      <c r="D641" s="69"/>
      <c r="E641" s="69" t="n">
        <f aca="false">SUM(C641:D641)</f>
        <v>2448000</v>
      </c>
      <c r="F641" s="69" t="n">
        <f aca="false">SUM(F642:F644)</f>
        <v>2458310</v>
      </c>
      <c r="G641" s="69"/>
      <c r="H641" s="69" t="n">
        <f aca="false">SUM(F641:G641)</f>
        <v>2458310</v>
      </c>
      <c r="I641" s="159" t="n">
        <f aca="false">SUM(I642:I644)</f>
        <v>2536930</v>
      </c>
      <c r="J641" s="69"/>
      <c r="K641" s="69" t="n">
        <f aca="false">SUM(I641:J641)</f>
        <v>2536930</v>
      </c>
      <c r="L641" s="71" t="n">
        <f aca="false">IF(C641&lt;&gt;0,IF(I641&lt;&gt;0,I641/C641*100,""),"")</f>
        <v>103.632761437909</v>
      </c>
      <c r="M641" s="71" t="n">
        <f aca="false">IF(E641&lt;&gt;0,IF(K641&lt;&gt;0,K641/E641*100,""),"")</f>
        <v>103.632761437909</v>
      </c>
      <c r="N641" s="71" t="n">
        <f aca="false">IF(F641&lt;&gt;0,IF(I641&lt;&gt;0,I641/F641*100,""),"")</f>
        <v>103.198132050067</v>
      </c>
      <c r="O641" s="71" t="n">
        <f aca="false">IF(H641&lt;&gt;0,IF(K641&lt;&gt;0,K641/H641*100,""),"")</f>
        <v>103.198132050067</v>
      </c>
      <c r="Q641" s="65" t="n">
        <f aca="false">E641-C641-D641</f>
        <v>0</v>
      </c>
      <c r="R641" s="66" t="n">
        <f aca="false">H641-F641-G641</f>
        <v>0</v>
      </c>
      <c r="S641" s="66" t="n">
        <f aca="false">K641-I641-J641</f>
        <v>0</v>
      </c>
    </row>
    <row r="642" s="43" customFormat="true" ht="11.25" hidden="false" customHeight="false" outlineLevel="0" collapsed="false">
      <c r="A642" s="72" t="s">
        <v>654</v>
      </c>
      <c r="B642" s="48" t="s">
        <v>618</v>
      </c>
      <c r="C642" s="111" t="n">
        <v>2418000</v>
      </c>
      <c r="D642" s="111"/>
      <c r="E642" s="69" t="n">
        <f aca="false">SUM(C642:D642)</f>
        <v>2418000</v>
      </c>
      <c r="F642" s="111" t="n">
        <v>2423210</v>
      </c>
      <c r="G642" s="111"/>
      <c r="H642" s="69" t="n">
        <f aca="false">SUM(F642:G642)</f>
        <v>2423210</v>
      </c>
      <c r="I642" s="111" t="n">
        <v>2499930</v>
      </c>
      <c r="J642" s="111"/>
      <c r="K642" s="69" t="n">
        <f aca="false">SUM(I642:J642)</f>
        <v>2499930</v>
      </c>
      <c r="L642" s="71" t="n">
        <f aca="false">IF(C642&lt;&gt;0,IF(I642&lt;&gt;0,I642/C642*100,""),"")</f>
        <v>103.388337468983</v>
      </c>
      <c r="M642" s="71" t="n">
        <f aca="false">IF(E642&lt;&gt;0,IF(K642&lt;&gt;0,K642/E642*100,""),"")</f>
        <v>103.388337468983</v>
      </c>
      <c r="N642" s="71" t="n">
        <f aca="false">IF(F642&lt;&gt;0,IF(I642&lt;&gt;0,I642/F642*100,""),"")</f>
        <v>103.166048340837</v>
      </c>
      <c r="O642" s="71" t="n">
        <f aca="false">IF(H642&lt;&gt;0,IF(K642&lt;&gt;0,K642/H642*100,""),"")</f>
        <v>103.166048340837</v>
      </c>
      <c r="Q642" s="65" t="n">
        <f aca="false">E642-C642-D642</f>
        <v>0</v>
      </c>
      <c r="R642" s="66" t="n">
        <f aca="false">H642-F642-G642</f>
        <v>0</v>
      </c>
      <c r="S642" s="66" t="n">
        <f aca="false">K642-I642-J642</f>
        <v>0</v>
      </c>
    </row>
    <row r="643" s="43" customFormat="true" ht="11.25" hidden="false" customHeight="false" outlineLevel="0" collapsed="false">
      <c r="A643" s="72" t="s">
        <v>30</v>
      </c>
      <c r="B643" s="48" t="s">
        <v>31</v>
      </c>
      <c r="C643" s="111" t="n">
        <v>30000</v>
      </c>
      <c r="D643" s="69"/>
      <c r="E643" s="69" t="n">
        <f aca="false">SUM(C643:D643)</f>
        <v>30000</v>
      </c>
      <c r="F643" s="111" t="n">
        <v>31100</v>
      </c>
      <c r="G643" s="69"/>
      <c r="H643" s="69" t="n">
        <f aca="false">SUM(F643:G643)</f>
        <v>31100</v>
      </c>
      <c r="I643" s="111" t="n">
        <v>30000</v>
      </c>
      <c r="J643" s="69"/>
      <c r="K643" s="69" t="n">
        <f aca="false">SUM(I643:J643)</f>
        <v>30000</v>
      </c>
      <c r="L643" s="71" t="n">
        <f aca="false">IF(C643&lt;&gt;0,IF(I643&lt;&gt;0,I643/C643*100,""),"")</f>
        <v>100</v>
      </c>
      <c r="M643" s="71" t="n">
        <f aca="false">IF(E643&lt;&gt;0,IF(K643&lt;&gt;0,K643/E643*100,""),"")</f>
        <v>100</v>
      </c>
      <c r="N643" s="71" t="n">
        <f aca="false">IF(F643&lt;&gt;0,IF(I643&lt;&gt;0,I643/F643*100,""),"")</f>
        <v>96.4630225080386</v>
      </c>
      <c r="O643" s="71" t="n">
        <f aca="false">IF(H643&lt;&gt;0,IF(K643&lt;&gt;0,K643/H643*100,""),"")</f>
        <v>96.4630225080386</v>
      </c>
      <c r="Q643" s="65" t="n">
        <f aca="false">E643-C643-D643</f>
        <v>0</v>
      </c>
      <c r="R643" s="66" t="n">
        <f aca="false">H643-F643-G643</f>
        <v>0</v>
      </c>
      <c r="S643" s="66" t="n">
        <f aca="false">K643-I643-J643</f>
        <v>0</v>
      </c>
    </row>
    <row r="644" s="43" customFormat="true" ht="11.25" hidden="false" customHeight="false" outlineLevel="0" collapsed="false">
      <c r="A644" s="72" t="s">
        <v>655</v>
      </c>
      <c r="B644" s="48" t="s">
        <v>656</v>
      </c>
      <c r="C644" s="111"/>
      <c r="D644" s="69"/>
      <c r="E644" s="69" t="n">
        <f aca="false">SUM(C644:D644)</f>
        <v>0</v>
      </c>
      <c r="F644" s="111" t="n">
        <v>4000</v>
      </c>
      <c r="G644" s="69"/>
      <c r="H644" s="69" t="n">
        <f aca="false">SUM(F644:G644)</f>
        <v>4000</v>
      </c>
      <c r="I644" s="111" t="n">
        <v>7000</v>
      </c>
      <c r="J644" s="69"/>
      <c r="K644" s="69" t="n">
        <f aca="false">SUM(I644:J644)</f>
        <v>7000</v>
      </c>
      <c r="L644" s="71" t="str">
        <f aca="false">IF(C644&lt;&gt;0,IF(I644&lt;&gt;0,I644/C644*100,""),"")</f>
        <v/>
      </c>
      <c r="M644" s="71" t="str">
        <f aca="false">IF(E644&lt;&gt;0,IF(K644&lt;&gt;0,K644/E644*100,""),"")</f>
        <v/>
      </c>
      <c r="N644" s="71" t="n">
        <f aca="false">IF(F644&lt;&gt;0,IF(I644&lt;&gt;0,I644/F644*100,""),"")</f>
        <v>175</v>
      </c>
      <c r="O644" s="71" t="n">
        <f aca="false">IF(H644&lt;&gt;0,IF(K644&lt;&gt;0,K644/H644*100,""),"")</f>
        <v>175</v>
      </c>
      <c r="Q644" s="65" t="n">
        <f aca="false">E644-C644-D644</f>
        <v>0</v>
      </c>
      <c r="R644" s="66" t="n">
        <f aca="false">H644-F644-G644</f>
        <v>0</v>
      </c>
      <c r="S644" s="66" t="n">
        <f aca="false">K644-I644-J644</f>
        <v>0</v>
      </c>
    </row>
    <row r="645" s="43" customFormat="true" ht="6" hidden="false" customHeight="true" outlineLevel="0" collapsed="false">
      <c r="A645" s="72"/>
      <c r="B645" s="48"/>
      <c r="C645" s="111"/>
      <c r="D645" s="69"/>
      <c r="E645" s="69" t="n">
        <f aca="false">SUM(C645:D645)</f>
        <v>0</v>
      </c>
      <c r="F645" s="69"/>
      <c r="G645" s="69"/>
      <c r="H645" s="69" t="n">
        <f aca="false">SUM(F645:G645)</f>
        <v>0</v>
      </c>
      <c r="I645" s="111"/>
      <c r="J645" s="69"/>
      <c r="K645" s="69" t="n">
        <f aca="false">SUM(I645:J645)</f>
        <v>0</v>
      </c>
      <c r="L645" s="71" t="str">
        <f aca="false">IF(C645&lt;&gt;0,IF(I645&lt;&gt;0,I645/C645*100,""),"")</f>
        <v/>
      </c>
      <c r="M645" s="71" t="str">
        <f aca="false">IF(E645&lt;&gt;0,IF(K645&lt;&gt;0,K645/E645*100,""),"")</f>
        <v/>
      </c>
      <c r="N645" s="71" t="str">
        <f aca="false">IF(F645&lt;&gt;0,IF(I645&lt;&gt;0,I645/F645*100,""),"")</f>
        <v/>
      </c>
      <c r="O645" s="71" t="str">
        <f aca="false">IF(H645&lt;&gt;0,IF(K645&lt;&gt;0,K645/H645*100,""),"")</f>
        <v/>
      </c>
      <c r="Q645" s="65" t="n">
        <f aca="false">E645-C645-D645</f>
        <v>0</v>
      </c>
      <c r="R645" s="66" t="n">
        <f aca="false">H645-F645-G645</f>
        <v>0</v>
      </c>
      <c r="S645" s="66" t="n">
        <f aca="false">K645-I645-J645</f>
        <v>0</v>
      </c>
    </row>
    <row r="646" s="43" customFormat="true" ht="12.75" hidden="false" customHeight="false" outlineLevel="0" collapsed="false">
      <c r="A646" s="61" t="s">
        <v>657</v>
      </c>
      <c r="B646" s="76" t="s">
        <v>19</v>
      </c>
      <c r="C646" s="123" t="n">
        <f aca="false">SUM(C648:C653)</f>
        <v>8825212</v>
      </c>
      <c r="D646" s="123"/>
      <c r="E646" s="63" t="n">
        <f aca="false">SUM(C646:D646)</f>
        <v>8825212</v>
      </c>
      <c r="F646" s="63" t="n">
        <f aca="false">SUM(F648:F653)</f>
        <v>8968966</v>
      </c>
      <c r="G646" s="123"/>
      <c r="H646" s="63" t="n">
        <f aca="false">SUM(F646:G646)</f>
        <v>8968966</v>
      </c>
      <c r="I646" s="123" t="n">
        <f aca="false">SUM(I648:I653)</f>
        <v>8749160</v>
      </c>
      <c r="J646" s="123"/>
      <c r="K646" s="63" t="n">
        <f aca="false">SUM(I646:J646)</f>
        <v>8749160</v>
      </c>
      <c r="L646" s="64" t="n">
        <f aca="false">IF(C646&lt;&gt;0,IF(I646&lt;&gt;0,I646/C646*100,""),"")</f>
        <v>99.1382416649028</v>
      </c>
      <c r="M646" s="64" t="n">
        <f aca="false">IF(E646&lt;&gt;0,IF(K646&lt;&gt;0,K646/E646*100,""),"")</f>
        <v>99.1382416649028</v>
      </c>
      <c r="N646" s="64" t="n">
        <f aca="false">IF(F646&lt;&gt;0,IF(I646&lt;&gt;0,I646/F646*100,""),"")</f>
        <v>97.5492604164181</v>
      </c>
      <c r="O646" s="64" t="n">
        <f aca="false">IF(H646&lt;&gt;0,IF(K646&lt;&gt;0,K646/H646*100,""),"")</f>
        <v>97.5492604164181</v>
      </c>
      <c r="Q646" s="65" t="n">
        <f aca="false">E646-C646-D646</f>
        <v>0</v>
      </c>
      <c r="R646" s="66" t="n">
        <f aca="false">H646-F646-G646</f>
        <v>0</v>
      </c>
      <c r="S646" s="66" t="n">
        <f aca="false">K646-I646-J646</f>
        <v>0</v>
      </c>
    </row>
    <row r="647" s="43" customFormat="true" ht="12" hidden="true" customHeight="false" outlineLevel="0" collapsed="false">
      <c r="A647" s="72" t="s">
        <v>26</v>
      </c>
      <c r="B647" s="179"/>
      <c r="C647" s="159" t="n">
        <f aca="false">SUM(C648:C653)</f>
        <v>8825212</v>
      </c>
      <c r="D647" s="176"/>
      <c r="E647" s="69" t="n">
        <f aca="false">SUM(C647:D647)</f>
        <v>8825212</v>
      </c>
      <c r="F647" s="69" t="n">
        <f aca="false">SUM(F648:F653)</f>
        <v>8968966</v>
      </c>
      <c r="G647" s="176"/>
      <c r="H647" s="69" t="n">
        <f aca="false">SUM(F647:G647)</f>
        <v>8968966</v>
      </c>
      <c r="I647" s="159" t="n">
        <f aca="false">SUM(I648:I653)</f>
        <v>8749160</v>
      </c>
      <c r="J647" s="176"/>
      <c r="K647" s="69" t="n">
        <f aca="false">SUM(I647:J647)</f>
        <v>8749160</v>
      </c>
      <c r="L647" s="71" t="n">
        <f aca="false">IF(C647&lt;&gt;0,IF(I647&lt;&gt;0,I647/C647*100,""),"")</f>
        <v>99.1382416649028</v>
      </c>
      <c r="M647" s="71" t="n">
        <f aca="false">IF(E647&lt;&gt;0,IF(K647&lt;&gt;0,K647/E647*100,""),"")</f>
        <v>99.1382416649028</v>
      </c>
      <c r="N647" s="71" t="n">
        <f aca="false">IF(F647&lt;&gt;0,IF(I647&lt;&gt;0,I647/F647*100,""),"")</f>
        <v>97.5492604164181</v>
      </c>
      <c r="O647" s="71" t="n">
        <f aca="false">IF(H647&lt;&gt;0,IF(K647&lt;&gt;0,K647/H647*100,""),"")</f>
        <v>97.5492604164181</v>
      </c>
      <c r="Q647" s="65" t="n">
        <f aca="false">E647-C647-D647</f>
        <v>0</v>
      </c>
      <c r="R647" s="66" t="n">
        <f aca="false">H647-F647-G647</f>
        <v>0</v>
      </c>
      <c r="S647" s="66" t="n">
        <f aca="false">K647-I647-J647</f>
        <v>0</v>
      </c>
    </row>
    <row r="648" s="43" customFormat="true" ht="11.25" hidden="false" customHeight="false" outlineLevel="0" collapsed="false">
      <c r="A648" s="72" t="s">
        <v>654</v>
      </c>
      <c r="B648" s="48" t="s">
        <v>618</v>
      </c>
      <c r="C648" s="159" t="n">
        <v>8712400</v>
      </c>
      <c r="D648" s="159"/>
      <c r="E648" s="69" t="n">
        <f aca="false">SUM(C648:D648)</f>
        <v>8712400</v>
      </c>
      <c r="F648" s="159" t="n">
        <v>8729700</v>
      </c>
      <c r="G648" s="159"/>
      <c r="H648" s="69" t="n">
        <f aca="false">SUM(F648:G648)</f>
        <v>8729700</v>
      </c>
      <c r="I648" s="159" t="n">
        <v>8658960</v>
      </c>
      <c r="J648" s="159"/>
      <c r="K648" s="69" t="n">
        <f aca="false">SUM(I648:J648)</f>
        <v>8658960</v>
      </c>
      <c r="L648" s="71" t="n">
        <f aca="false">IF(C648&lt;&gt;0,IF(I648&lt;&gt;0,I648/C648*100,""),"")</f>
        <v>99.3866213672467</v>
      </c>
      <c r="M648" s="71" t="n">
        <f aca="false">IF(E648&lt;&gt;0,IF(K648&lt;&gt;0,K648/E648*100,""),"")</f>
        <v>99.3866213672467</v>
      </c>
      <c r="N648" s="71" t="n">
        <f aca="false">IF(F648&lt;&gt;0,IF(I648&lt;&gt;0,I648/F648*100,""),"")</f>
        <v>99.1896628750129</v>
      </c>
      <c r="O648" s="71" t="n">
        <f aca="false">IF(H648&lt;&gt;0,IF(K648&lt;&gt;0,K648/H648*100,""),"")</f>
        <v>99.1896628750129</v>
      </c>
      <c r="Q648" s="65" t="n">
        <f aca="false">E648-C648-D648</f>
        <v>0</v>
      </c>
      <c r="R648" s="66" t="n">
        <f aca="false">H648-F648-G648</f>
        <v>0</v>
      </c>
      <c r="S648" s="66" t="n">
        <f aca="false">K648-I648-J648</f>
        <v>0</v>
      </c>
    </row>
    <row r="649" s="43" customFormat="true" ht="11.25" hidden="false" customHeight="false" outlineLevel="0" collapsed="false">
      <c r="A649" s="72" t="s">
        <v>658</v>
      </c>
      <c r="B649" s="48" t="s">
        <v>620</v>
      </c>
      <c r="C649" s="111" t="n">
        <v>38400</v>
      </c>
      <c r="D649" s="69"/>
      <c r="E649" s="69" t="n">
        <f aca="false">SUM(C649:D649)</f>
        <v>38400</v>
      </c>
      <c r="F649" s="111" t="n">
        <v>136794</v>
      </c>
      <c r="G649" s="69"/>
      <c r="H649" s="69" t="n">
        <f aca="false">SUM(F649:G649)</f>
        <v>136794</v>
      </c>
      <c r="I649" s="111" t="n">
        <v>11700</v>
      </c>
      <c r="J649" s="69"/>
      <c r="K649" s="69" t="n">
        <f aca="false">SUM(I649:J649)</f>
        <v>11700</v>
      </c>
      <c r="L649" s="71" t="n">
        <f aca="false">IF(C649&lt;&gt;0,IF(I649&lt;&gt;0,I649/C649*100,""),"")</f>
        <v>30.46875</v>
      </c>
      <c r="M649" s="71" t="n">
        <f aca="false">IF(E649&lt;&gt;0,IF(K649&lt;&gt;0,K649/E649*100,""),"")</f>
        <v>30.46875</v>
      </c>
      <c r="N649" s="71" t="n">
        <f aca="false">IF(F649&lt;&gt;0,IF(I649&lt;&gt;0,I649/F649*100,""),"")</f>
        <v>8.55300671082065</v>
      </c>
      <c r="O649" s="71" t="n">
        <f aca="false">IF(H649&lt;&gt;0,IF(K649&lt;&gt;0,K649/H649*100,""),"")</f>
        <v>8.55300671082065</v>
      </c>
      <c r="Q649" s="65" t="n">
        <f aca="false">E649-C649-D649</f>
        <v>0</v>
      </c>
      <c r="R649" s="66" t="n">
        <f aca="false">H649-F649-G649</f>
        <v>0</v>
      </c>
      <c r="S649" s="66" t="n">
        <f aca="false">K649-I649-J649</f>
        <v>0</v>
      </c>
    </row>
    <row r="650" s="43" customFormat="true" ht="11.25" hidden="false" customHeight="false" outlineLevel="0" collapsed="false">
      <c r="A650" s="72" t="s">
        <v>30</v>
      </c>
      <c r="B650" s="48" t="s">
        <v>31</v>
      </c>
      <c r="C650" s="111" t="n">
        <v>51000</v>
      </c>
      <c r="D650" s="69"/>
      <c r="E650" s="69" t="n">
        <f aca="false">SUM(C650:D650)</f>
        <v>51000</v>
      </c>
      <c r="F650" s="111" t="n">
        <v>57860</v>
      </c>
      <c r="G650" s="69"/>
      <c r="H650" s="69" t="n">
        <f aca="false">SUM(F650:G650)</f>
        <v>57860</v>
      </c>
      <c r="I650" s="111" t="n">
        <v>36200</v>
      </c>
      <c r="J650" s="69"/>
      <c r="K650" s="69" t="n">
        <f aca="false">SUM(I650:J650)</f>
        <v>36200</v>
      </c>
      <c r="L650" s="71" t="n">
        <f aca="false">IF(C650&lt;&gt;0,IF(I650&lt;&gt;0,I650/C650*100,""),"")</f>
        <v>70.9803921568628</v>
      </c>
      <c r="M650" s="71" t="n">
        <f aca="false">IF(E650&lt;&gt;0,IF(K650&lt;&gt;0,K650/E650*100,""),"")</f>
        <v>70.9803921568628</v>
      </c>
      <c r="N650" s="71" t="n">
        <f aca="false">IF(F650&lt;&gt;0,IF(I650&lt;&gt;0,I650/F650*100,""),"")</f>
        <v>62.5648116142413</v>
      </c>
      <c r="O650" s="71" t="n">
        <f aca="false">IF(H650&lt;&gt;0,IF(K650&lt;&gt;0,K650/H650*100,""),"")</f>
        <v>62.5648116142413</v>
      </c>
      <c r="Q650" s="65" t="n">
        <f aca="false">E650-C650-D650</f>
        <v>0</v>
      </c>
      <c r="R650" s="66" t="n">
        <f aca="false">H650-F650-G650</f>
        <v>0</v>
      </c>
      <c r="S650" s="66" t="n">
        <f aca="false">K650-I650-J650</f>
        <v>0</v>
      </c>
    </row>
    <row r="651" s="43" customFormat="true" ht="11.25" hidden="false" customHeight="false" outlineLevel="0" collapsed="false">
      <c r="A651" s="72" t="s">
        <v>659</v>
      </c>
      <c r="B651" s="48" t="s">
        <v>642</v>
      </c>
      <c r="C651" s="111" t="n">
        <v>10412</v>
      </c>
      <c r="D651" s="69"/>
      <c r="E651" s="69" t="n">
        <f aca="false">SUM(C651:D651)</f>
        <v>10412</v>
      </c>
      <c r="F651" s="111" t="n">
        <v>10412</v>
      </c>
      <c r="G651" s="69"/>
      <c r="H651" s="69" t="n">
        <f aca="false">SUM(F651:G651)</f>
        <v>10412</v>
      </c>
      <c r="I651" s="111" t="n">
        <v>2800</v>
      </c>
      <c r="J651" s="69"/>
      <c r="K651" s="69" t="n">
        <f aca="false">SUM(I651:J651)</f>
        <v>2800</v>
      </c>
      <c r="L651" s="71" t="n">
        <f aca="false">IF(C651&lt;&gt;0,IF(I651&lt;&gt;0,I651/C651*100,""),"")</f>
        <v>26.8920476373415</v>
      </c>
      <c r="M651" s="71" t="n">
        <f aca="false">IF(E651&lt;&gt;0,IF(K651&lt;&gt;0,K651/E651*100,""),"")</f>
        <v>26.8920476373415</v>
      </c>
      <c r="N651" s="71" t="n">
        <f aca="false">IF(F651&lt;&gt;0,IF(I651&lt;&gt;0,I651/F651*100,""),"")</f>
        <v>26.8920476373415</v>
      </c>
      <c r="O651" s="71" t="n">
        <f aca="false">IF(H651&lt;&gt;0,IF(K651&lt;&gt;0,K651/H651*100,""),"")</f>
        <v>26.8920476373415</v>
      </c>
      <c r="Q651" s="65" t="n">
        <f aca="false">E651-C651-D651</f>
        <v>0</v>
      </c>
      <c r="R651" s="66" t="n">
        <f aca="false">H651-F651-G651</f>
        <v>0</v>
      </c>
      <c r="S651" s="66" t="n">
        <f aca="false">K651-I651-J651</f>
        <v>0</v>
      </c>
    </row>
    <row r="652" s="43" customFormat="true" ht="11.25" hidden="false" customHeight="false" outlineLevel="0" collapsed="false">
      <c r="A652" s="72" t="s">
        <v>660</v>
      </c>
      <c r="B652" s="48" t="s">
        <v>626</v>
      </c>
      <c r="C652" s="111"/>
      <c r="D652" s="69"/>
      <c r="E652" s="69"/>
      <c r="F652" s="111" t="n">
        <v>21200</v>
      </c>
      <c r="G652" s="69"/>
      <c r="H652" s="69" t="n">
        <f aca="false">SUM(F652:G652)</f>
        <v>21200</v>
      </c>
      <c r="I652" s="111" t="n">
        <v>26500</v>
      </c>
      <c r="J652" s="69"/>
      <c r="K652" s="69" t="n">
        <f aca="false">SUM(I652:J652)</f>
        <v>26500</v>
      </c>
      <c r="L652" s="71" t="str">
        <f aca="false">IF(C652&lt;&gt;0,IF(I652&lt;&gt;0,I652/C652*100,""),"")</f>
        <v/>
      </c>
      <c r="M652" s="71" t="str">
        <f aca="false">IF(E652&lt;&gt;0,IF(K652&lt;&gt;0,K652/E652*100,""),"")</f>
        <v/>
      </c>
      <c r="N652" s="71" t="n">
        <f aca="false">IF(F652&lt;&gt;0,IF(I652&lt;&gt;0,I652/F652*100,""),"")</f>
        <v>125</v>
      </c>
      <c r="O652" s="71" t="n">
        <f aca="false">IF(H652&lt;&gt;0,IF(K652&lt;&gt;0,K652/H652*100,""),"")</f>
        <v>125</v>
      </c>
      <c r="Q652" s="65" t="n">
        <f aca="false">E652-C652-D652</f>
        <v>0</v>
      </c>
      <c r="R652" s="66" t="n">
        <f aca="false">H652-F652-G652</f>
        <v>0</v>
      </c>
      <c r="S652" s="66" t="n">
        <f aca="false">K652-I652-J652</f>
        <v>0</v>
      </c>
    </row>
    <row r="653" s="43" customFormat="true" ht="11.25" hidden="false" customHeight="false" outlineLevel="0" collapsed="false">
      <c r="A653" s="72" t="s">
        <v>655</v>
      </c>
      <c r="B653" s="48" t="s">
        <v>656</v>
      </c>
      <c r="C653" s="111" t="n">
        <v>13000</v>
      </c>
      <c r="D653" s="69"/>
      <c r="E653" s="69" t="n">
        <f aca="false">SUM(C653:D653)</f>
        <v>13000</v>
      </c>
      <c r="F653" s="111" t="n">
        <v>13000</v>
      </c>
      <c r="G653" s="69"/>
      <c r="H653" s="69" t="n">
        <f aca="false">SUM(F653:G653)</f>
        <v>13000</v>
      </c>
      <c r="I653" s="111" t="n">
        <v>13000</v>
      </c>
      <c r="J653" s="69"/>
      <c r="K653" s="69" t="n">
        <f aca="false">SUM(I653:J653)</f>
        <v>13000</v>
      </c>
      <c r="L653" s="71" t="n">
        <f aca="false">IF(C653&lt;&gt;0,IF(I653&lt;&gt;0,I653/C653*100,""),"")</f>
        <v>100</v>
      </c>
      <c r="M653" s="71" t="n">
        <f aca="false">IF(E653&lt;&gt;0,IF(K653&lt;&gt;0,K653/E653*100,""),"")</f>
        <v>100</v>
      </c>
      <c r="N653" s="71" t="n">
        <f aca="false">IF(F653&lt;&gt;0,IF(I653&lt;&gt;0,I653/F653*100,""),"")</f>
        <v>100</v>
      </c>
      <c r="O653" s="71" t="n">
        <f aca="false">IF(H653&lt;&gt;0,IF(K653&lt;&gt;0,K653/H653*100,""),"")</f>
        <v>100</v>
      </c>
      <c r="Q653" s="65" t="n">
        <f aca="false">E653-C653-D653</f>
        <v>0</v>
      </c>
      <c r="R653" s="66" t="n">
        <f aca="false">H653-F653-G653</f>
        <v>0</v>
      </c>
      <c r="S653" s="66" t="n">
        <f aca="false">K653-I653-J653</f>
        <v>0</v>
      </c>
    </row>
    <row r="654" s="43" customFormat="true" ht="6" hidden="false" customHeight="true" outlineLevel="0" collapsed="false">
      <c r="A654" s="72"/>
      <c r="B654" s="48"/>
      <c r="C654" s="111"/>
      <c r="D654" s="69"/>
      <c r="E654" s="69"/>
      <c r="F654" s="69"/>
      <c r="G654" s="69"/>
      <c r="H654" s="69"/>
      <c r="I654" s="111"/>
      <c r="J654" s="69"/>
      <c r="K654" s="69"/>
      <c r="L654" s="71" t="str">
        <f aca="false">IF(C654&lt;&gt;0,IF(I654&lt;&gt;0,I654/C654*100,""),"")</f>
        <v/>
      </c>
      <c r="M654" s="71" t="str">
        <f aca="false">IF(E654&lt;&gt;0,IF(K654&lt;&gt;0,K654/E654*100,""),"")</f>
        <v/>
      </c>
      <c r="N654" s="71" t="str">
        <f aca="false">IF(F654&lt;&gt;0,IF(I654&lt;&gt;0,I654/F654*100,""),"")</f>
        <v/>
      </c>
      <c r="O654" s="71" t="str">
        <f aca="false">IF(H654&lt;&gt;0,IF(K654&lt;&gt;0,K654/H654*100,""),"")</f>
        <v/>
      </c>
      <c r="Q654" s="65" t="n">
        <f aca="false">E654-C654-D654</f>
        <v>0</v>
      </c>
      <c r="R654" s="66" t="n">
        <f aca="false">H654-F654-G654</f>
        <v>0</v>
      </c>
      <c r="S654" s="66" t="n">
        <f aca="false">K654-I654-J654</f>
        <v>0</v>
      </c>
    </row>
    <row r="655" s="43" customFormat="true" ht="12.75" hidden="false" customHeight="false" outlineLevel="0" collapsed="false">
      <c r="A655" s="61" t="s">
        <v>661</v>
      </c>
      <c r="B655" s="76" t="s">
        <v>19</v>
      </c>
      <c r="C655" s="123" t="n">
        <f aca="false">SUM(C657:C661)</f>
        <v>6706390</v>
      </c>
      <c r="D655" s="123"/>
      <c r="E655" s="63" t="n">
        <f aca="false">SUM(C655:D655)</f>
        <v>6706390</v>
      </c>
      <c r="F655" s="63" t="n">
        <f aca="false">SUM(F657:F661)</f>
        <v>7235437</v>
      </c>
      <c r="G655" s="123"/>
      <c r="H655" s="63" t="n">
        <f aca="false">SUM(F655:G655)</f>
        <v>7235437</v>
      </c>
      <c r="I655" s="123" t="n">
        <f aca="false">SUM(I657:I661)</f>
        <v>7426870</v>
      </c>
      <c r="J655" s="123"/>
      <c r="K655" s="63" t="n">
        <f aca="false">SUM(I655:J655)</f>
        <v>7426870</v>
      </c>
      <c r="L655" s="64" t="n">
        <f aca="false">IF(C655&lt;&gt;0,IF(I655&lt;&gt;0,I655/C655*100,""),"")</f>
        <v>110.743186721917</v>
      </c>
      <c r="M655" s="64" t="n">
        <f aca="false">IF(E655&lt;&gt;0,IF(K655&lt;&gt;0,K655/E655*100,""),"")</f>
        <v>110.743186721917</v>
      </c>
      <c r="N655" s="64" t="n">
        <f aca="false">IF(F655&lt;&gt;0,IF(I655&lt;&gt;0,I655/F655*100,""),"")</f>
        <v>102.645769702645</v>
      </c>
      <c r="O655" s="64" t="n">
        <f aca="false">IF(H655&lt;&gt;0,IF(K655&lt;&gt;0,K655/H655*100,""),"")</f>
        <v>102.645769702645</v>
      </c>
      <c r="Q655" s="65" t="n">
        <f aca="false">E655-C655-D655</f>
        <v>0</v>
      </c>
      <c r="R655" s="66" t="n">
        <f aca="false">H655-F655-G655</f>
        <v>0</v>
      </c>
      <c r="S655" s="66" t="n">
        <f aca="false">K655-I655-J655</f>
        <v>0</v>
      </c>
    </row>
    <row r="656" s="43" customFormat="true" ht="12" hidden="true" customHeight="false" outlineLevel="0" collapsed="false">
      <c r="A656" s="72" t="s">
        <v>26</v>
      </c>
      <c r="B656" s="179"/>
      <c r="C656" s="159" t="n">
        <f aca="false">SUM(C657:C661)</f>
        <v>6706390</v>
      </c>
      <c r="D656" s="176"/>
      <c r="E656" s="159" t="n">
        <f aca="false">SUM(C656:D656)</f>
        <v>6706390</v>
      </c>
      <c r="F656" s="159" t="n">
        <f aca="false">SUM(F657:F661)</f>
        <v>7235437</v>
      </c>
      <c r="G656" s="176"/>
      <c r="H656" s="159" t="n">
        <f aca="false">SUM(F656:G656)</f>
        <v>7235437</v>
      </c>
      <c r="I656" s="159" t="n">
        <f aca="false">SUM(I657:I661)</f>
        <v>7426870</v>
      </c>
      <c r="J656" s="176"/>
      <c r="K656" s="159" t="n">
        <f aca="false">SUM(I656:J656)</f>
        <v>7426870</v>
      </c>
      <c r="L656" s="71" t="n">
        <f aca="false">IF(C656&lt;&gt;0,IF(I656&lt;&gt;0,I656/C656*100,""),"")</f>
        <v>110.743186721917</v>
      </c>
      <c r="M656" s="71" t="n">
        <f aca="false">IF(E656&lt;&gt;0,IF(K656&lt;&gt;0,K656/E656*100,""),"")</f>
        <v>110.743186721917</v>
      </c>
      <c r="N656" s="71" t="n">
        <f aca="false">IF(F656&lt;&gt;0,IF(I656&lt;&gt;0,I656/F656*100,""),"")</f>
        <v>102.645769702645</v>
      </c>
      <c r="O656" s="71" t="n">
        <f aca="false">IF(H656&lt;&gt;0,IF(K656&lt;&gt;0,K656/H656*100,""),"")</f>
        <v>102.645769702645</v>
      </c>
      <c r="Q656" s="65" t="n">
        <f aca="false">E656-C656-D656</f>
        <v>0</v>
      </c>
      <c r="R656" s="66" t="n">
        <f aca="false">H656-F656-G656</f>
        <v>0</v>
      </c>
      <c r="S656" s="66" t="n">
        <f aca="false">K656-I656-J656</f>
        <v>0</v>
      </c>
    </row>
    <row r="657" s="43" customFormat="true" ht="11.25" hidden="false" customHeight="false" outlineLevel="0" collapsed="false">
      <c r="A657" s="72" t="s">
        <v>654</v>
      </c>
      <c r="B657" s="48" t="s">
        <v>618</v>
      </c>
      <c r="C657" s="159" t="n">
        <v>6598240</v>
      </c>
      <c r="D657" s="159"/>
      <c r="E657" s="69" t="n">
        <f aca="false">SUM(C657:D657)</f>
        <v>6598240</v>
      </c>
      <c r="F657" s="159" t="n">
        <v>6932640</v>
      </c>
      <c r="G657" s="159"/>
      <c r="H657" s="69" t="n">
        <f aca="false">SUM(F657:G657)</f>
        <v>6932640</v>
      </c>
      <c r="I657" s="159" t="n">
        <v>7275370</v>
      </c>
      <c r="J657" s="159"/>
      <c r="K657" s="69" t="n">
        <f aca="false">SUM(I657:J657)</f>
        <v>7275370</v>
      </c>
      <c r="L657" s="71" t="n">
        <f aca="false">IF(C657&lt;&gt;0,IF(I657&lt;&gt;0,I657/C657*100,""),"")</f>
        <v>110.262282063096</v>
      </c>
      <c r="M657" s="71" t="n">
        <f aca="false">IF(E657&lt;&gt;0,IF(K657&lt;&gt;0,K657/E657*100,""),"")</f>
        <v>110.262282063096</v>
      </c>
      <c r="N657" s="71" t="n">
        <f aca="false">IF(F657&lt;&gt;0,IF(I657&lt;&gt;0,I657/F657*100,""),"")</f>
        <v>104.943715525399</v>
      </c>
      <c r="O657" s="71" t="n">
        <f aca="false">IF(H657&lt;&gt;0,IF(K657&lt;&gt;0,K657/H657*100,""),"")</f>
        <v>104.943715525399</v>
      </c>
      <c r="Q657" s="65" t="n">
        <f aca="false">E657-C657-D657</f>
        <v>0</v>
      </c>
      <c r="R657" s="66" t="n">
        <f aca="false">H657-F657-G657</f>
        <v>0</v>
      </c>
      <c r="S657" s="66" t="n">
        <f aca="false">K657-I657-J657</f>
        <v>0</v>
      </c>
    </row>
    <row r="658" s="43" customFormat="true" ht="11.25" hidden="false" customHeight="false" outlineLevel="0" collapsed="false">
      <c r="A658" s="72" t="s">
        <v>658</v>
      </c>
      <c r="B658" s="48" t="s">
        <v>620</v>
      </c>
      <c r="C658" s="111" t="n">
        <v>28300</v>
      </c>
      <c r="D658" s="69"/>
      <c r="E658" s="69" t="n">
        <f aca="false">SUM(C658:D658)</f>
        <v>28300</v>
      </c>
      <c r="F658" s="111" t="n">
        <v>176097</v>
      </c>
      <c r="G658" s="69"/>
      <c r="H658" s="69" t="n">
        <f aca="false">SUM(F658:G658)</f>
        <v>176097</v>
      </c>
      <c r="I658" s="111" t="n">
        <v>25000</v>
      </c>
      <c r="J658" s="69"/>
      <c r="K658" s="69" t="n">
        <f aca="false">SUM(I658:J658)</f>
        <v>25000</v>
      </c>
      <c r="L658" s="71" t="n">
        <f aca="false">IF(C658&lt;&gt;0,IF(I658&lt;&gt;0,I658/C658*100,""),"")</f>
        <v>88.339222614841</v>
      </c>
      <c r="M658" s="71" t="n">
        <f aca="false">IF(E658&lt;&gt;0,IF(K658&lt;&gt;0,K658/E658*100,""),"")</f>
        <v>88.339222614841</v>
      </c>
      <c r="N658" s="71" t="n">
        <f aca="false">IF(F658&lt;&gt;0,IF(I658&lt;&gt;0,I658/F658*100,""),"")</f>
        <v>14.1967211252889</v>
      </c>
      <c r="O658" s="71" t="n">
        <f aca="false">IF(H658&lt;&gt;0,IF(K658&lt;&gt;0,K658/H658*100,""),"")</f>
        <v>14.1967211252889</v>
      </c>
      <c r="Q658" s="65" t="n">
        <f aca="false">E658-C658-D658</f>
        <v>0</v>
      </c>
      <c r="R658" s="66" t="n">
        <f aca="false">H658-F658-G658</f>
        <v>0</v>
      </c>
      <c r="S658" s="66" t="n">
        <f aca="false">K658-I658-J658</f>
        <v>0</v>
      </c>
    </row>
    <row r="659" s="43" customFormat="true" ht="11.25" hidden="false" customHeight="false" outlineLevel="0" collapsed="false">
      <c r="A659" s="72" t="s">
        <v>30</v>
      </c>
      <c r="B659" s="48" t="s">
        <v>31</v>
      </c>
      <c r="C659" s="111" t="n">
        <v>68800</v>
      </c>
      <c r="D659" s="69"/>
      <c r="E659" s="69" t="n">
        <f aca="false">SUM(C659:D659)</f>
        <v>68800</v>
      </c>
      <c r="F659" s="111" t="n">
        <v>108800</v>
      </c>
      <c r="G659" s="69"/>
      <c r="H659" s="69" t="n">
        <f aca="false">SUM(F659:G659)</f>
        <v>108800</v>
      </c>
      <c r="I659" s="111" t="n">
        <v>113000</v>
      </c>
      <c r="J659" s="69"/>
      <c r="K659" s="69" t="n">
        <f aca="false">SUM(I659:J659)</f>
        <v>113000</v>
      </c>
      <c r="L659" s="71" t="n">
        <f aca="false">IF(C659&lt;&gt;0,IF(I659&lt;&gt;0,I659/C659*100,""),"")</f>
        <v>164.244186046512</v>
      </c>
      <c r="M659" s="71" t="n">
        <f aca="false">IF(E659&lt;&gt;0,IF(K659&lt;&gt;0,K659/E659*100,""),"")</f>
        <v>164.244186046512</v>
      </c>
      <c r="N659" s="71" t="n">
        <f aca="false">IF(F659&lt;&gt;0,IF(I659&lt;&gt;0,I659/F659*100,""),"")</f>
        <v>103.860294117647</v>
      </c>
      <c r="O659" s="71" t="n">
        <f aca="false">IF(H659&lt;&gt;0,IF(K659&lt;&gt;0,K659/H659*100,""),"")</f>
        <v>103.860294117647</v>
      </c>
      <c r="Q659" s="65" t="n">
        <f aca="false">E659-C659-D659</f>
        <v>0</v>
      </c>
      <c r="R659" s="66" t="n">
        <f aca="false">H659-F659-G659</f>
        <v>0</v>
      </c>
      <c r="S659" s="66" t="n">
        <f aca="false">K659-I659-J659</f>
        <v>0</v>
      </c>
    </row>
    <row r="660" s="43" customFormat="true" ht="11.25" hidden="false" customHeight="false" outlineLevel="0" collapsed="false">
      <c r="A660" s="72" t="s">
        <v>659</v>
      </c>
      <c r="B660" s="48" t="s">
        <v>642</v>
      </c>
      <c r="C660" s="111" t="n">
        <v>4050</v>
      </c>
      <c r="D660" s="69"/>
      <c r="E660" s="69" t="n">
        <f aca="false">SUM(C660:D660)</f>
        <v>4050</v>
      </c>
      <c r="F660" s="111" t="n">
        <v>6500</v>
      </c>
      <c r="G660" s="69"/>
      <c r="H660" s="69" t="n">
        <f aca="false">SUM(F660:G660)</f>
        <v>6500</v>
      </c>
      <c r="I660" s="111" t="n">
        <v>6500</v>
      </c>
      <c r="J660" s="69"/>
      <c r="K660" s="69" t="n">
        <f aca="false">SUM(I660:J660)</f>
        <v>6500</v>
      </c>
      <c r="L660" s="71" t="n">
        <f aca="false">IF(C660&lt;&gt;0,IF(I660&lt;&gt;0,I660/C660*100,""),"")</f>
        <v>160.493827160494</v>
      </c>
      <c r="M660" s="71" t="n">
        <f aca="false">IF(E660&lt;&gt;0,IF(K660&lt;&gt;0,K660/E660*100,""),"")</f>
        <v>160.493827160494</v>
      </c>
      <c r="N660" s="71" t="n">
        <f aca="false">IF(F660&lt;&gt;0,IF(I660&lt;&gt;0,I660/F660*100,""),"")</f>
        <v>100</v>
      </c>
      <c r="O660" s="71" t="n">
        <f aca="false">IF(H660&lt;&gt;0,IF(K660&lt;&gt;0,K660/H660*100,""),"")</f>
        <v>100</v>
      </c>
      <c r="Q660" s="65" t="n">
        <f aca="false">E660-C660-D660</f>
        <v>0</v>
      </c>
      <c r="R660" s="66" t="n">
        <f aca="false">H660-F660-G660</f>
        <v>0</v>
      </c>
      <c r="S660" s="66" t="n">
        <f aca="false">K660-I660-J660</f>
        <v>0</v>
      </c>
    </row>
    <row r="661" s="43" customFormat="true" ht="11.25" hidden="false" customHeight="false" outlineLevel="0" collapsed="false">
      <c r="A661" s="72" t="s">
        <v>655</v>
      </c>
      <c r="B661" s="48" t="s">
        <v>656</v>
      </c>
      <c r="C661" s="111" t="n">
        <v>7000</v>
      </c>
      <c r="D661" s="69"/>
      <c r="E661" s="69" t="n">
        <f aca="false">SUM(C661:D661)</f>
        <v>7000</v>
      </c>
      <c r="F661" s="111" t="n">
        <v>11400</v>
      </c>
      <c r="G661" s="69"/>
      <c r="H661" s="69" t="n">
        <f aca="false">SUM(F661:G661)</f>
        <v>11400</v>
      </c>
      <c r="I661" s="111" t="n">
        <v>7000</v>
      </c>
      <c r="J661" s="69"/>
      <c r="K661" s="69" t="n">
        <f aca="false">SUM(I661:J661)</f>
        <v>7000</v>
      </c>
      <c r="L661" s="71" t="n">
        <f aca="false">IF(C661&lt;&gt;0,IF(I661&lt;&gt;0,I661/C661*100,""),"")</f>
        <v>100</v>
      </c>
      <c r="M661" s="71" t="n">
        <f aca="false">IF(E661&lt;&gt;0,IF(K661&lt;&gt;0,K661/E661*100,""),"")</f>
        <v>100</v>
      </c>
      <c r="N661" s="71" t="n">
        <f aca="false">IF(F661&lt;&gt;0,IF(I661&lt;&gt;0,I661/F661*100,""),"")</f>
        <v>61.4035087719298</v>
      </c>
      <c r="O661" s="71" t="n">
        <f aca="false">IF(H661&lt;&gt;0,IF(K661&lt;&gt;0,K661/H661*100,""),"")</f>
        <v>61.4035087719298</v>
      </c>
      <c r="Q661" s="65" t="n">
        <f aca="false">E661-C661-D661</f>
        <v>0</v>
      </c>
      <c r="R661" s="66" t="n">
        <f aca="false">H661-F661-G661</f>
        <v>0</v>
      </c>
      <c r="S661" s="66" t="n">
        <f aca="false">K661-I661-J661</f>
        <v>0</v>
      </c>
    </row>
    <row r="662" s="43" customFormat="true" ht="6" hidden="false" customHeight="true" outlineLevel="0" collapsed="false">
      <c r="A662" s="72"/>
      <c r="B662" s="48"/>
      <c r="C662" s="111"/>
      <c r="D662" s="69"/>
      <c r="E662" s="69"/>
      <c r="F662" s="69"/>
      <c r="G662" s="69"/>
      <c r="H662" s="69"/>
      <c r="I662" s="111"/>
      <c r="J662" s="69"/>
      <c r="K662" s="69"/>
      <c r="L662" s="71" t="str">
        <f aca="false">IF(C662&lt;&gt;0,IF(I662&lt;&gt;0,I662/C662*100,""),"")</f>
        <v/>
      </c>
      <c r="M662" s="71" t="str">
        <f aca="false">IF(E662&lt;&gt;0,IF(K662&lt;&gt;0,K662/E662*100,""),"")</f>
        <v/>
      </c>
      <c r="N662" s="71" t="str">
        <f aca="false">IF(F662&lt;&gt;0,IF(I662&lt;&gt;0,I662/F662*100,""),"")</f>
        <v/>
      </c>
      <c r="O662" s="71" t="str">
        <f aca="false">IF(H662&lt;&gt;0,IF(K662&lt;&gt;0,K662/H662*100,""),"")</f>
        <v/>
      </c>
      <c r="Q662" s="65" t="n">
        <f aca="false">E662-C662-D662</f>
        <v>0</v>
      </c>
      <c r="R662" s="66" t="n">
        <f aca="false">H662-F662-G662</f>
        <v>0</v>
      </c>
      <c r="S662" s="66" t="n">
        <f aca="false">K662-I662-J662</f>
        <v>0</v>
      </c>
    </row>
    <row r="663" s="43" customFormat="true" ht="12.75" hidden="false" customHeight="false" outlineLevel="0" collapsed="false">
      <c r="A663" s="61" t="s">
        <v>662</v>
      </c>
      <c r="B663" s="76" t="s">
        <v>19</v>
      </c>
      <c r="C663" s="123" t="n">
        <f aca="false">SUM(C665:C669)</f>
        <v>2395646</v>
      </c>
      <c r="D663" s="123"/>
      <c r="E663" s="63" t="n">
        <f aca="false">SUM(C663:D663)</f>
        <v>2395646</v>
      </c>
      <c r="F663" s="63" t="n">
        <f aca="false">SUM(F665:F669)</f>
        <v>2428310</v>
      </c>
      <c r="G663" s="123"/>
      <c r="H663" s="63" t="n">
        <f aca="false">SUM(F663:G663)</f>
        <v>2428310</v>
      </c>
      <c r="I663" s="123" t="n">
        <f aca="false">SUM(I665:I669)</f>
        <v>2712830</v>
      </c>
      <c r="J663" s="123"/>
      <c r="K663" s="63" t="n">
        <f aca="false">SUM(I663:J663)</f>
        <v>2712830</v>
      </c>
      <c r="L663" s="64" t="n">
        <f aca="false">IF(C663&lt;&gt;0,IF(I663&lt;&gt;0,I663/C663*100,""),"")</f>
        <v>113.240019602228</v>
      </c>
      <c r="M663" s="64" t="n">
        <f aca="false">IF(E663&lt;&gt;0,IF(K663&lt;&gt;0,K663/E663*100,""),"")</f>
        <v>113.240019602228</v>
      </c>
      <c r="N663" s="64" t="n">
        <f aca="false">IF(F663&lt;&gt;0,IF(I663&lt;&gt;0,I663/F663*100,""),"")</f>
        <v>111.716790689821</v>
      </c>
      <c r="O663" s="64" t="n">
        <f aca="false">IF(H663&lt;&gt;0,IF(K663&lt;&gt;0,K663/H663*100,""),"")</f>
        <v>111.716790689821</v>
      </c>
      <c r="Q663" s="65" t="n">
        <f aca="false">E663-C663-D663</f>
        <v>0</v>
      </c>
      <c r="R663" s="66" t="n">
        <f aca="false">H663-F663-G663</f>
        <v>0</v>
      </c>
      <c r="S663" s="66" t="n">
        <f aca="false">K663-I663-J663</f>
        <v>0</v>
      </c>
    </row>
    <row r="664" s="43" customFormat="true" ht="11.25" hidden="true" customHeight="false" outlineLevel="0" collapsed="false">
      <c r="A664" s="72" t="s">
        <v>26</v>
      </c>
      <c r="B664" s="85"/>
      <c r="C664" s="73" t="n">
        <f aca="false">SUM(C665:C669)</f>
        <v>2395646</v>
      </c>
      <c r="D664" s="73"/>
      <c r="E664" s="73" t="n">
        <f aca="false">SUM(C664:D664)</f>
        <v>2395646</v>
      </c>
      <c r="F664" s="73" t="n">
        <f aca="false">SUM(F665:F669)</f>
        <v>2428310</v>
      </c>
      <c r="G664" s="73"/>
      <c r="H664" s="73" t="n">
        <f aca="false">SUM(F664:G664)</f>
        <v>2428310</v>
      </c>
      <c r="I664" s="73" t="n">
        <f aca="false">SUM(I665:I669)</f>
        <v>2712830</v>
      </c>
      <c r="J664" s="73"/>
      <c r="K664" s="73" t="n">
        <f aca="false">SUM(I664:J664)</f>
        <v>2712830</v>
      </c>
      <c r="L664" s="106" t="n">
        <f aca="false">IF(C664&lt;&gt;0,IF(I664&lt;&gt;0,I664/C664*100,""),"")</f>
        <v>113.240019602228</v>
      </c>
      <c r="M664" s="106" t="n">
        <f aca="false">IF(E664&lt;&gt;0,IF(K664&lt;&gt;0,K664/E664*100,""),"")</f>
        <v>113.240019602228</v>
      </c>
      <c r="N664" s="106" t="n">
        <f aca="false">IF(F664&lt;&gt;0,IF(I664&lt;&gt;0,I664/F664*100,""),"")</f>
        <v>111.716790689821</v>
      </c>
      <c r="O664" s="106" t="n">
        <f aca="false">IF(H664&lt;&gt;0,IF(K664&lt;&gt;0,K664/H664*100,""),"")</f>
        <v>111.716790689821</v>
      </c>
      <c r="Q664" s="65" t="n">
        <f aca="false">E664-C664-D664</f>
        <v>0</v>
      </c>
      <c r="R664" s="66" t="n">
        <f aca="false">H664-F664-G664</f>
        <v>0</v>
      </c>
      <c r="S664" s="66" t="n">
        <f aca="false">K664-I664-J664</f>
        <v>0</v>
      </c>
    </row>
    <row r="665" s="43" customFormat="true" ht="11.25" hidden="false" customHeight="false" outlineLevel="0" collapsed="false">
      <c r="A665" s="72" t="s">
        <v>654</v>
      </c>
      <c r="B665" s="48" t="s">
        <v>618</v>
      </c>
      <c r="C665" s="159" t="n">
        <v>2337400</v>
      </c>
      <c r="D665" s="159"/>
      <c r="E665" s="69" t="n">
        <f aca="false">SUM(C665:D665)</f>
        <v>2337400</v>
      </c>
      <c r="F665" s="159" t="n">
        <v>2353100</v>
      </c>
      <c r="G665" s="159"/>
      <c r="H665" s="69" t="n">
        <f aca="false">SUM(F665:G665)</f>
        <v>2353100</v>
      </c>
      <c r="I665" s="159" t="n">
        <v>2642110</v>
      </c>
      <c r="J665" s="159"/>
      <c r="K665" s="69" t="n">
        <f aca="false">SUM(I665:J665)</f>
        <v>2642110</v>
      </c>
      <c r="L665" s="71" t="n">
        <f aca="false">IF(C665&lt;&gt;0,IF(I665&lt;&gt;0,I665/C665*100,""),"")</f>
        <v>113.036279626936</v>
      </c>
      <c r="M665" s="71" t="n">
        <f aca="false">IF(E665&lt;&gt;0,IF(K665&lt;&gt;0,K665/E665*100,""),"")</f>
        <v>113.036279626936</v>
      </c>
      <c r="N665" s="71" t="n">
        <f aca="false">IF(F665&lt;&gt;0,IF(I665&lt;&gt;0,I665/F665*100,""),"")</f>
        <v>112.282095958523</v>
      </c>
      <c r="O665" s="71" t="n">
        <f aca="false">IF(H665&lt;&gt;0,IF(K665&lt;&gt;0,K665/H665*100,""),"")</f>
        <v>112.282095958523</v>
      </c>
      <c r="Q665" s="65" t="n">
        <f aca="false">E665-C665-D665</f>
        <v>0</v>
      </c>
      <c r="R665" s="66" t="n">
        <f aca="false">H665-F665-G665</f>
        <v>0</v>
      </c>
      <c r="S665" s="66" t="n">
        <f aca="false">K665-I665-J665</f>
        <v>0</v>
      </c>
    </row>
    <row r="666" s="43" customFormat="true" ht="11.25" hidden="false" customHeight="false" outlineLevel="0" collapsed="false">
      <c r="A666" s="72" t="s">
        <v>30</v>
      </c>
      <c r="B666" s="48" t="s">
        <v>31</v>
      </c>
      <c r="C666" s="111" t="n">
        <v>40000</v>
      </c>
      <c r="D666" s="69"/>
      <c r="E666" s="69" t="n">
        <f aca="false">SUM(C666:D666)</f>
        <v>40000</v>
      </c>
      <c r="F666" s="111" t="n">
        <v>40000</v>
      </c>
      <c r="G666" s="69"/>
      <c r="H666" s="69" t="n">
        <f aca="false">SUM(F666:G666)</f>
        <v>40000</v>
      </c>
      <c r="I666" s="111" t="n">
        <v>60000</v>
      </c>
      <c r="J666" s="69"/>
      <c r="K666" s="69" t="n">
        <f aca="false">SUM(I666:J666)</f>
        <v>60000</v>
      </c>
      <c r="L666" s="71" t="n">
        <f aca="false">IF(C666&lt;&gt;0,IF(I666&lt;&gt;0,I666/C666*100,""),"")</f>
        <v>150</v>
      </c>
      <c r="M666" s="71" t="n">
        <f aca="false">IF(E666&lt;&gt;0,IF(K666&lt;&gt;0,K666/E666*100,""),"")</f>
        <v>150</v>
      </c>
      <c r="N666" s="71" t="n">
        <f aca="false">IF(F666&lt;&gt;0,IF(I666&lt;&gt;0,I666/F666*100,""),"")</f>
        <v>150</v>
      </c>
      <c r="O666" s="71" t="n">
        <f aca="false">IF(H666&lt;&gt;0,IF(K666&lt;&gt;0,K666/H666*100,""),"")</f>
        <v>150</v>
      </c>
      <c r="Q666" s="65" t="n">
        <f aca="false">E666-C666-D666</f>
        <v>0</v>
      </c>
      <c r="R666" s="66" t="n">
        <f aca="false">H666-F666-G666</f>
        <v>0</v>
      </c>
      <c r="S666" s="66" t="n">
        <f aca="false">K666-I666-J666</f>
        <v>0</v>
      </c>
    </row>
    <row r="667" s="43" customFormat="true" ht="11.25" hidden="false" customHeight="false" outlineLevel="0" collapsed="false">
      <c r="A667" s="72" t="s">
        <v>659</v>
      </c>
      <c r="B667" s="48" t="s">
        <v>642</v>
      </c>
      <c r="C667" s="111" t="n">
        <v>2346</v>
      </c>
      <c r="D667" s="69"/>
      <c r="E667" s="69" t="n">
        <f aca="false">SUM(C667:D667)</f>
        <v>2346</v>
      </c>
      <c r="F667" s="111" t="n">
        <v>3356</v>
      </c>
      <c r="G667" s="69"/>
      <c r="H667" s="69" t="n">
        <f aca="false">SUM(F667:G667)</f>
        <v>3356</v>
      </c>
      <c r="I667" s="111" t="n">
        <v>2720</v>
      </c>
      <c r="J667" s="69"/>
      <c r="K667" s="69" t="n">
        <f aca="false">SUM(I667:J667)</f>
        <v>2720</v>
      </c>
      <c r="L667" s="71" t="n">
        <f aca="false">IF(C667&lt;&gt;0,IF(I667&lt;&gt;0,I667/C667*100,""),"")</f>
        <v>115.942028985507</v>
      </c>
      <c r="M667" s="71" t="n">
        <f aca="false">IF(E667&lt;&gt;0,IF(K667&lt;&gt;0,K667/E667*100,""),"")</f>
        <v>115.942028985507</v>
      </c>
      <c r="N667" s="71" t="n">
        <f aca="false">IF(F667&lt;&gt;0,IF(I667&lt;&gt;0,I667/F667*100,""),"")</f>
        <v>81.0488676996424</v>
      </c>
      <c r="O667" s="71" t="n">
        <f aca="false">IF(H667&lt;&gt;0,IF(K667&lt;&gt;0,K667/H667*100,""),"")</f>
        <v>81.0488676996424</v>
      </c>
      <c r="Q667" s="65" t="n">
        <f aca="false">E667-C667-D667</f>
        <v>0</v>
      </c>
      <c r="R667" s="66" t="n">
        <f aca="false">H667-F667-G667</f>
        <v>0</v>
      </c>
      <c r="S667" s="66" t="n">
        <f aca="false">K667-I667-J667</f>
        <v>0</v>
      </c>
    </row>
    <row r="668" s="43" customFormat="true" ht="11.25" hidden="false" customHeight="false" outlineLevel="0" collapsed="false">
      <c r="A668" s="72" t="s">
        <v>655</v>
      </c>
      <c r="B668" s="48" t="s">
        <v>656</v>
      </c>
      <c r="C668" s="111" t="n">
        <v>8000</v>
      </c>
      <c r="D668" s="69"/>
      <c r="E668" s="69" t="n">
        <f aca="false">SUM(C668:D668)</f>
        <v>8000</v>
      </c>
      <c r="F668" s="111" t="n">
        <v>8000</v>
      </c>
      <c r="G668" s="69"/>
      <c r="H668" s="69" t="n">
        <f aca="false">SUM(F668:G668)</f>
        <v>8000</v>
      </c>
      <c r="I668" s="111" t="n">
        <v>8000</v>
      </c>
      <c r="J668" s="69"/>
      <c r="K668" s="69" t="n">
        <f aca="false">SUM(I668:J668)</f>
        <v>8000</v>
      </c>
      <c r="L668" s="71" t="n">
        <f aca="false">IF(C668&lt;&gt;0,IF(I668&lt;&gt;0,I668/C668*100,""),"")</f>
        <v>100</v>
      </c>
      <c r="M668" s="71" t="n">
        <f aca="false">IF(E668&lt;&gt;0,IF(K668&lt;&gt;0,K668/E668*100,""),"")</f>
        <v>100</v>
      </c>
      <c r="N668" s="71" t="n">
        <f aca="false">IF(F668&lt;&gt;0,IF(I668&lt;&gt;0,I668/F668*100,""),"")</f>
        <v>100</v>
      </c>
      <c r="O668" s="71" t="n">
        <f aca="false">IF(H668&lt;&gt;0,IF(K668&lt;&gt;0,K668/H668*100,""),"")</f>
        <v>100</v>
      </c>
      <c r="Q668" s="65" t="n">
        <f aca="false">E668-C668-D668</f>
        <v>0</v>
      </c>
      <c r="R668" s="66" t="n">
        <f aca="false">H668-F668-G668</f>
        <v>0</v>
      </c>
      <c r="S668" s="66" t="n">
        <f aca="false">K668-I668-J668</f>
        <v>0</v>
      </c>
    </row>
    <row r="669" s="43" customFormat="true" ht="11.25" hidden="false" customHeight="false" outlineLevel="0" collapsed="false">
      <c r="A669" s="72" t="s">
        <v>658</v>
      </c>
      <c r="B669" s="79" t="s">
        <v>620</v>
      </c>
      <c r="C669" s="111" t="n">
        <v>7900</v>
      </c>
      <c r="D669" s="69"/>
      <c r="E669" s="69" t="n">
        <f aca="false">SUM(C669:D669)</f>
        <v>7900</v>
      </c>
      <c r="F669" s="111" t="n">
        <v>23854</v>
      </c>
      <c r="G669" s="69"/>
      <c r="H669" s="69" t="n">
        <f aca="false">SUM(F669:G669)</f>
        <v>23854</v>
      </c>
      <c r="I669" s="111"/>
      <c r="J669" s="69"/>
      <c r="K669" s="69" t="n">
        <f aca="false">SUM(I669:J669)</f>
        <v>0</v>
      </c>
      <c r="L669" s="71" t="str">
        <f aca="false">IF(C669&lt;&gt;0,IF(I669&lt;&gt;0,I669/C669*100,""),"")</f>
        <v/>
      </c>
      <c r="M669" s="71" t="str">
        <f aca="false">IF(E669&lt;&gt;0,IF(K669&lt;&gt;0,K669/E669*100,""),"")</f>
        <v/>
      </c>
      <c r="N669" s="71" t="str">
        <f aca="false">IF(F669&lt;&gt;0,IF(I669&lt;&gt;0,I669/F669*100,""),"")</f>
        <v/>
      </c>
      <c r="O669" s="71" t="str">
        <f aca="false">IF(H669&lt;&gt;0,IF(K669&lt;&gt;0,K669/H669*100,""),"")</f>
        <v/>
      </c>
      <c r="Q669" s="65" t="n">
        <f aca="false">E669-C669-D669</f>
        <v>0</v>
      </c>
      <c r="R669" s="66" t="n">
        <f aca="false">H669-F669-G669</f>
        <v>0</v>
      </c>
      <c r="S669" s="66" t="n">
        <f aca="false">K669-I669-J669</f>
        <v>0</v>
      </c>
    </row>
    <row r="670" s="43" customFormat="true" ht="6" hidden="false" customHeight="true" outlineLevel="0" collapsed="false">
      <c r="A670" s="72"/>
      <c r="B670" s="48"/>
      <c r="C670" s="111"/>
      <c r="D670" s="69"/>
      <c r="E670" s="69"/>
      <c r="F670" s="69"/>
      <c r="G670" s="69"/>
      <c r="H670" s="69"/>
      <c r="I670" s="111"/>
      <c r="J670" s="69"/>
      <c r="K670" s="69"/>
      <c r="L670" s="71" t="str">
        <f aca="false">IF(C670&lt;&gt;0,IF(I670&lt;&gt;0,I670/C670*100,""),"")</f>
        <v/>
      </c>
      <c r="M670" s="71" t="str">
        <f aca="false">IF(E670&lt;&gt;0,IF(K670&lt;&gt;0,K670/E670*100,""),"")</f>
        <v/>
      </c>
      <c r="N670" s="71" t="str">
        <f aca="false">IF(F670&lt;&gt;0,IF(I670&lt;&gt;0,I670/F670*100,""),"")</f>
        <v/>
      </c>
      <c r="O670" s="71" t="str">
        <f aca="false">IF(H670&lt;&gt;0,IF(K670&lt;&gt;0,K670/H670*100,""),"")</f>
        <v/>
      </c>
      <c r="Q670" s="65" t="n">
        <f aca="false">E670-C670-D670</f>
        <v>0</v>
      </c>
      <c r="R670" s="66" t="n">
        <f aca="false">H670-F670-G670</f>
        <v>0</v>
      </c>
      <c r="S670" s="66" t="n">
        <f aca="false">K670-I670-J670</f>
        <v>0</v>
      </c>
    </row>
    <row r="671" s="43" customFormat="true" ht="12.75" hidden="false" customHeight="false" outlineLevel="0" collapsed="false">
      <c r="A671" s="61" t="s">
        <v>663</v>
      </c>
      <c r="B671" s="76" t="s">
        <v>19</v>
      </c>
      <c r="C671" s="123" t="n">
        <f aca="false">SUM(C673:C678)</f>
        <v>6348450</v>
      </c>
      <c r="D671" s="123"/>
      <c r="E671" s="63" t="n">
        <f aca="false">SUM(C671:D671)</f>
        <v>6348450</v>
      </c>
      <c r="F671" s="63" t="n">
        <f aca="false">SUM(F673:F678)</f>
        <v>6789683</v>
      </c>
      <c r="G671" s="123"/>
      <c r="H671" s="63" t="n">
        <f aca="false">SUM(F671:G671)</f>
        <v>6789683</v>
      </c>
      <c r="I671" s="123" t="n">
        <f aca="false">SUM(I673:I678)</f>
        <v>6732800</v>
      </c>
      <c r="J671" s="123"/>
      <c r="K671" s="63" t="n">
        <f aca="false">SUM(I671:J671)</f>
        <v>6732800</v>
      </c>
      <c r="L671" s="64" t="n">
        <f aca="false">IF(C671&lt;&gt;0,IF(I671&lt;&gt;0,I671/C671*100,""),"")</f>
        <v>106.054233710591</v>
      </c>
      <c r="M671" s="64" t="n">
        <f aca="false">IF(E671&lt;&gt;0,IF(K671&lt;&gt;0,K671/E671*100,""),"")</f>
        <v>106.054233710591</v>
      </c>
      <c r="N671" s="64" t="n">
        <f aca="false">IF(F671&lt;&gt;0,IF(I671&lt;&gt;0,I671/F671*100,""),"")</f>
        <v>99.1622142005746</v>
      </c>
      <c r="O671" s="64" t="n">
        <f aca="false">IF(H671&lt;&gt;0,IF(K671&lt;&gt;0,K671/H671*100,""),"")</f>
        <v>99.1622142005746</v>
      </c>
      <c r="Q671" s="65" t="n">
        <f aca="false">E671-C671-D671</f>
        <v>0</v>
      </c>
      <c r="R671" s="66" t="n">
        <f aca="false">H671-F671-G671</f>
        <v>0</v>
      </c>
      <c r="S671" s="66" t="n">
        <f aca="false">K671-I671-J671</f>
        <v>0</v>
      </c>
    </row>
    <row r="672" s="43" customFormat="true" ht="11.25" hidden="true" customHeight="false" outlineLevel="0" collapsed="false">
      <c r="A672" s="72" t="s">
        <v>26</v>
      </c>
      <c r="B672" s="85"/>
      <c r="C672" s="73" t="n">
        <f aca="false">SUM(C673:C678)</f>
        <v>6348450</v>
      </c>
      <c r="D672" s="73"/>
      <c r="E672" s="73" t="n">
        <f aca="false">SUM(C672:D672)</f>
        <v>6348450</v>
      </c>
      <c r="F672" s="73" t="n">
        <f aca="false">SUM(F673:F678)</f>
        <v>6789683</v>
      </c>
      <c r="G672" s="73"/>
      <c r="H672" s="73" t="n">
        <f aca="false">SUM(F672:G672)</f>
        <v>6789683</v>
      </c>
      <c r="I672" s="73" t="n">
        <f aca="false">SUM(I673:I678)</f>
        <v>6732800</v>
      </c>
      <c r="J672" s="73"/>
      <c r="K672" s="73" t="n">
        <f aca="false">SUM(I672:J672)</f>
        <v>6732800</v>
      </c>
      <c r="L672" s="106" t="n">
        <f aca="false">IF(C672&lt;&gt;0,IF(I672&lt;&gt;0,I672/C672*100,""),"")</f>
        <v>106.054233710591</v>
      </c>
      <c r="M672" s="106" t="n">
        <f aca="false">IF(E672&lt;&gt;0,IF(K672&lt;&gt;0,K672/E672*100,""),"")</f>
        <v>106.054233710591</v>
      </c>
      <c r="N672" s="106" t="n">
        <f aca="false">IF(F672&lt;&gt;0,IF(I672&lt;&gt;0,I672/F672*100,""),"")</f>
        <v>99.1622142005746</v>
      </c>
      <c r="O672" s="106" t="n">
        <f aca="false">IF(H672&lt;&gt;0,IF(K672&lt;&gt;0,K672/H672*100,""),"")</f>
        <v>99.1622142005746</v>
      </c>
      <c r="Q672" s="65" t="n">
        <f aca="false">E672-C672-D672</f>
        <v>0</v>
      </c>
      <c r="R672" s="66" t="n">
        <f aca="false">H672-F672-G672</f>
        <v>0</v>
      </c>
      <c r="S672" s="66" t="n">
        <f aca="false">K672-I672-J672</f>
        <v>0</v>
      </c>
    </row>
    <row r="673" s="43" customFormat="true" ht="11.25" hidden="false" customHeight="false" outlineLevel="0" collapsed="false">
      <c r="A673" s="72" t="s">
        <v>654</v>
      </c>
      <c r="B673" s="48" t="s">
        <v>618</v>
      </c>
      <c r="C673" s="159" t="n">
        <v>6074700</v>
      </c>
      <c r="D673" s="159"/>
      <c r="E673" s="69" t="n">
        <f aca="false">SUM(C673:D673)</f>
        <v>6074700</v>
      </c>
      <c r="F673" s="159" t="n">
        <v>6442370</v>
      </c>
      <c r="G673" s="159"/>
      <c r="H673" s="69" t="n">
        <f aca="false">SUM(F673:G673)</f>
        <v>6442370</v>
      </c>
      <c r="I673" s="159" t="n">
        <v>6447150</v>
      </c>
      <c r="J673" s="159"/>
      <c r="K673" s="69" t="n">
        <f aca="false">SUM(I673:J673)</f>
        <v>6447150</v>
      </c>
      <c r="L673" s="71" t="n">
        <f aca="false">IF(C673&lt;&gt;0,IF(I673&lt;&gt;0,I673/C673*100,""),"")</f>
        <v>106.131166971208</v>
      </c>
      <c r="M673" s="71" t="n">
        <f aca="false">IF(E673&lt;&gt;0,IF(K673&lt;&gt;0,K673/E673*100,""),"")</f>
        <v>106.131166971208</v>
      </c>
      <c r="N673" s="71" t="n">
        <f aca="false">IF(F673&lt;&gt;0,IF(I673&lt;&gt;0,I673/F673*100,""),"")</f>
        <v>100.074196297325</v>
      </c>
      <c r="O673" s="71" t="n">
        <f aca="false">IF(H673&lt;&gt;0,IF(K673&lt;&gt;0,K673/H673*100,""),"")</f>
        <v>100.074196297325</v>
      </c>
      <c r="Q673" s="65" t="n">
        <f aca="false">E673-C673-D673</f>
        <v>0</v>
      </c>
      <c r="R673" s="66" t="n">
        <f aca="false">H673-F673-G673</f>
        <v>0</v>
      </c>
      <c r="S673" s="66" t="n">
        <f aca="false">K673-I673-J673</f>
        <v>0</v>
      </c>
    </row>
    <row r="674" s="43" customFormat="true" ht="11.25" hidden="false" customHeight="false" outlineLevel="0" collapsed="false">
      <c r="A674" s="72" t="s">
        <v>30</v>
      </c>
      <c r="B674" s="48" t="s">
        <v>31</v>
      </c>
      <c r="C674" s="111" t="n">
        <v>131150</v>
      </c>
      <c r="D674" s="69"/>
      <c r="E674" s="69" t="n">
        <f aca="false">SUM(C674:D674)</f>
        <v>131150</v>
      </c>
      <c r="F674" s="111" t="n">
        <v>131150</v>
      </c>
      <c r="G674" s="69"/>
      <c r="H674" s="69" t="n">
        <f aca="false">SUM(F674:G674)</f>
        <v>131150</v>
      </c>
      <c r="I674" s="111" t="n">
        <v>140000</v>
      </c>
      <c r="J674" s="69"/>
      <c r="K674" s="69" t="n">
        <f aca="false">SUM(I674:J674)</f>
        <v>140000</v>
      </c>
      <c r="L674" s="71" t="n">
        <f aca="false">IF(C674&lt;&gt;0,IF(I674&lt;&gt;0,I674/C674*100,""),"")</f>
        <v>106.747998475029</v>
      </c>
      <c r="M674" s="71" t="n">
        <f aca="false">IF(E674&lt;&gt;0,IF(K674&lt;&gt;0,K674/E674*100,""),"")</f>
        <v>106.747998475029</v>
      </c>
      <c r="N674" s="71" t="n">
        <f aca="false">IF(F674&lt;&gt;0,IF(I674&lt;&gt;0,I674/F674*100,""),"")</f>
        <v>106.747998475029</v>
      </c>
      <c r="O674" s="71" t="n">
        <f aca="false">IF(H674&lt;&gt;0,IF(K674&lt;&gt;0,K674/H674*100,""),"")</f>
        <v>106.747998475029</v>
      </c>
      <c r="Q674" s="65" t="n">
        <f aca="false">E674-C674-D674</f>
        <v>0</v>
      </c>
      <c r="R674" s="66" t="n">
        <f aca="false">H674-F674-G674</f>
        <v>0</v>
      </c>
      <c r="S674" s="66" t="n">
        <f aca="false">K674-I674-J674</f>
        <v>0</v>
      </c>
    </row>
    <row r="675" s="43" customFormat="true" ht="11.25" hidden="false" customHeight="false" outlineLevel="0" collapsed="false">
      <c r="A675" s="72" t="s">
        <v>660</v>
      </c>
      <c r="B675" s="48" t="s">
        <v>626</v>
      </c>
      <c r="C675" s="111" t="n">
        <v>110300</v>
      </c>
      <c r="D675" s="69"/>
      <c r="E675" s="69" t="n">
        <f aca="false">SUM(C675:D675)</f>
        <v>110300</v>
      </c>
      <c r="F675" s="111" t="n">
        <v>126260</v>
      </c>
      <c r="G675" s="69"/>
      <c r="H675" s="69" t="n">
        <f aca="false">SUM(F675:G675)</f>
        <v>126260</v>
      </c>
      <c r="I675" s="111" t="n">
        <v>127000</v>
      </c>
      <c r="J675" s="69"/>
      <c r="K675" s="69" t="n">
        <f aca="false">SUM(I675:J675)</f>
        <v>127000</v>
      </c>
      <c r="L675" s="71" t="n">
        <f aca="false">IF(C675&lt;&gt;0,IF(I675&lt;&gt;0,I675/C675*100,""),"")</f>
        <v>115.140525838622</v>
      </c>
      <c r="M675" s="71" t="n">
        <f aca="false">IF(E675&lt;&gt;0,IF(K675&lt;&gt;0,K675/E675*100,""),"")</f>
        <v>115.140525838622</v>
      </c>
      <c r="N675" s="71" t="n">
        <f aca="false">IF(F675&lt;&gt;0,IF(I675&lt;&gt;0,I675/F675*100,""),"")</f>
        <v>100.586092190718</v>
      </c>
      <c r="O675" s="71" t="n">
        <f aca="false">IF(H675&lt;&gt;0,IF(K675&lt;&gt;0,K675/H675*100,""),"")</f>
        <v>100.586092190718</v>
      </c>
      <c r="Q675" s="65" t="n">
        <f aca="false">E675-C675-D675</f>
        <v>0</v>
      </c>
      <c r="R675" s="66" t="n">
        <f aca="false">H675-F675-G675</f>
        <v>0</v>
      </c>
      <c r="S675" s="66" t="n">
        <f aca="false">K675-I675-J675</f>
        <v>0</v>
      </c>
    </row>
    <row r="676" s="43" customFormat="true" ht="11.25" hidden="false" customHeight="false" outlineLevel="0" collapsed="false">
      <c r="A676" s="72" t="s">
        <v>659</v>
      </c>
      <c r="B676" s="48" t="s">
        <v>642</v>
      </c>
      <c r="C676" s="111" t="n">
        <v>9300</v>
      </c>
      <c r="D676" s="69"/>
      <c r="E676" s="69" t="n">
        <f aca="false">SUM(C676:D676)</f>
        <v>9300</v>
      </c>
      <c r="F676" s="111" t="n">
        <v>13480</v>
      </c>
      <c r="G676" s="69"/>
      <c r="H676" s="69" t="n">
        <f aca="false">SUM(F676:G676)</f>
        <v>13480</v>
      </c>
      <c r="I676" s="111" t="n">
        <v>8650</v>
      </c>
      <c r="J676" s="69"/>
      <c r="K676" s="69" t="n">
        <f aca="false">SUM(I676:J676)</f>
        <v>8650</v>
      </c>
      <c r="L676" s="71" t="n">
        <f aca="false">IF(C676&lt;&gt;0,IF(I676&lt;&gt;0,I676/C676*100,""),"")</f>
        <v>93.010752688172</v>
      </c>
      <c r="M676" s="71" t="n">
        <f aca="false">IF(E676&lt;&gt;0,IF(K676&lt;&gt;0,K676/E676*100,""),"")</f>
        <v>93.010752688172</v>
      </c>
      <c r="N676" s="71" t="n">
        <f aca="false">IF(F676&lt;&gt;0,IF(I676&lt;&gt;0,I676/F676*100,""),"")</f>
        <v>64.1691394658754</v>
      </c>
      <c r="O676" s="71" t="n">
        <f aca="false">IF(H676&lt;&gt;0,IF(K676&lt;&gt;0,K676/H676*100,""),"")</f>
        <v>64.1691394658754</v>
      </c>
      <c r="Q676" s="65" t="n">
        <f aca="false">E676-C676-D676</f>
        <v>0</v>
      </c>
      <c r="R676" s="66" t="n">
        <f aca="false">H676-F676-G676</f>
        <v>0</v>
      </c>
      <c r="S676" s="66" t="n">
        <f aca="false">K676-I676-J676</f>
        <v>0</v>
      </c>
    </row>
    <row r="677" s="43" customFormat="true" ht="11.25" hidden="false" customHeight="false" outlineLevel="0" collapsed="false">
      <c r="A677" s="72" t="s">
        <v>655</v>
      </c>
      <c r="B677" s="48" t="s">
        <v>656</v>
      </c>
      <c r="C677" s="111" t="n">
        <v>10000</v>
      </c>
      <c r="D677" s="69"/>
      <c r="E677" s="69" t="n">
        <f aca="false">SUM(C677:D677)</f>
        <v>10000</v>
      </c>
      <c r="F677" s="111" t="n">
        <v>22700</v>
      </c>
      <c r="G677" s="69"/>
      <c r="H677" s="69" t="n">
        <f aca="false">SUM(F677:G677)</f>
        <v>22700</v>
      </c>
      <c r="I677" s="111" t="n">
        <v>10000</v>
      </c>
      <c r="J677" s="69"/>
      <c r="K677" s="69" t="n">
        <f aca="false">SUM(I677:J677)</f>
        <v>10000</v>
      </c>
      <c r="L677" s="71" t="n">
        <f aca="false">IF(C677&lt;&gt;0,IF(I677&lt;&gt;0,I677/C677*100,""),"")</f>
        <v>100</v>
      </c>
      <c r="M677" s="71" t="n">
        <f aca="false">IF(E677&lt;&gt;0,IF(K677&lt;&gt;0,K677/E677*100,""),"")</f>
        <v>100</v>
      </c>
      <c r="N677" s="71" t="n">
        <f aca="false">IF(F677&lt;&gt;0,IF(I677&lt;&gt;0,I677/F677*100,""),"")</f>
        <v>44.0528634361233</v>
      </c>
      <c r="O677" s="71" t="n">
        <f aca="false">IF(H677&lt;&gt;0,IF(K677&lt;&gt;0,K677/H677*100,""),"")</f>
        <v>44.0528634361233</v>
      </c>
      <c r="Q677" s="65" t="n">
        <f aca="false">E677-C677-D677</f>
        <v>0</v>
      </c>
      <c r="R677" s="66" t="n">
        <f aca="false">H677-F677-G677</f>
        <v>0</v>
      </c>
      <c r="S677" s="66" t="n">
        <f aca="false">K677-I677-J677</f>
        <v>0</v>
      </c>
    </row>
    <row r="678" s="43" customFormat="true" ht="11.25" hidden="false" customHeight="false" outlineLevel="0" collapsed="false">
      <c r="A678" s="72" t="s">
        <v>658</v>
      </c>
      <c r="B678" s="79" t="s">
        <v>620</v>
      </c>
      <c r="C678" s="111" t="n">
        <v>13000</v>
      </c>
      <c r="D678" s="69"/>
      <c r="E678" s="69" t="n">
        <f aca="false">SUM(C678:D678)</f>
        <v>13000</v>
      </c>
      <c r="F678" s="111" t="n">
        <v>53723</v>
      </c>
      <c r="G678" s="69"/>
      <c r="H678" s="69" t="n">
        <f aca="false">SUM(F678:G678)</f>
        <v>53723</v>
      </c>
      <c r="I678" s="111"/>
      <c r="J678" s="69"/>
      <c r="K678" s="69" t="n">
        <f aca="false">SUM(I678:J678)</f>
        <v>0</v>
      </c>
      <c r="L678" s="71" t="str">
        <f aca="false">IF(C678&lt;&gt;0,IF(I678&lt;&gt;0,I678/C678*100,""),"")</f>
        <v/>
      </c>
      <c r="M678" s="71" t="str">
        <f aca="false">IF(E678&lt;&gt;0,IF(K678&lt;&gt;0,K678/E678*100,""),"")</f>
        <v/>
      </c>
      <c r="N678" s="71" t="str">
        <f aca="false">IF(F678&lt;&gt;0,IF(I678&lt;&gt;0,I678/F678*100,""),"")</f>
        <v/>
      </c>
      <c r="O678" s="71" t="str">
        <f aca="false">IF(H678&lt;&gt;0,IF(K678&lt;&gt;0,K678/H678*100,""),"")</f>
        <v/>
      </c>
      <c r="Q678" s="65" t="n">
        <f aca="false">E678-C678-D678</f>
        <v>0</v>
      </c>
      <c r="R678" s="66" t="n">
        <f aca="false">H678-F678-G678</f>
        <v>0</v>
      </c>
      <c r="S678" s="66" t="n">
        <f aca="false">K678-I678-J678</f>
        <v>0</v>
      </c>
    </row>
    <row r="679" s="43" customFormat="true" ht="6" hidden="false" customHeight="true" outlineLevel="0" collapsed="false">
      <c r="A679" s="72"/>
      <c r="B679" s="48"/>
      <c r="C679" s="69"/>
      <c r="D679" s="69"/>
      <c r="E679" s="69"/>
      <c r="F679" s="69"/>
      <c r="G679" s="69"/>
      <c r="H679" s="69"/>
      <c r="I679" s="69"/>
      <c r="J679" s="69"/>
      <c r="K679" s="69"/>
      <c r="L679" s="71" t="str">
        <f aca="false">IF(C679&lt;&gt;0,IF(I679&lt;&gt;0,I679/C679*100,""),"")</f>
        <v/>
      </c>
      <c r="M679" s="71" t="str">
        <f aca="false">IF(E679&lt;&gt;0,IF(K679&lt;&gt;0,K679/E679*100,""),"")</f>
        <v/>
      </c>
      <c r="N679" s="71" t="str">
        <f aca="false">IF(F679&lt;&gt;0,IF(I679&lt;&gt;0,I679/F679*100,""),"")</f>
        <v/>
      </c>
      <c r="O679" s="71" t="str">
        <f aca="false">IF(H679&lt;&gt;0,IF(K679&lt;&gt;0,K679/H679*100,""),"")</f>
        <v/>
      </c>
      <c r="Q679" s="65" t="n">
        <f aca="false">E679-C679-D679</f>
        <v>0</v>
      </c>
      <c r="R679" s="66" t="n">
        <f aca="false">H679-F679-G679</f>
        <v>0</v>
      </c>
      <c r="S679" s="66" t="n">
        <f aca="false">K679-I679-J679</f>
        <v>0</v>
      </c>
    </row>
    <row r="680" s="120" customFormat="true" ht="12.75" hidden="false" customHeight="false" outlineLevel="0" collapsed="false">
      <c r="A680" s="61" t="s">
        <v>664</v>
      </c>
      <c r="B680" s="76" t="s">
        <v>19</v>
      </c>
      <c r="C680" s="123" t="n">
        <f aca="false">SUM(C682:C686)</f>
        <v>5820200</v>
      </c>
      <c r="D680" s="123" t="n">
        <f aca="false">SUM(D682:D686)</f>
        <v>0</v>
      </c>
      <c r="E680" s="63" t="n">
        <f aca="false">SUM(C680:D680)</f>
        <v>5820200</v>
      </c>
      <c r="F680" s="63" t="n">
        <f aca="false">SUM(F682:F686)</f>
        <v>6255243</v>
      </c>
      <c r="G680" s="123" t="n">
        <f aca="false">SUM(G682:G686)</f>
        <v>0</v>
      </c>
      <c r="H680" s="63" t="n">
        <f aca="false">SUM(F680:G680)</f>
        <v>6255243</v>
      </c>
      <c r="I680" s="123" t="n">
        <f aca="false">SUM(I682:I686)</f>
        <v>6481520</v>
      </c>
      <c r="J680" s="123" t="n">
        <f aca="false">SUM(J682:J686)</f>
        <v>0</v>
      </c>
      <c r="K680" s="63" t="n">
        <f aca="false">SUM(I680:J680)</f>
        <v>6481520</v>
      </c>
      <c r="L680" s="64" t="n">
        <f aca="false">IF(C680&lt;&gt;0,IF(I680&lt;&gt;0,I680/C680*100,""),"")</f>
        <v>111.362496134153</v>
      </c>
      <c r="M680" s="64" t="n">
        <f aca="false">IF(E680&lt;&gt;0,IF(K680&lt;&gt;0,K680/E680*100,""),"")</f>
        <v>111.362496134153</v>
      </c>
      <c r="N680" s="64" t="n">
        <f aca="false">IF(F680&lt;&gt;0,IF(I680&lt;&gt;0,I680/F680*100,""),"")</f>
        <v>103.617397437638</v>
      </c>
      <c r="O680" s="64" t="n">
        <f aca="false">IF(H680&lt;&gt;0,IF(K680&lt;&gt;0,K680/H680*100,""),"")</f>
        <v>103.617397437638</v>
      </c>
      <c r="Q680" s="65" t="n">
        <f aca="false">E680-C680-D680</f>
        <v>0</v>
      </c>
      <c r="R680" s="66" t="n">
        <f aca="false">H680-F680-G680</f>
        <v>0</v>
      </c>
      <c r="S680" s="66" t="n">
        <f aca="false">K680-I680-J680</f>
        <v>0</v>
      </c>
    </row>
    <row r="681" s="43" customFormat="true" ht="11.25" hidden="true" customHeight="false" outlineLevel="0" collapsed="false">
      <c r="A681" s="72" t="s">
        <v>26</v>
      </c>
      <c r="B681" s="48"/>
      <c r="C681" s="69" t="n">
        <f aca="false">SUM(C682:C685)</f>
        <v>5820200</v>
      </c>
      <c r="D681" s="69" t="n">
        <f aca="false">SUM(D682:D685)</f>
        <v>0</v>
      </c>
      <c r="E681" s="69" t="n">
        <f aca="false">SUM(C681:D681)</f>
        <v>5820200</v>
      </c>
      <c r="F681" s="69" t="n">
        <f aca="false">SUM(F682:F685)</f>
        <v>6255243</v>
      </c>
      <c r="G681" s="69" t="n">
        <f aca="false">SUM(G682:G685)</f>
        <v>0</v>
      </c>
      <c r="H681" s="69" t="n">
        <f aca="false">SUM(F681:G681)</f>
        <v>6255243</v>
      </c>
      <c r="I681" s="69" t="n">
        <f aca="false">SUM(I682:I685)</f>
        <v>6481520</v>
      </c>
      <c r="J681" s="69" t="n">
        <f aca="false">SUM(J682:J685)</f>
        <v>0</v>
      </c>
      <c r="K681" s="69" t="n">
        <f aca="false">SUM(I681:J681)</f>
        <v>6481520</v>
      </c>
      <c r="L681" s="71" t="n">
        <f aca="false">IF(C681&lt;&gt;0,IF(I681&lt;&gt;0,I681/C681*100,""),"")</f>
        <v>111.362496134153</v>
      </c>
      <c r="M681" s="71" t="n">
        <f aca="false">IF(E681&lt;&gt;0,IF(K681&lt;&gt;0,K681/E681*100,""),"")</f>
        <v>111.362496134153</v>
      </c>
      <c r="N681" s="71" t="n">
        <f aca="false">IF(F681&lt;&gt;0,IF(I681&lt;&gt;0,I681/F681*100,""),"")</f>
        <v>103.617397437638</v>
      </c>
      <c r="O681" s="71" t="n">
        <f aca="false">IF(H681&lt;&gt;0,IF(K681&lt;&gt;0,K681/H681*100,""),"")</f>
        <v>103.617397437638</v>
      </c>
      <c r="Q681" s="65" t="n">
        <f aca="false">E681-C681-D681</f>
        <v>0</v>
      </c>
      <c r="R681" s="66" t="n">
        <f aca="false">H681-F681-G681</f>
        <v>0</v>
      </c>
      <c r="S681" s="66" t="n">
        <f aca="false">K681-I681-J681</f>
        <v>0</v>
      </c>
    </row>
    <row r="682" s="43" customFormat="true" ht="11.25" hidden="false" customHeight="false" outlineLevel="0" collapsed="false">
      <c r="A682" s="72" t="s">
        <v>654</v>
      </c>
      <c r="B682" s="48" t="s">
        <v>618</v>
      </c>
      <c r="C682" s="69" t="n">
        <v>5743800</v>
      </c>
      <c r="D682" s="69"/>
      <c r="E682" s="69" t="n">
        <f aca="false">SUM(C682:D682)</f>
        <v>5743800</v>
      </c>
      <c r="F682" s="69" t="n">
        <v>5958000</v>
      </c>
      <c r="G682" s="69"/>
      <c r="H682" s="69" t="n">
        <f aca="false">SUM(F682:G682)</f>
        <v>5958000</v>
      </c>
      <c r="I682" s="69" t="n">
        <v>5863020</v>
      </c>
      <c r="J682" s="69"/>
      <c r="K682" s="69" t="n">
        <f aca="false">SUM(I682:J682)</f>
        <v>5863020</v>
      </c>
      <c r="L682" s="71" t="n">
        <f aca="false">IF(C682&lt;&gt;0,IF(I682&lt;&gt;0,I682/C682*100,""),"")</f>
        <v>102.075629374282</v>
      </c>
      <c r="M682" s="71" t="n">
        <f aca="false">IF(E682&lt;&gt;0,IF(K682&lt;&gt;0,K682/E682*100,""),"")</f>
        <v>102.075629374282</v>
      </c>
      <c r="N682" s="71" t="n">
        <f aca="false">IF(F682&lt;&gt;0,IF(I682&lt;&gt;0,I682/F682*100,""),"")</f>
        <v>98.4058408862034</v>
      </c>
      <c r="O682" s="71" t="n">
        <f aca="false">IF(H682&lt;&gt;0,IF(K682&lt;&gt;0,K682/H682*100,""),"")</f>
        <v>98.4058408862034</v>
      </c>
      <c r="Q682" s="65" t="n">
        <f aca="false">E682-C682-D682</f>
        <v>0</v>
      </c>
      <c r="R682" s="66" t="n">
        <f aca="false">H682-F682-G682</f>
        <v>0</v>
      </c>
      <c r="S682" s="66" t="n">
        <f aca="false">K682-I682-J682</f>
        <v>0</v>
      </c>
    </row>
    <row r="683" s="43" customFormat="true" ht="11.25" hidden="false" customHeight="false" outlineLevel="0" collapsed="false">
      <c r="A683" s="72" t="s">
        <v>658</v>
      </c>
      <c r="B683" s="48" t="s">
        <v>620</v>
      </c>
      <c r="C683" s="69" t="n">
        <v>18400</v>
      </c>
      <c r="D683" s="69"/>
      <c r="E683" s="69" t="n">
        <f aca="false">SUM(C683:D683)</f>
        <v>18400</v>
      </c>
      <c r="F683" s="69" t="n">
        <v>86243</v>
      </c>
      <c r="G683" s="69"/>
      <c r="H683" s="69" t="n">
        <f aca="false">SUM(F683:G683)</f>
        <v>86243</v>
      </c>
      <c r="I683" s="69" t="n">
        <v>8000</v>
      </c>
      <c r="J683" s="69"/>
      <c r="K683" s="69" t="n">
        <f aca="false">SUM(I683:J683)</f>
        <v>8000</v>
      </c>
      <c r="L683" s="71" t="n">
        <f aca="false">IF(C683&lt;&gt;0,IF(I683&lt;&gt;0,I683/C683*100,""),"")</f>
        <v>43.4782608695652</v>
      </c>
      <c r="M683" s="71" t="n">
        <f aca="false">IF(E683&lt;&gt;0,IF(K683&lt;&gt;0,K683/E683*100,""),"")</f>
        <v>43.4782608695652</v>
      </c>
      <c r="N683" s="71" t="n">
        <f aca="false">IF(F683&lt;&gt;0,IF(I683&lt;&gt;0,I683/F683*100,""),"")</f>
        <v>9.27611516296975</v>
      </c>
      <c r="O683" s="71" t="n">
        <f aca="false">IF(H683&lt;&gt;0,IF(K683&lt;&gt;0,K683/H683*100,""),"")</f>
        <v>9.27611516296975</v>
      </c>
      <c r="Q683" s="65" t="n">
        <f aca="false">E683-C683-D683</f>
        <v>0</v>
      </c>
      <c r="R683" s="66" t="n">
        <f aca="false">H683-F683-G683</f>
        <v>0</v>
      </c>
      <c r="S683" s="66" t="n">
        <f aca="false">K683-I683-J683</f>
        <v>0</v>
      </c>
    </row>
    <row r="684" s="43" customFormat="true" ht="11.25" hidden="false" customHeight="false" outlineLevel="0" collapsed="false">
      <c r="A684" s="75" t="s">
        <v>30</v>
      </c>
      <c r="B684" s="48" t="s">
        <v>31</v>
      </c>
      <c r="C684" s="69" t="n">
        <v>50000</v>
      </c>
      <c r="D684" s="69"/>
      <c r="E684" s="69" t="n">
        <f aca="false">SUM(C684:D684)</f>
        <v>50000</v>
      </c>
      <c r="F684" s="69" t="n">
        <v>130000</v>
      </c>
      <c r="G684" s="69"/>
      <c r="H684" s="69" t="n">
        <f aca="false">SUM(F684:G684)</f>
        <v>130000</v>
      </c>
      <c r="I684" s="69" t="n">
        <v>102500</v>
      </c>
      <c r="J684" s="69"/>
      <c r="K684" s="69" t="n">
        <f aca="false">SUM(I684:J684)</f>
        <v>102500</v>
      </c>
      <c r="L684" s="71" t="n">
        <f aca="false">IF(C684&lt;&gt;0,IF(I684&lt;&gt;0,I684/C684*100,""),"")</f>
        <v>205</v>
      </c>
      <c r="M684" s="71" t="n">
        <f aca="false">IF(E684&lt;&gt;0,IF(K684&lt;&gt;0,K684/E684*100,""),"")</f>
        <v>205</v>
      </c>
      <c r="N684" s="71" t="n">
        <f aca="false">IF(F684&lt;&gt;0,IF(I684&lt;&gt;0,I684/F684*100,""),"")</f>
        <v>78.8461538461538</v>
      </c>
      <c r="O684" s="71" t="n">
        <f aca="false">IF(H684&lt;&gt;0,IF(K684&lt;&gt;0,K684/H684*100,""),"")</f>
        <v>78.8461538461538</v>
      </c>
      <c r="Q684" s="65" t="n">
        <f aca="false">E684-C684-D684</f>
        <v>0</v>
      </c>
      <c r="R684" s="66" t="n">
        <f aca="false">H684-F684-G684</f>
        <v>0</v>
      </c>
      <c r="S684" s="66" t="n">
        <f aca="false">K684-I684-J684</f>
        <v>0</v>
      </c>
    </row>
    <row r="685" s="43" customFormat="true" ht="11.25" hidden="false" customHeight="false" outlineLevel="0" collapsed="false">
      <c r="A685" s="72" t="s">
        <v>655</v>
      </c>
      <c r="B685" s="48" t="s">
        <v>656</v>
      </c>
      <c r="C685" s="69" t="n">
        <v>8000</v>
      </c>
      <c r="D685" s="69"/>
      <c r="E685" s="69" t="n">
        <f aca="false">SUM(C685:D685)</f>
        <v>8000</v>
      </c>
      <c r="F685" s="69" t="n">
        <v>81000</v>
      </c>
      <c r="G685" s="69"/>
      <c r="H685" s="69" t="n">
        <f aca="false">SUM(F685:G685)</f>
        <v>81000</v>
      </c>
      <c r="I685" s="69" t="n">
        <f aca="false">8000+500000</f>
        <v>508000</v>
      </c>
      <c r="J685" s="69"/>
      <c r="K685" s="69" t="n">
        <f aca="false">SUM(I685:J685)</f>
        <v>508000</v>
      </c>
      <c r="L685" s="71" t="n">
        <f aca="false">IF(C685&lt;&gt;0,IF(I685&lt;&gt;0,I685/C685*100,""),"")</f>
        <v>6350</v>
      </c>
      <c r="M685" s="71" t="n">
        <f aca="false">IF(E685&lt;&gt;0,IF(K685&lt;&gt;0,K685/E685*100,""),"")</f>
        <v>6350</v>
      </c>
      <c r="N685" s="71" t="n">
        <f aca="false">IF(F685&lt;&gt;0,IF(I685&lt;&gt;0,I685/F685*100,""),"")</f>
        <v>627.160493827161</v>
      </c>
      <c r="O685" s="71" t="n">
        <f aca="false">IF(H685&lt;&gt;0,IF(K685&lt;&gt;0,K685/H685*100,""),"")</f>
        <v>627.160493827161</v>
      </c>
      <c r="Q685" s="65" t="n">
        <f aca="false">E685-C685-D685</f>
        <v>0</v>
      </c>
      <c r="R685" s="66" t="n">
        <f aca="false">H685-F685-G685</f>
        <v>0</v>
      </c>
      <c r="S685" s="66" t="n">
        <f aca="false">K685-I685-J685</f>
        <v>0</v>
      </c>
    </row>
    <row r="686" s="43" customFormat="true" ht="11.25" hidden="true" customHeight="false" outlineLevel="0" collapsed="false">
      <c r="A686" s="72" t="s">
        <v>57</v>
      </c>
      <c r="B686" s="79" t="s">
        <v>58</v>
      </c>
      <c r="C686" s="69"/>
      <c r="D686" s="69"/>
      <c r="E686" s="69" t="n">
        <f aca="false">SUM(C686:D686)</f>
        <v>0</v>
      </c>
      <c r="F686" s="69"/>
      <c r="G686" s="69"/>
      <c r="H686" s="69" t="n">
        <f aca="false">SUM(F686:G686)</f>
        <v>0</v>
      </c>
      <c r="I686" s="69"/>
      <c r="J686" s="69"/>
      <c r="K686" s="69" t="n">
        <f aca="false">SUM(I686:J686)</f>
        <v>0</v>
      </c>
      <c r="L686" s="71" t="str">
        <f aca="false">IF(C686&lt;&gt;0,IF(I686&lt;&gt;0,I686/C686*100,""),"")</f>
        <v/>
      </c>
      <c r="M686" s="71" t="str">
        <f aca="false">IF(E686&lt;&gt;0,IF(K686&lt;&gt;0,K686/E686*100,""),"")</f>
        <v/>
      </c>
      <c r="N686" s="71" t="str">
        <f aca="false">IF(F686&lt;&gt;0,IF(I686&lt;&gt;0,I686/F686*100,""),"")</f>
        <v/>
      </c>
      <c r="O686" s="71" t="str">
        <f aca="false">IF(H686&lt;&gt;0,IF(K686&lt;&gt;0,K686/H686*100,""),"")</f>
        <v/>
      </c>
      <c r="Q686" s="65" t="n">
        <f aca="false">E686-C686-D686</f>
        <v>0</v>
      </c>
      <c r="R686" s="66" t="n">
        <f aca="false">H686-F686-G686</f>
        <v>0</v>
      </c>
      <c r="S686" s="66" t="n">
        <f aca="false">K686-I686-J686</f>
        <v>0</v>
      </c>
    </row>
    <row r="687" s="43" customFormat="true" ht="11.25" hidden="false" customHeight="false" outlineLevel="0" collapsed="false">
      <c r="A687" s="126" t="s">
        <v>665</v>
      </c>
      <c r="B687" s="79"/>
      <c r="C687" s="69"/>
      <c r="D687" s="69"/>
      <c r="E687" s="69"/>
      <c r="F687" s="69"/>
      <c r="G687" s="69"/>
      <c r="H687" s="69"/>
      <c r="I687" s="69"/>
      <c r="J687" s="69"/>
      <c r="K687" s="69"/>
      <c r="L687" s="71"/>
      <c r="M687" s="71"/>
      <c r="N687" s="71"/>
      <c r="O687" s="71"/>
      <c r="Q687" s="65" t="n">
        <f aca="false">E687-C687-D687</f>
        <v>0</v>
      </c>
      <c r="R687" s="66" t="n">
        <f aca="false">H687-F687-G687</f>
        <v>0</v>
      </c>
      <c r="S687" s="66" t="n">
        <f aca="false">K687-I687-J687</f>
        <v>0</v>
      </c>
    </row>
    <row r="688" s="43" customFormat="true" ht="6" hidden="false" customHeight="true" outlineLevel="0" collapsed="false">
      <c r="A688" s="75"/>
      <c r="B688" s="48"/>
      <c r="C688" s="69"/>
      <c r="D688" s="69"/>
      <c r="E688" s="69"/>
      <c r="F688" s="69"/>
      <c r="G688" s="69"/>
      <c r="H688" s="69"/>
      <c r="I688" s="69"/>
      <c r="J688" s="69"/>
      <c r="K688" s="69"/>
      <c r="L688" s="71" t="str">
        <f aca="false">IF(C688&lt;&gt;0,IF(I688&lt;&gt;0,I688/C688*100,""),"")</f>
        <v/>
      </c>
      <c r="M688" s="71" t="str">
        <f aca="false">IF(E688&lt;&gt;0,IF(K688&lt;&gt;0,K688/E688*100,""),"")</f>
        <v/>
      </c>
      <c r="N688" s="71" t="str">
        <f aca="false">IF(F688&lt;&gt;0,IF(I688&lt;&gt;0,I688/F688*100,""),"")</f>
        <v/>
      </c>
      <c r="O688" s="71" t="str">
        <f aca="false">IF(H688&lt;&gt;0,IF(K688&lt;&gt;0,K688/H688*100,""),"")</f>
        <v/>
      </c>
      <c r="Q688" s="65" t="n">
        <f aca="false">E688-C688-D688</f>
        <v>0</v>
      </c>
      <c r="R688" s="66" t="n">
        <f aca="false">H688-F688-G688</f>
        <v>0</v>
      </c>
      <c r="S688" s="66" t="n">
        <f aca="false">K688-I688-J688</f>
        <v>0</v>
      </c>
    </row>
    <row r="689" s="43" customFormat="true" ht="12.75" hidden="false" customHeight="false" outlineLevel="0" collapsed="false">
      <c r="A689" s="61" t="s">
        <v>666</v>
      </c>
      <c r="B689" s="76" t="s">
        <v>19</v>
      </c>
      <c r="C689" s="123" t="n">
        <f aca="false">SUM(C691:C696)</f>
        <v>6858700</v>
      </c>
      <c r="D689" s="123" t="n">
        <f aca="false">SUM(D691:D695)</f>
        <v>0</v>
      </c>
      <c r="E689" s="63" t="n">
        <f aca="false">SUM(C689:D689)</f>
        <v>6858700</v>
      </c>
      <c r="F689" s="63" t="n">
        <f aca="false">SUM(F691:F696)</f>
        <v>7056489</v>
      </c>
      <c r="G689" s="123" t="n">
        <f aca="false">SUM(G691:G695)</f>
        <v>0</v>
      </c>
      <c r="H689" s="63" t="n">
        <f aca="false">SUM(F689:G689)</f>
        <v>7056489</v>
      </c>
      <c r="I689" s="123" t="n">
        <f aca="false">SUM(I691:I696)</f>
        <v>7013010</v>
      </c>
      <c r="J689" s="123" t="n">
        <f aca="false">SUM(J691:J695)</f>
        <v>0</v>
      </c>
      <c r="K689" s="63" t="n">
        <f aca="false">SUM(I689:J689)</f>
        <v>7013010</v>
      </c>
      <c r="L689" s="64" t="n">
        <f aca="false">IF(C689&lt;&gt;0,IF(I689&lt;&gt;0,I689/C689*100,""),"")</f>
        <v>102.249843264759</v>
      </c>
      <c r="M689" s="64" t="n">
        <f aca="false">IF(E689&lt;&gt;0,IF(K689&lt;&gt;0,K689/E689*100,""),"")</f>
        <v>102.249843264759</v>
      </c>
      <c r="N689" s="64" t="n">
        <f aca="false">IF(F689&lt;&gt;0,IF(I689&lt;&gt;0,I689/F689*100,""),"")</f>
        <v>99.3838437217149</v>
      </c>
      <c r="O689" s="64" t="n">
        <f aca="false">IF(H689&lt;&gt;0,IF(K689&lt;&gt;0,K689/H689*100,""),"")</f>
        <v>99.3838437217149</v>
      </c>
      <c r="Q689" s="65" t="n">
        <f aca="false">E689-C689-D689</f>
        <v>0</v>
      </c>
      <c r="R689" s="66" t="n">
        <f aca="false">H689-F689-G689</f>
        <v>0</v>
      </c>
      <c r="S689" s="66" t="n">
        <f aca="false">K689-I689-J689</f>
        <v>0</v>
      </c>
    </row>
    <row r="690" s="43" customFormat="true" ht="11.25" hidden="true" customHeight="false" outlineLevel="0" collapsed="false">
      <c r="A690" s="75" t="s">
        <v>26</v>
      </c>
      <c r="B690" s="85"/>
      <c r="C690" s="73" t="n">
        <f aca="false">SUM(C691:C695)</f>
        <v>6858700</v>
      </c>
      <c r="D690" s="73"/>
      <c r="E690" s="69" t="n">
        <f aca="false">SUM(C690:D690)</f>
        <v>6858700</v>
      </c>
      <c r="F690" s="69" t="n">
        <f aca="false">SUM(F691:F695)</f>
        <v>7056489</v>
      </c>
      <c r="G690" s="73"/>
      <c r="H690" s="69" t="n">
        <f aca="false">SUM(F690:G690)</f>
        <v>7056489</v>
      </c>
      <c r="I690" s="73" t="n">
        <f aca="false">SUM(I691:I695)</f>
        <v>7013010</v>
      </c>
      <c r="J690" s="73"/>
      <c r="K690" s="69" t="n">
        <f aca="false">SUM(I690:J690)</f>
        <v>7013010</v>
      </c>
      <c r="L690" s="71" t="n">
        <f aca="false">IF(C690&lt;&gt;0,IF(I690&lt;&gt;0,I690/C690*100,""),"")</f>
        <v>102.249843264759</v>
      </c>
      <c r="M690" s="71" t="n">
        <f aca="false">IF(E690&lt;&gt;0,IF(K690&lt;&gt;0,K690/E690*100,""),"")</f>
        <v>102.249843264759</v>
      </c>
      <c r="N690" s="71" t="n">
        <f aca="false">IF(F690&lt;&gt;0,IF(I690&lt;&gt;0,I690/F690*100,""),"")</f>
        <v>99.3838437217149</v>
      </c>
      <c r="O690" s="71" t="n">
        <f aca="false">IF(H690&lt;&gt;0,IF(K690&lt;&gt;0,K690/H690*100,""),"")</f>
        <v>99.3838437217149</v>
      </c>
      <c r="Q690" s="65" t="n">
        <f aca="false">E690-C690-D690</f>
        <v>0</v>
      </c>
      <c r="R690" s="66" t="n">
        <f aca="false">H690-F690-G690</f>
        <v>0</v>
      </c>
      <c r="S690" s="66" t="n">
        <f aca="false">K690-I690-J690</f>
        <v>0</v>
      </c>
    </row>
    <row r="691" s="43" customFormat="true" ht="11.25" hidden="false" customHeight="false" outlineLevel="0" collapsed="false">
      <c r="A691" s="72" t="s">
        <v>654</v>
      </c>
      <c r="B691" s="48" t="s">
        <v>618</v>
      </c>
      <c r="C691" s="69" t="n">
        <v>6648500</v>
      </c>
      <c r="D691" s="69"/>
      <c r="E691" s="69" t="n">
        <f aca="false">SUM(C691:D691)</f>
        <v>6648500</v>
      </c>
      <c r="F691" s="69" t="n">
        <v>6669800</v>
      </c>
      <c r="G691" s="69"/>
      <c r="H691" s="69" t="n">
        <f aca="false">SUM(F691:G691)</f>
        <v>6669800</v>
      </c>
      <c r="I691" s="69" t="n">
        <v>6852710</v>
      </c>
      <c r="J691" s="69"/>
      <c r="K691" s="69" t="n">
        <f aca="false">SUM(I691:J691)</f>
        <v>6852710</v>
      </c>
      <c r="L691" s="71" t="n">
        <f aca="false">IF(C691&lt;&gt;0,IF(I691&lt;&gt;0,I691/C691*100,""),"")</f>
        <v>103.071519891705</v>
      </c>
      <c r="M691" s="71" t="n">
        <f aca="false">IF(E691&lt;&gt;0,IF(K691&lt;&gt;0,K691/E691*100,""),"")</f>
        <v>103.071519891705</v>
      </c>
      <c r="N691" s="71" t="n">
        <f aca="false">IF(F691&lt;&gt;0,IF(I691&lt;&gt;0,I691/F691*100,""),"")</f>
        <v>102.742361090288</v>
      </c>
      <c r="O691" s="71" t="n">
        <f aca="false">IF(H691&lt;&gt;0,IF(K691&lt;&gt;0,K691/H691*100,""),"")</f>
        <v>102.742361090288</v>
      </c>
      <c r="Q691" s="65" t="n">
        <f aca="false">E691-C691-D691</f>
        <v>0</v>
      </c>
      <c r="R691" s="66" t="n">
        <f aca="false">H691-F691-G691</f>
        <v>0</v>
      </c>
      <c r="S691" s="66" t="n">
        <f aca="false">K691-I691-J691</f>
        <v>0</v>
      </c>
    </row>
    <row r="692" s="43" customFormat="true" ht="11.25" hidden="false" customHeight="false" outlineLevel="0" collapsed="false">
      <c r="A692" s="72" t="s">
        <v>658</v>
      </c>
      <c r="B692" s="48" t="s">
        <v>620</v>
      </c>
      <c r="C692" s="69" t="n">
        <v>41100</v>
      </c>
      <c r="D692" s="69"/>
      <c r="E692" s="69" t="n">
        <f aca="false">SUM(C692:D692)</f>
        <v>41100</v>
      </c>
      <c r="F692" s="69" t="n">
        <v>167909</v>
      </c>
      <c r="G692" s="69"/>
      <c r="H692" s="69" t="n">
        <f aca="false">SUM(F692:G692)</f>
        <v>167909</v>
      </c>
      <c r="I692" s="69" t="n">
        <v>42100</v>
      </c>
      <c r="J692" s="69"/>
      <c r="K692" s="69" t="n">
        <f aca="false">SUM(I692:J692)</f>
        <v>42100</v>
      </c>
      <c r="L692" s="71" t="n">
        <f aca="false">IF(C692&lt;&gt;0,IF(I692&lt;&gt;0,I692/C692*100,""),"")</f>
        <v>102.433090024331</v>
      </c>
      <c r="M692" s="71" t="n">
        <f aca="false">IF(E692&lt;&gt;0,IF(K692&lt;&gt;0,K692/E692*100,""),"")</f>
        <v>102.433090024331</v>
      </c>
      <c r="N692" s="71" t="n">
        <f aca="false">IF(F692&lt;&gt;0,IF(I692&lt;&gt;0,I692/F692*100,""),"")</f>
        <v>25.0731050747726</v>
      </c>
      <c r="O692" s="71" t="n">
        <f aca="false">IF(H692&lt;&gt;0,IF(K692&lt;&gt;0,K692/H692*100,""),"")</f>
        <v>25.0731050747726</v>
      </c>
      <c r="Q692" s="65" t="n">
        <f aca="false">E692-C692-D692</f>
        <v>0</v>
      </c>
      <c r="R692" s="66" t="n">
        <f aca="false">H692-F692-G692</f>
        <v>0</v>
      </c>
      <c r="S692" s="66" t="n">
        <f aca="false">K692-I692-J692</f>
        <v>0</v>
      </c>
    </row>
    <row r="693" s="43" customFormat="true" ht="11.25" hidden="false" customHeight="false" outlineLevel="0" collapsed="false">
      <c r="A693" s="75" t="s">
        <v>30</v>
      </c>
      <c r="B693" s="48" t="s">
        <v>31</v>
      </c>
      <c r="C693" s="69" t="n">
        <v>126000</v>
      </c>
      <c r="D693" s="69"/>
      <c r="E693" s="69" t="n">
        <f aca="false">SUM(C693:D693)</f>
        <v>126000</v>
      </c>
      <c r="F693" s="69" t="n">
        <v>138380</v>
      </c>
      <c r="G693" s="69"/>
      <c r="H693" s="69" t="n">
        <f aca="false">SUM(F693:G693)</f>
        <v>138380</v>
      </c>
      <c r="I693" s="69" t="n">
        <v>63000</v>
      </c>
      <c r="J693" s="69"/>
      <c r="K693" s="69" t="n">
        <f aca="false">SUM(I693:J693)</f>
        <v>63000</v>
      </c>
      <c r="L693" s="71" t="n">
        <f aca="false">IF(C693&lt;&gt;0,IF(I693&lt;&gt;0,I693/C693*100,""),"")</f>
        <v>50</v>
      </c>
      <c r="M693" s="71" t="n">
        <f aca="false">IF(E693&lt;&gt;0,IF(K693&lt;&gt;0,K693/E693*100,""),"")</f>
        <v>50</v>
      </c>
      <c r="N693" s="71" t="n">
        <f aca="false">IF(F693&lt;&gt;0,IF(I693&lt;&gt;0,I693/F693*100,""),"")</f>
        <v>45.5268102326926</v>
      </c>
      <c r="O693" s="71" t="n">
        <f aca="false">IF(H693&lt;&gt;0,IF(K693&lt;&gt;0,K693/H693*100,""),"")</f>
        <v>45.5268102326926</v>
      </c>
      <c r="Q693" s="65" t="n">
        <f aca="false">E693-C693-D693</f>
        <v>0</v>
      </c>
      <c r="R693" s="66" t="n">
        <f aca="false">H693-F693-G693</f>
        <v>0</v>
      </c>
      <c r="S693" s="66" t="n">
        <f aca="false">K693-I693-J693</f>
        <v>0</v>
      </c>
    </row>
    <row r="694" s="43" customFormat="true" ht="11.25" hidden="false" customHeight="false" outlineLevel="0" collapsed="false">
      <c r="A694" s="72" t="s">
        <v>667</v>
      </c>
      <c r="B694" s="48" t="s">
        <v>668</v>
      </c>
      <c r="C694" s="69" t="n">
        <v>35100</v>
      </c>
      <c r="D694" s="69"/>
      <c r="E694" s="69" t="n">
        <f aca="false">SUM(C694:D694)</f>
        <v>35100</v>
      </c>
      <c r="F694" s="69" t="n">
        <v>45400</v>
      </c>
      <c r="G694" s="69"/>
      <c r="H694" s="69" t="n">
        <f aca="false">SUM(F694:G694)</f>
        <v>45400</v>
      </c>
      <c r="I694" s="69" t="n">
        <v>47200</v>
      </c>
      <c r="J694" s="69"/>
      <c r="K694" s="69" t="n">
        <f aca="false">SUM(I694:J694)</f>
        <v>47200</v>
      </c>
      <c r="L694" s="71" t="n">
        <f aca="false">IF(C694&lt;&gt;0,IF(I694&lt;&gt;0,I694/C694*100,""),"")</f>
        <v>134.472934472934</v>
      </c>
      <c r="M694" s="71" t="n">
        <f aca="false">IF(E694&lt;&gt;0,IF(K694&lt;&gt;0,K694/E694*100,""),"")</f>
        <v>134.472934472934</v>
      </c>
      <c r="N694" s="71" t="n">
        <f aca="false">IF(F694&lt;&gt;0,IF(I694&lt;&gt;0,I694/F694*100,""),"")</f>
        <v>103.964757709251</v>
      </c>
      <c r="O694" s="71" t="n">
        <f aca="false">IF(H694&lt;&gt;0,IF(K694&lt;&gt;0,K694/H694*100,""),"")</f>
        <v>103.964757709251</v>
      </c>
      <c r="Q694" s="65" t="n">
        <f aca="false">E694-C694-D694</f>
        <v>0</v>
      </c>
      <c r="R694" s="66" t="n">
        <f aca="false">H694-F694-G694</f>
        <v>0</v>
      </c>
      <c r="S694" s="66" t="n">
        <f aca="false">K694-I694-J694</f>
        <v>0</v>
      </c>
    </row>
    <row r="695" s="43" customFormat="true" ht="11.25" hidden="false" customHeight="false" outlineLevel="0" collapsed="false">
      <c r="A695" s="101" t="s">
        <v>655</v>
      </c>
      <c r="B695" s="124" t="s">
        <v>656</v>
      </c>
      <c r="C695" s="103" t="n">
        <v>8000</v>
      </c>
      <c r="D695" s="103"/>
      <c r="E695" s="103" t="n">
        <f aca="false">SUM(C695:D695)</f>
        <v>8000</v>
      </c>
      <c r="F695" s="103" t="n">
        <v>35000</v>
      </c>
      <c r="G695" s="103"/>
      <c r="H695" s="103" t="n">
        <f aca="false">SUM(F695:G695)</f>
        <v>35000</v>
      </c>
      <c r="I695" s="103" t="n">
        <v>8000</v>
      </c>
      <c r="J695" s="103"/>
      <c r="K695" s="103" t="n">
        <f aca="false">SUM(I695:J695)</f>
        <v>8000</v>
      </c>
      <c r="L695" s="117" t="n">
        <f aca="false">IF(C695&lt;&gt;0,IF(I695&lt;&gt;0,I695/C695*100,""),"")</f>
        <v>100</v>
      </c>
      <c r="M695" s="117" t="n">
        <f aca="false">IF(E695&lt;&gt;0,IF(K695&lt;&gt;0,K695/E695*100,""),"")</f>
        <v>100</v>
      </c>
      <c r="N695" s="117" t="n">
        <f aca="false">IF(F695&lt;&gt;0,IF(I695&lt;&gt;0,I695/F695*100,""),"")</f>
        <v>22.8571428571429</v>
      </c>
      <c r="O695" s="117" t="n">
        <f aca="false">IF(H695&lt;&gt;0,IF(K695&lt;&gt;0,K695/H695*100,""),"")</f>
        <v>22.8571428571429</v>
      </c>
      <c r="Q695" s="65" t="n">
        <f aca="false">E695-C695-D695</f>
        <v>0</v>
      </c>
      <c r="R695" s="66" t="n">
        <f aca="false">H695-F695-G695</f>
        <v>0</v>
      </c>
      <c r="S695" s="66" t="n">
        <f aca="false">K695-I695-J695</f>
        <v>0</v>
      </c>
    </row>
    <row r="696" s="43" customFormat="true" ht="11.25" hidden="true" customHeight="false" outlineLevel="0" collapsed="false">
      <c r="A696" s="72" t="s">
        <v>57</v>
      </c>
      <c r="B696" s="79" t="s">
        <v>58</v>
      </c>
      <c r="C696" s="69"/>
      <c r="D696" s="69"/>
      <c r="E696" s="69"/>
      <c r="F696" s="69"/>
      <c r="G696" s="69"/>
      <c r="H696" s="69"/>
      <c r="I696" s="69"/>
      <c r="J696" s="69"/>
      <c r="K696" s="69"/>
      <c r="L696" s="71" t="str">
        <f aca="false">IF(C696&lt;&gt;0,IF(I696&lt;&gt;0,I696/C696*100,""),"")</f>
        <v/>
      </c>
      <c r="M696" s="71" t="str">
        <f aca="false">IF(E696&lt;&gt;0,IF(K696&lt;&gt;0,K696/E696*100,""),"")</f>
        <v/>
      </c>
      <c r="N696" s="71" t="str">
        <f aca="false">IF(F696&lt;&gt;0,IF(I696&lt;&gt;0,I696/F696*100,""),"")</f>
        <v/>
      </c>
      <c r="O696" s="71" t="str">
        <f aca="false">IF(H696&lt;&gt;0,IF(K696&lt;&gt;0,K696/H696*100,""),"")</f>
        <v/>
      </c>
      <c r="Q696" s="65" t="n">
        <f aca="false">E696-C696-D696</f>
        <v>0</v>
      </c>
      <c r="R696" s="66" t="n">
        <f aca="false">H696-F696-G696</f>
        <v>0</v>
      </c>
      <c r="S696" s="66" t="n">
        <f aca="false">K696-I696-J696</f>
        <v>0</v>
      </c>
    </row>
    <row r="697" s="43" customFormat="true" ht="6" hidden="false" customHeight="true" outlineLevel="0" collapsed="false">
      <c r="A697" s="75"/>
      <c r="B697" s="48"/>
      <c r="C697" s="69"/>
      <c r="D697" s="69"/>
      <c r="E697" s="69"/>
      <c r="F697" s="69"/>
      <c r="G697" s="69"/>
      <c r="H697" s="69"/>
      <c r="I697" s="69"/>
      <c r="J697" s="69"/>
      <c r="K697" s="69"/>
      <c r="L697" s="71" t="str">
        <f aca="false">IF(C697&lt;&gt;0,IF(I697&lt;&gt;0,I697/C697*100,""),"")</f>
        <v/>
      </c>
      <c r="M697" s="71" t="str">
        <f aca="false">IF(E697&lt;&gt;0,IF(K697&lt;&gt;0,K697/E697*100,""),"")</f>
        <v/>
      </c>
      <c r="N697" s="71" t="str">
        <f aca="false">IF(F697&lt;&gt;0,IF(I697&lt;&gt;0,I697/F697*100,""),"")</f>
        <v/>
      </c>
      <c r="O697" s="71" t="str">
        <f aca="false">IF(H697&lt;&gt;0,IF(K697&lt;&gt;0,K697/H697*100,""),"")</f>
        <v/>
      </c>
      <c r="Q697" s="65" t="n">
        <f aca="false">E697-C697-D697</f>
        <v>0</v>
      </c>
      <c r="R697" s="66" t="n">
        <f aca="false">H697-F697-G697</f>
        <v>0</v>
      </c>
      <c r="S697" s="66" t="n">
        <f aca="false">K697-I697-J697</f>
        <v>0</v>
      </c>
    </row>
    <row r="698" s="43" customFormat="true" ht="12.75" hidden="false" customHeight="false" outlineLevel="0" collapsed="false">
      <c r="A698" s="61" t="s">
        <v>669</v>
      </c>
      <c r="B698" s="76" t="s">
        <v>19</v>
      </c>
      <c r="C698" s="123" t="n">
        <f aca="false">SUM(C700:C704)</f>
        <v>4698150</v>
      </c>
      <c r="D698" s="123" t="n">
        <f aca="false">SUM(D700:D704)</f>
        <v>0</v>
      </c>
      <c r="E698" s="63" t="n">
        <f aca="false">SUM(C698:D698)</f>
        <v>4698150</v>
      </c>
      <c r="F698" s="63" t="n">
        <f aca="false">SUM(F700:F704)</f>
        <v>4775228</v>
      </c>
      <c r="G698" s="123" t="n">
        <f aca="false">SUM(G700:G704)</f>
        <v>0</v>
      </c>
      <c r="H698" s="63" t="n">
        <f aca="false">SUM(F698:G698)</f>
        <v>4775228</v>
      </c>
      <c r="I698" s="123" t="n">
        <f aca="false">SUM(I700:I704)</f>
        <v>5419180</v>
      </c>
      <c r="J698" s="123" t="n">
        <f aca="false">SUM(J700:J704)</f>
        <v>0</v>
      </c>
      <c r="K698" s="63" t="n">
        <f aca="false">SUM(I698:J698)</f>
        <v>5419180</v>
      </c>
      <c r="L698" s="64" t="n">
        <f aca="false">IF(C698&lt;&gt;0,IF(I698&lt;&gt;0,I698/C698*100,""),"")</f>
        <v>115.347104711429</v>
      </c>
      <c r="M698" s="64" t="n">
        <f aca="false">IF(E698&lt;&gt;0,IF(K698&lt;&gt;0,K698/E698*100,""),"")</f>
        <v>115.347104711429</v>
      </c>
      <c r="N698" s="64" t="n">
        <f aca="false">IF(F698&lt;&gt;0,IF(I698&lt;&gt;0,I698/F698*100,""),"")</f>
        <v>113.48526185556</v>
      </c>
      <c r="O698" s="64" t="n">
        <f aca="false">IF(H698&lt;&gt;0,IF(K698&lt;&gt;0,K698/H698*100,""),"")</f>
        <v>113.48526185556</v>
      </c>
      <c r="Q698" s="65" t="n">
        <f aca="false">E698-C698-D698</f>
        <v>0</v>
      </c>
      <c r="R698" s="66" t="n">
        <f aca="false">H698-F698-G698</f>
        <v>0</v>
      </c>
      <c r="S698" s="66" t="n">
        <f aca="false">K698-I698-J698</f>
        <v>0</v>
      </c>
    </row>
    <row r="699" s="43" customFormat="true" ht="12" hidden="true" customHeight="false" outlineLevel="0" collapsed="false">
      <c r="A699" s="72" t="s">
        <v>26</v>
      </c>
      <c r="B699" s="179"/>
      <c r="C699" s="159" t="n">
        <f aca="false">SUM(C700:C704)</f>
        <v>4698150</v>
      </c>
      <c r="D699" s="176"/>
      <c r="E699" s="69" t="n">
        <f aca="false">SUM(C699:D699)</f>
        <v>4698150</v>
      </c>
      <c r="F699" s="69" t="n">
        <f aca="false">SUM(F700:F704)</f>
        <v>4775228</v>
      </c>
      <c r="G699" s="176"/>
      <c r="H699" s="69" t="n">
        <f aca="false">SUM(F699:G699)</f>
        <v>4775228</v>
      </c>
      <c r="I699" s="159" t="n">
        <f aca="false">SUM(I700:I704)</f>
        <v>5419180</v>
      </c>
      <c r="J699" s="176"/>
      <c r="K699" s="69" t="n">
        <f aca="false">SUM(I699:J699)</f>
        <v>5419180</v>
      </c>
      <c r="L699" s="71" t="n">
        <f aca="false">IF(C699&lt;&gt;0,IF(I699&lt;&gt;0,I699/C699*100,""),"")</f>
        <v>115.347104711429</v>
      </c>
      <c r="M699" s="71" t="n">
        <f aca="false">IF(E699&lt;&gt;0,IF(K699&lt;&gt;0,K699/E699*100,""),"")</f>
        <v>115.347104711429</v>
      </c>
      <c r="N699" s="71" t="n">
        <f aca="false">IF(F699&lt;&gt;0,IF(I699&lt;&gt;0,I699/F699*100,""),"")</f>
        <v>113.48526185556</v>
      </c>
      <c r="O699" s="71" t="n">
        <f aca="false">IF(H699&lt;&gt;0,IF(K699&lt;&gt;0,K699/H699*100,""),"")</f>
        <v>113.48526185556</v>
      </c>
      <c r="Q699" s="65" t="n">
        <f aca="false">E699-C699-D699</f>
        <v>0</v>
      </c>
      <c r="R699" s="66" t="n">
        <f aca="false">H699-F699-G699</f>
        <v>0</v>
      </c>
      <c r="S699" s="66" t="n">
        <f aca="false">K699-I699-J699</f>
        <v>0</v>
      </c>
    </row>
    <row r="700" s="43" customFormat="true" ht="11.25" hidden="false" customHeight="false" outlineLevel="0" collapsed="false">
      <c r="A700" s="72" t="s">
        <v>654</v>
      </c>
      <c r="B700" s="48" t="s">
        <v>618</v>
      </c>
      <c r="C700" s="69" t="n">
        <v>4628500</v>
      </c>
      <c r="D700" s="69"/>
      <c r="E700" s="69" t="n">
        <f aca="false">SUM(C700:D700)</f>
        <v>4628500</v>
      </c>
      <c r="F700" s="69" t="n">
        <v>4631820</v>
      </c>
      <c r="G700" s="69"/>
      <c r="H700" s="69" t="n">
        <f aca="false">SUM(F700:G700)</f>
        <v>4631820</v>
      </c>
      <c r="I700" s="69" t="n">
        <v>4695690</v>
      </c>
      <c r="J700" s="69"/>
      <c r="K700" s="69" t="n">
        <f aca="false">SUM(I700:J700)</f>
        <v>4695690</v>
      </c>
      <c r="L700" s="71" t="n">
        <f aca="false">IF(C700&lt;&gt;0,IF(I700&lt;&gt;0,I700/C700*100,""),"")</f>
        <v>101.451658204602</v>
      </c>
      <c r="M700" s="71" t="n">
        <f aca="false">IF(E700&lt;&gt;0,IF(K700&lt;&gt;0,K700/E700*100,""),"")</f>
        <v>101.451658204602</v>
      </c>
      <c r="N700" s="71" t="n">
        <f aca="false">IF(F700&lt;&gt;0,IF(I700&lt;&gt;0,I700/F700*100,""),"")</f>
        <v>101.378939596098</v>
      </c>
      <c r="O700" s="71" t="n">
        <f aca="false">IF(H700&lt;&gt;0,IF(K700&lt;&gt;0,K700/H700*100,""),"")</f>
        <v>101.378939596098</v>
      </c>
      <c r="Q700" s="65" t="n">
        <f aca="false">E700-C700-D700</f>
        <v>0</v>
      </c>
      <c r="R700" s="66" t="n">
        <f aca="false">H700-F700-G700</f>
        <v>0</v>
      </c>
      <c r="S700" s="66" t="n">
        <f aca="false">K700-I700-J700</f>
        <v>0</v>
      </c>
    </row>
    <row r="701" s="43" customFormat="true" ht="11.25" hidden="false" customHeight="false" outlineLevel="0" collapsed="false">
      <c r="A701" s="72" t="s">
        <v>658</v>
      </c>
      <c r="B701" s="48" t="s">
        <v>620</v>
      </c>
      <c r="C701" s="69" t="n">
        <v>6100</v>
      </c>
      <c r="D701" s="69"/>
      <c r="E701" s="69" t="n">
        <f aca="false">SUM(C701:D701)</f>
        <v>6100</v>
      </c>
      <c r="F701" s="69" t="n">
        <v>44072</v>
      </c>
      <c r="G701" s="69"/>
      <c r="H701" s="69" t="n">
        <f aca="false">SUM(F701:G701)</f>
        <v>44072</v>
      </c>
      <c r="I701" s="69" t="n">
        <v>7000</v>
      </c>
      <c r="J701" s="69"/>
      <c r="K701" s="69" t="n">
        <f aca="false">SUM(I701:J701)</f>
        <v>7000</v>
      </c>
      <c r="L701" s="71" t="n">
        <f aca="false">IF(C701&lt;&gt;0,IF(I701&lt;&gt;0,I701/C701*100,""),"")</f>
        <v>114.754098360656</v>
      </c>
      <c r="M701" s="71" t="n">
        <f aca="false">IF(E701&lt;&gt;0,IF(K701&lt;&gt;0,K701/E701*100,""),"")</f>
        <v>114.754098360656</v>
      </c>
      <c r="N701" s="71" t="n">
        <f aca="false">IF(F701&lt;&gt;0,IF(I701&lt;&gt;0,I701/F701*100,""),"")</f>
        <v>15.8831003811944</v>
      </c>
      <c r="O701" s="71" t="n">
        <f aca="false">IF(H701&lt;&gt;0,IF(K701&lt;&gt;0,K701/H701*100,""),"")</f>
        <v>15.8831003811944</v>
      </c>
      <c r="Q701" s="65" t="n">
        <f aca="false">E701-C701-D701</f>
        <v>0</v>
      </c>
      <c r="R701" s="66" t="n">
        <f aca="false">H701-F701-G701</f>
        <v>0</v>
      </c>
      <c r="S701" s="66" t="n">
        <f aca="false">K701-I701-J701</f>
        <v>0</v>
      </c>
    </row>
    <row r="702" s="43" customFormat="true" ht="11.25" hidden="false" customHeight="false" outlineLevel="0" collapsed="false">
      <c r="A702" s="75" t="s">
        <v>30</v>
      </c>
      <c r="B702" s="48" t="s">
        <v>31</v>
      </c>
      <c r="C702" s="69" t="n">
        <v>50000</v>
      </c>
      <c r="D702" s="69"/>
      <c r="E702" s="69" t="n">
        <f aca="false">SUM(C702:D702)</f>
        <v>50000</v>
      </c>
      <c r="F702" s="69" t="n">
        <v>71160</v>
      </c>
      <c r="G702" s="69"/>
      <c r="H702" s="69" t="n">
        <f aca="false">SUM(F702:G702)</f>
        <v>71160</v>
      </c>
      <c r="I702" s="69" t="n">
        <v>202500</v>
      </c>
      <c r="J702" s="69"/>
      <c r="K702" s="69" t="n">
        <f aca="false">SUM(I702:J702)</f>
        <v>202500</v>
      </c>
      <c r="L702" s="71" t="n">
        <f aca="false">IF(C702&lt;&gt;0,IF(I702&lt;&gt;0,I702/C702*100,""),"")</f>
        <v>405</v>
      </c>
      <c r="M702" s="71" t="n">
        <f aca="false">IF(E702&lt;&gt;0,IF(K702&lt;&gt;0,K702/E702*100,""),"")</f>
        <v>405</v>
      </c>
      <c r="N702" s="71" t="n">
        <f aca="false">IF(F702&lt;&gt;0,IF(I702&lt;&gt;0,I702/F702*100,""),"")</f>
        <v>284.569983136594</v>
      </c>
      <c r="O702" s="71" t="n">
        <f aca="false">IF(H702&lt;&gt;0,IF(K702&lt;&gt;0,K702/H702*100,""),"")</f>
        <v>284.569983136594</v>
      </c>
      <c r="Q702" s="65" t="n">
        <f aca="false">E702-C702-D702</f>
        <v>0</v>
      </c>
      <c r="R702" s="66" t="n">
        <f aca="false">H702-F702-G702</f>
        <v>0</v>
      </c>
      <c r="S702" s="66" t="n">
        <f aca="false">K702-I702-J702</f>
        <v>0</v>
      </c>
    </row>
    <row r="703" s="43" customFormat="true" ht="11.25" hidden="false" customHeight="false" outlineLevel="0" collapsed="false">
      <c r="A703" s="72" t="s">
        <v>659</v>
      </c>
      <c r="B703" s="48" t="s">
        <v>642</v>
      </c>
      <c r="C703" s="69" t="n">
        <v>6550</v>
      </c>
      <c r="D703" s="69"/>
      <c r="E703" s="69" t="n">
        <f aca="false">SUM(C703:D703)</f>
        <v>6550</v>
      </c>
      <c r="F703" s="69" t="n">
        <v>7976</v>
      </c>
      <c r="G703" s="69"/>
      <c r="H703" s="69" t="n">
        <f aca="false">SUM(F703:G703)</f>
        <v>7976</v>
      </c>
      <c r="I703" s="69" t="n">
        <v>6990</v>
      </c>
      <c r="J703" s="69"/>
      <c r="K703" s="69" t="n">
        <f aca="false">SUM(I703:J703)</f>
        <v>6990</v>
      </c>
      <c r="L703" s="71" t="n">
        <f aca="false">IF(C703&lt;&gt;0,IF(I703&lt;&gt;0,I703/C703*100,""),"")</f>
        <v>106.717557251908</v>
      </c>
      <c r="M703" s="71" t="n">
        <f aca="false">IF(E703&lt;&gt;0,IF(K703&lt;&gt;0,K703/E703*100,""),"")</f>
        <v>106.717557251908</v>
      </c>
      <c r="N703" s="71" t="n">
        <f aca="false">IF(F703&lt;&gt;0,IF(I703&lt;&gt;0,I703/F703*100,""),"")</f>
        <v>87.6379137412237</v>
      </c>
      <c r="O703" s="71" t="n">
        <f aca="false">IF(H703&lt;&gt;0,IF(K703&lt;&gt;0,K703/H703*100,""),"")</f>
        <v>87.6379137412237</v>
      </c>
      <c r="Q703" s="65" t="n">
        <f aca="false">E703-C703-D703</f>
        <v>0</v>
      </c>
      <c r="R703" s="66" t="n">
        <f aca="false">H703-F703-G703</f>
        <v>0</v>
      </c>
      <c r="S703" s="66" t="n">
        <f aca="false">K703-I703-J703</f>
        <v>0</v>
      </c>
    </row>
    <row r="704" s="43" customFormat="true" ht="11.25" hidden="false" customHeight="false" outlineLevel="0" collapsed="false">
      <c r="A704" s="72" t="s">
        <v>655</v>
      </c>
      <c r="B704" s="48" t="s">
        <v>656</v>
      </c>
      <c r="C704" s="69" t="n">
        <v>7000</v>
      </c>
      <c r="D704" s="69"/>
      <c r="E704" s="69" t="n">
        <f aca="false">SUM(C704:D704)</f>
        <v>7000</v>
      </c>
      <c r="F704" s="69" t="n">
        <v>20200</v>
      </c>
      <c r="G704" s="69"/>
      <c r="H704" s="69" t="n">
        <f aca="false">SUM(F704:G704)</f>
        <v>20200</v>
      </c>
      <c r="I704" s="69" t="n">
        <f aca="false">7000+500000</f>
        <v>507000</v>
      </c>
      <c r="J704" s="69"/>
      <c r="K704" s="69" t="n">
        <f aca="false">SUM(I704:J704)</f>
        <v>507000</v>
      </c>
      <c r="L704" s="71" t="n">
        <f aca="false">IF(C704&lt;&gt;0,IF(I704&lt;&gt;0,I704/C704*100,""),"")</f>
        <v>7242.85714285714</v>
      </c>
      <c r="M704" s="71" t="n">
        <f aca="false">IF(E704&lt;&gt;0,IF(K704&lt;&gt;0,K704/E704*100,""),"")</f>
        <v>7242.85714285714</v>
      </c>
      <c r="N704" s="71" t="n">
        <f aca="false">IF(F704&lt;&gt;0,IF(I704&lt;&gt;0,I704/F704*100,""),"")</f>
        <v>2509.90099009901</v>
      </c>
      <c r="O704" s="71" t="n">
        <f aca="false">IF(H704&lt;&gt;0,IF(K704&lt;&gt;0,K704/H704*100,""),"")</f>
        <v>2509.90099009901</v>
      </c>
      <c r="Q704" s="65" t="n">
        <f aca="false">E704-C704-D704</f>
        <v>0</v>
      </c>
      <c r="R704" s="66" t="n">
        <f aca="false">H704-F704-G704</f>
        <v>0</v>
      </c>
      <c r="S704" s="66" t="n">
        <f aca="false">K704-I704-J704</f>
        <v>0</v>
      </c>
    </row>
    <row r="705" s="43" customFormat="true" ht="11.25" hidden="false" customHeight="false" outlineLevel="0" collapsed="false">
      <c r="A705" s="126" t="s">
        <v>670</v>
      </c>
      <c r="B705" s="48"/>
      <c r="C705" s="69"/>
      <c r="D705" s="69"/>
      <c r="E705" s="69"/>
      <c r="F705" s="69"/>
      <c r="G705" s="69"/>
      <c r="H705" s="69"/>
      <c r="I705" s="69"/>
      <c r="J705" s="69"/>
      <c r="K705" s="69"/>
      <c r="L705" s="71"/>
      <c r="M705" s="71"/>
      <c r="N705" s="71"/>
      <c r="O705" s="71"/>
      <c r="Q705" s="65" t="n">
        <f aca="false">E705-C705-D705</f>
        <v>0</v>
      </c>
      <c r="R705" s="66" t="n">
        <f aca="false">H705-F705-G705</f>
        <v>0</v>
      </c>
      <c r="S705" s="66" t="n">
        <f aca="false">K705-I705-J705</f>
        <v>0</v>
      </c>
    </row>
    <row r="706" s="43" customFormat="true" ht="6" hidden="false" customHeight="true" outlineLevel="0" collapsed="false">
      <c r="A706" s="75"/>
      <c r="B706" s="48"/>
      <c r="C706" s="69"/>
      <c r="D706" s="69"/>
      <c r="E706" s="69"/>
      <c r="F706" s="69"/>
      <c r="G706" s="69"/>
      <c r="H706" s="69"/>
      <c r="I706" s="69"/>
      <c r="J706" s="69"/>
      <c r="K706" s="69"/>
      <c r="L706" s="71" t="str">
        <f aca="false">IF(C706&lt;&gt;0,IF(I706&lt;&gt;0,I706/C706*100,""),"")</f>
        <v/>
      </c>
      <c r="M706" s="71" t="str">
        <f aca="false">IF(E706&lt;&gt;0,IF(K706&lt;&gt;0,K706/E706*100,""),"")</f>
        <v/>
      </c>
      <c r="N706" s="71" t="str">
        <f aca="false">IF(F706&lt;&gt;0,IF(I706&lt;&gt;0,I706/F706*100,""),"")</f>
        <v/>
      </c>
      <c r="O706" s="71" t="str">
        <f aca="false">IF(H706&lt;&gt;0,IF(K706&lt;&gt;0,K706/H706*100,""),"")</f>
        <v/>
      </c>
      <c r="Q706" s="65" t="n">
        <f aca="false">E706-C706-D706</f>
        <v>0</v>
      </c>
      <c r="R706" s="66" t="n">
        <f aca="false">H706-F706-G706</f>
        <v>0</v>
      </c>
      <c r="S706" s="66" t="n">
        <f aca="false">K706-I706-J706</f>
        <v>0</v>
      </c>
    </row>
    <row r="707" s="43" customFormat="true" ht="12.75" hidden="false" customHeight="false" outlineLevel="0" collapsed="false">
      <c r="A707" s="61" t="s">
        <v>671</v>
      </c>
      <c r="B707" s="76" t="s">
        <v>19</v>
      </c>
      <c r="C707" s="123" t="n">
        <f aca="false">SUM(C709:C713)</f>
        <v>4871500</v>
      </c>
      <c r="D707" s="123" t="n">
        <f aca="false">SUM(D709:D713)</f>
        <v>0</v>
      </c>
      <c r="E707" s="63" t="n">
        <f aca="false">SUM(C707:D707)</f>
        <v>4871500</v>
      </c>
      <c r="F707" s="63" t="n">
        <f aca="false">SUM(F709:F713)</f>
        <v>5106213</v>
      </c>
      <c r="G707" s="123" t="n">
        <f aca="false">SUM(G709:G713)</f>
        <v>0</v>
      </c>
      <c r="H707" s="63" t="n">
        <f aca="false">SUM(F707:G707)</f>
        <v>5106213</v>
      </c>
      <c r="I707" s="123" t="n">
        <f aca="false">SUM(I709:I713)</f>
        <v>4876490</v>
      </c>
      <c r="J707" s="123" t="n">
        <f aca="false">SUM(J709:J713)</f>
        <v>0</v>
      </c>
      <c r="K707" s="63" t="n">
        <f aca="false">SUM(I707:J707)</f>
        <v>4876490</v>
      </c>
      <c r="L707" s="64" t="n">
        <f aca="false">IF(C707&lt;&gt;0,IF(I707&lt;&gt;0,I707/C707*100,""),"")</f>
        <v>100.102432515652</v>
      </c>
      <c r="M707" s="64" t="n">
        <f aca="false">IF(E707&lt;&gt;0,IF(K707&lt;&gt;0,K707/E707*100,""),"")</f>
        <v>100.102432515652</v>
      </c>
      <c r="N707" s="64" t="n">
        <f aca="false">IF(F707&lt;&gt;0,IF(I707&lt;&gt;0,I707/F707*100,""),"")</f>
        <v>95.5011081598045</v>
      </c>
      <c r="O707" s="64" t="n">
        <f aca="false">IF(H707&lt;&gt;0,IF(K707&lt;&gt;0,K707/H707*100,""),"")</f>
        <v>95.5011081598045</v>
      </c>
      <c r="Q707" s="65" t="n">
        <f aca="false">E707-C707-D707</f>
        <v>0</v>
      </c>
      <c r="R707" s="66" t="n">
        <f aca="false">H707-F707-G707</f>
        <v>0</v>
      </c>
      <c r="S707" s="66" t="n">
        <f aca="false">K707-I707-J707</f>
        <v>0</v>
      </c>
    </row>
    <row r="708" s="43" customFormat="true" ht="11.25" hidden="true" customHeight="false" outlineLevel="0" collapsed="false">
      <c r="A708" s="72" t="s">
        <v>26</v>
      </c>
      <c r="B708" s="68"/>
      <c r="C708" s="69" t="n">
        <f aca="false">SUM(C709:C712)</f>
        <v>4871500</v>
      </c>
      <c r="D708" s="69" t="n">
        <f aca="false">SUM(D709:D712)</f>
        <v>0</v>
      </c>
      <c r="E708" s="69" t="n">
        <f aca="false">SUM(C708:D708)</f>
        <v>4871500</v>
      </c>
      <c r="F708" s="69" t="n">
        <f aca="false">SUM(F709:F712)</f>
        <v>5106213</v>
      </c>
      <c r="G708" s="69" t="n">
        <f aca="false">SUM(G709:G712)</f>
        <v>0</v>
      </c>
      <c r="H708" s="69" t="n">
        <f aca="false">SUM(F708:G708)</f>
        <v>5106213</v>
      </c>
      <c r="I708" s="69" t="n">
        <f aca="false">SUM(I709:I712)</f>
        <v>4876490</v>
      </c>
      <c r="J708" s="69" t="n">
        <f aca="false">SUM(J709:J712)</f>
        <v>0</v>
      </c>
      <c r="K708" s="69" t="n">
        <f aca="false">SUM(I708:J708)</f>
        <v>4876490</v>
      </c>
      <c r="L708" s="71" t="n">
        <f aca="false">IF(C708&lt;&gt;0,IF(I708&lt;&gt;0,I708/C708*100,""),"")</f>
        <v>100.102432515652</v>
      </c>
      <c r="M708" s="71" t="n">
        <f aca="false">IF(E708&lt;&gt;0,IF(K708&lt;&gt;0,K708/E708*100,""),"")</f>
        <v>100.102432515652</v>
      </c>
      <c r="N708" s="71" t="n">
        <f aca="false">IF(F708&lt;&gt;0,IF(I708&lt;&gt;0,I708/F708*100,""),"")</f>
        <v>95.5011081598045</v>
      </c>
      <c r="O708" s="71" t="n">
        <f aca="false">IF(H708&lt;&gt;0,IF(K708&lt;&gt;0,K708/H708*100,""),"")</f>
        <v>95.5011081598045</v>
      </c>
      <c r="Q708" s="65" t="n">
        <f aca="false">E708-C708-D708</f>
        <v>0</v>
      </c>
      <c r="R708" s="66" t="n">
        <f aca="false">H708-F708-G708</f>
        <v>0</v>
      </c>
      <c r="S708" s="66" t="n">
        <f aca="false">K708-I708-J708</f>
        <v>0</v>
      </c>
    </row>
    <row r="709" s="43" customFormat="true" ht="11.25" hidden="false" customHeight="false" outlineLevel="0" collapsed="false">
      <c r="A709" s="72" t="s">
        <v>654</v>
      </c>
      <c r="B709" s="48" t="s">
        <v>618</v>
      </c>
      <c r="C709" s="159" t="n">
        <v>4832200</v>
      </c>
      <c r="D709" s="159"/>
      <c r="E709" s="69" t="n">
        <f aca="false">SUM(C709:D709)</f>
        <v>4832200</v>
      </c>
      <c r="F709" s="159" t="n">
        <v>4878480</v>
      </c>
      <c r="G709" s="159"/>
      <c r="H709" s="69" t="n">
        <f aca="false">SUM(F709:G709)</f>
        <v>4878480</v>
      </c>
      <c r="I709" s="159" t="n">
        <v>4808490</v>
      </c>
      <c r="J709" s="159"/>
      <c r="K709" s="69" t="n">
        <f aca="false">SUM(I709:J709)</f>
        <v>4808490</v>
      </c>
      <c r="L709" s="71" t="n">
        <f aca="false">IF(C709&lt;&gt;0,IF(I709&lt;&gt;0,I709/C709*100,""),"")</f>
        <v>99.5093332229626</v>
      </c>
      <c r="M709" s="71" t="n">
        <f aca="false">IF(E709&lt;&gt;0,IF(K709&lt;&gt;0,K709/E709*100,""),"")</f>
        <v>99.5093332229626</v>
      </c>
      <c r="N709" s="71" t="n">
        <f aca="false">IF(F709&lt;&gt;0,IF(I709&lt;&gt;0,I709/F709*100,""),"")</f>
        <v>98.5653318246667</v>
      </c>
      <c r="O709" s="71" t="n">
        <f aca="false">IF(H709&lt;&gt;0,IF(K709&lt;&gt;0,K709/H709*100,""),"")</f>
        <v>98.5653318246667</v>
      </c>
      <c r="Q709" s="65" t="n">
        <f aca="false">E709-C709-D709</f>
        <v>0</v>
      </c>
      <c r="R709" s="66" t="n">
        <f aca="false">H709-F709-G709</f>
        <v>0</v>
      </c>
      <c r="S709" s="66" t="n">
        <f aca="false">K709-I709-J709</f>
        <v>0</v>
      </c>
    </row>
    <row r="710" s="43" customFormat="true" ht="11.25" hidden="false" customHeight="false" outlineLevel="0" collapsed="false">
      <c r="A710" s="75" t="s">
        <v>30</v>
      </c>
      <c r="B710" s="48" t="s">
        <v>31</v>
      </c>
      <c r="C710" s="69" t="n">
        <v>20000</v>
      </c>
      <c r="D710" s="69"/>
      <c r="E710" s="69" t="n">
        <f aca="false">SUM(C710:D710)</f>
        <v>20000</v>
      </c>
      <c r="F710" s="69" t="n">
        <v>24000</v>
      </c>
      <c r="G710" s="69"/>
      <c r="H710" s="69" t="n">
        <f aca="false">SUM(F710:G710)</f>
        <v>24000</v>
      </c>
      <c r="I710" s="69" t="n">
        <v>60000</v>
      </c>
      <c r="J710" s="69"/>
      <c r="K710" s="69" t="n">
        <f aca="false">SUM(I710:J710)</f>
        <v>60000</v>
      </c>
      <c r="L710" s="71" t="n">
        <f aca="false">IF(C710&lt;&gt;0,IF(I710&lt;&gt;0,I710/C710*100,""),"")</f>
        <v>300</v>
      </c>
      <c r="M710" s="71" t="n">
        <f aca="false">IF(E710&lt;&gt;0,IF(K710&lt;&gt;0,K710/E710*100,""),"")</f>
        <v>300</v>
      </c>
      <c r="N710" s="71" t="n">
        <f aca="false">IF(F710&lt;&gt;0,IF(I710&lt;&gt;0,I710/F710*100,""),"")</f>
        <v>250</v>
      </c>
      <c r="O710" s="71" t="n">
        <f aca="false">IF(H710&lt;&gt;0,IF(K710&lt;&gt;0,K710/H710*100,""),"")</f>
        <v>250</v>
      </c>
      <c r="Q710" s="65" t="n">
        <f aca="false">E710-C710-D710</f>
        <v>0</v>
      </c>
      <c r="R710" s="66" t="n">
        <f aca="false">H710-F710-G710</f>
        <v>0</v>
      </c>
      <c r="S710" s="66" t="n">
        <f aca="false">K710-I710-J710</f>
        <v>0</v>
      </c>
    </row>
    <row r="711" s="43" customFormat="true" ht="11.25" hidden="false" customHeight="false" outlineLevel="0" collapsed="false">
      <c r="A711" s="72" t="s">
        <v>655</v>
      </c>
      <c r="B711" s="48" t="s">
        <v>656</v>
      </c>
      <c r="C711" s="69" t="n">
        <v>8000</v>
      </c>
      <c r="D711" s="69"/>
      <c r="E711" s="69" t="n">
        <f aca="false">SUM(C711:D711)</f>
        <v>8000</v>
      </c>
      <c r="F711" s="69" t="n">
        <v>158000</v>
      </c>
      <c r="G711" s="69"/>
      <c r="H711" s="69" t="n">
        <f aca="false">SUM(F711:G711)</f>
        <v>158000</v>
      </c>
      <c r="I711" s="69" t="n">
        <v>8000</v>
      </c>
      <c r="J711" s="69"/>
      <c r="K711" s="69" t="n">
        <f aca="false">SUM(I711:J711)</f>
        <v>8000</v>
      </c>
      <c r="L711" s="71" t="n">
        <f aca="false">IF(C711&lt;&gt;0,IF(I711&lt;&gt;0,I711/C711*100,""),"")</f>
        <v>100</v>
      </c>
      <c r="M711" s="71" t="n">
        <f aca="false">IF(E711&lt;&gt;0,IF(K711&lt;&gt;0,K711/E711*100,""),"")</f>
        <v>100</v>
      </c>
      <c r="N711" s="71" t="n">
        <f aca="false">IF(F711&lt;&gt;0,IF(I711&lt;&gt;0,I711/F711*100,""),"")</f>
        <v>5.06329113924051</v>
      </c>
      <c r="O711" s="71" t="n">
        <f aca="false">IF(H711&lt;&gt;0,IF(K711&lt;&gt;0,K711/H711*100,""),"")</f>
        <v>5.06329113924051</v>
      </c>
      <c r="Q711" s="65" t="n">
        <f aca="false">E711-C711-D711</f>
        <v>0</v>
      </c>
      <c r="R711" s="66" t="n">
        <f aca="false">H711-F711-G711</f>
        <v>0</v>
      </c>
      <c r="S711" s="66" t="n">
        <f aca="false">K711-I711-J711</f>
        <v>0</v>
      </c>
    </row>
    <row r="712" s="43" customFormat="true" ht="11.25" hidden="false" customHeight="false" outlineLevel="0" collapsed="false">
      <c r="A712" s="72" t="s">
        <v>658</v>
      </c>
      <c r="B712" s="79" t="s">
        <v>620</v>
      </c>
      <c r="C712" s="69" t="n">
        <v>11300</v>
      </c>
      <c r="D712" s="69"/>
      <c r="E712" s="69" t="n">
        <f aca="false">SUM(C712:D712)</f>
        <v>11300</v>
      </c>
      <c r="F712" s="69" t="n">
        <v>45733</v>
      </c>
      <c r="G712" s="69"/>
      <c r="H712" s="69" t="n">
        <f aca="false">SUM(F712:G712)</f>
        <v>45733</v>
      </c>
      <c r="I712" s="69"/>
      <c r="J712" s="69"/>
      <c r="K712" s="69" t="n">
        <f aca="false">SUM(I712:J712)</f>
        <v>0</v>
      </c>
      <c r="L712" s="71" t="str">
        <f aca="false">IF(C712&lt;&gt;0,IF(I712&lt;&gt;0,I712/C712*100,""),"")</f>
        <v/>
      </c>
      <c r="M712" s="71" t="str">
        <f aca="false">IF(E712&lt;&gt;0,IF(K712&lt;&gt;0,K712/E712*100,""),"")</f>
        <v/>
      </c>
      <c r="N712" s="71" t="str">
        <f aca="false">IF(F712&lt;&gt;0,IF(I712&lt;&gt;0,I712/F712*100,""),"")</f>
        <v/>
      </c>
      <c r="O712" s="71" t="str">
        <f aca="false">IF(H712&lt;&gt;0,IF(K712&lt;&gt;0,K712/H712*100,""),"")</f>
        <v/>
      </c>
      <c r="Q712" s="65" t="n">
        <f aca="false">E712-C712-D712</f>
        <v>0</v>
      </c>
      <c r="R712" s="66" t="n">
        <f aca="false">H712-F712-G712</f>
        <v>0</v>
      </c>
      <c r="S712" s="66" t="n">
        <f aca="false">K712-I712-J712</f>
        <v>0</v>
      </c>
    </row>
    <row r="713" s="43" customFormat="true" ht="11.25" hidden="true" customHeight="false" outlineLevel="0" collapsed="false">
      <c r="A713" s="72" t="s">
        <v>672</v>
      </c>
      <c r="B713" s="79" t="s">
        <v>58</v>
      </c>
      <c r="C713" s="69"/>
      <c r="D713" s="69"/>
      <c r="E713" s="69" t="n">
        <f aca="false">SUM(C713:D713)</f>
        <v>0</v>
      </c>
      <c r="F713" s="69"/>
      <c r="G713" s="69"/>
      <c r="H713" s="69" t="n">
        <f aca="false">SUM(F713:G713)</f>
        <v>0</v>
      </c>
      <c r="I713" s="69"/>
      <c r="J713" s="69"/>
      <c r="K713" s="69" t="n">
        <f aca="false">SUM(I713:J713)</f>
        <v>0</v>
      </c>
      <c r="L713" s="71" t="str">
        <f aca="false">IF(C713&lt;&gt;0,IF(I713&lt;&gt;0,I713/C713*100,""),"")</f>
        <v/>
      </c>
      <c r="M713" s="71" t="str">
        <f aca="false">IF(E713&lt;&gt;0,IF(K713&lt;&gt;0,K713/E713*100,""),"")</f>
        <v/>
      </c>
      <c r="N713" s="71" t="str">
        <f aca="false">IF(F713&lt;&gt;0,IF(I713&lt;&gt;0,I713/F713*100,""),"")</f>
        <v/>
      </c>
      <c r="O713" s="71" t="str">
        <f aca="false">IF(H713&lt;&gt;0,IF(K713&lt;&gt;0,K713/H713*100,""),"")</f>
        <v/>
      </c>
      <c r="Q713" s="65" t="n">
        <f aca="false">E713-C713-D713</f>
        <v>0</v>
      </c>
      <c r="R713" s="66" t="n">
        <f aca="false">H713-F713-G713</f>
        <v>0</v>
      </c>
      <c r="S713" s="66" t="n">
        <f aca="false">K713-I713-J713</f>
        <v>0</v>
      </c>
    </row>
    <row r="714" s="43" customFormat="true" ht="6" hidden="false" customHeight="true" outlineLevel="0" collapsed="false">
      <c r="A714" s="72"/>
      <c r="B714" s="48"/>
      <c r="C714" s="69"/>
      <c r="D714" s="69"/>
      <c r="E714" s="69"/>
      <c r="F714" s="69"/>
      <c r="G714" s="69"/>
      <c r="H714" s="69"/>
      <c r="I714" s="69"/>
      <c r="J714" s="69"/>
      <c r="K714" s="69"/>
      <c r="L714" s="71" t="str">
        <f aca="false">IF(C714&lt;&gt;0,IF(I714&lt;&gt;0,I714/C714*100,""),"")</f>
        <v/>
      </c>
      <c r="M714" s="71" t="str">
        <f aca="false">IF(E714&lt;&gt;0,IF(K714&lt;&gt;0,K714/E714*100,""),"")</f>
        <v/>
      </c>
      <c r="N714" s="71" t="str">
        <f aca="false">IF(F714&lt;&gt;0,IF(I714&lt;&gt;0,I714/F714*100,""),"")</f>
        <v/>
      </c>
      <c r="O714" s="71" t="str">
        <f aca="false">IF(H714&lt;&gt;0,IF(K714&lt;&gt;0,K714/H714*100,""),"")</f>
        <v/>
      </c>
      <c r="Q714" s="65" t="n">
        <f aca="false">E714-C714-D714</f>
        <v>0</v>
      </c>
      <c r="R714" s="66" t="n">
        <f aca="false">H714-F714-G714</f>
        <v>0</v>
      </c>
      <c r="S714" s="66" t="n">
        <f aca="false">K714-I714-J714</f>
        <v>0</v>
      </c>
    </row>
    <row r="715" s="43" customFormat="true" ht="12.75" hidden="false" customHeight="false" outlineLevel="0" collapsed="false">
      <c r="A715" s="61" t="s">
        <v>673</v>
      </c>
      <c r="B715" s="76" t="s">
        <v>19</v>
      </c>
      <c r="C715" s="108" t="n">
        <f aca="false">SUM(C717:C722)</f>
        <v>4071530</v>
      </c>
      <c r="D715" s="108" t="n">
        <f aca="false">SUM(D717:D718)</f>
        <v>0</v>
      </c>
      <c r="E715" s="108" t="n">
        <f aca="false">SUM(C715:D715)</f>
        <v>4071530</v>
      </c>
      <c r="F715" s="108" t="n">
        <f aca="false">SUM(F717:F722)</f>
        <v>4121671</v>
      </c>
      <c r="G715" s="108" t="n">
        <f aca="false">SUM(G717:G718)</f>
        <v>0</v>
      </c>
      <c r="H715" s="108" t="n">
        <f aca="false">SUM(F715:G715)</f>
        <v>4121671</v>
      </c>
      <c r="I715" s="108" t="n">
        <f aca="false">SUM(I717:I722)</f>
        <v>4050310</v>
      </c>
      <c r="J715" s="108" t="n">
        <f aca="false">SUM(J717:J718)</f>
        <v>0</v>
      </c>
      <c r="K715" s="108" t="n">
        <f aca="false">SUM(I715:J715)</f>
        <v>4050310</v>
      </c>
      <c r="L715" s="109" t="n">
        <f aca="false">IF(C715&lt;&gt;0,IF(I715&lt;&gt;0,I715/C715*100,""),"")</f>
        <v>99.4788200013263</v>
      </c>
      <c r="M715" s="109" t="n">
        <f aca="false">IF(E715&lt;&gt;0,IF(K715&lt;&gt;0,K715/E715*100,""),"")</f>
        <v>99.4788200013263</v>
      </c>
      <c r="N715" s="109" t="n">
        <f aca="false">IF(F715&lt;&gt;0,IF(I715&lt;&gt;0,I715/F715*100,""),"")</f>
        <v>98.2686391029269</v>
      </c>
      <c r="O715" s="109" t="n">
        <f aca="false">IF(H715&lt;&gt;0,IF(K715&lt;&gt;0,K715/H715*100,""),"")</f>
        <v>98.2686391029269</v>
      </c>
      <c r="Q715" s="65" t="n">
        <f aca="false">E715-C715-D715</f>
        <v>0</v>
      </c>
      <c r="R715" s="66" t="n">
        <f aca="false">H715-F715-G715</f>
        <v>0</v>
      </c>
      <c r="S715" s="66" t="n">
        <f aca="false">K715-I715-J715</f>
        <v>0</v>
      </c>
    </row>
    <row r="716" s="43" customFormat="true" ht="12" hidden="true" customHeight="false" outlineLevel="0" collapsed="false">
      <c r="A716" s="72" t="s">
        <v>26</v>
      </c>
      <c r="B716" s="179"/>
      <c r="C716" s="111" t="n">
        <f aca="false">SUM(C717:C722)</f>
        <v>4071530</v>
      </c>
      <c r="D716" s="112"/>
      <c r="E716" s="69" t="n">
        <f aca="false">SUM(C716:D716)</f>
        <v>4071530</v>
      </c>
      <c r="F716" s="69" t="n">
        <f aca="false">SUM(F717:F722)</f>
        <v>4121671</v>
      </c>
      <c r="G716" s="112"/>
      <c r="H716" s="69" t="n">
        <f aca="false">SUM(F716:G716)</f>
        <v>4121671</v>
      </c>
      <c r="I716" s="111" t="n">
        <f aca="false">SUM(I717:I722)</f>
        <v>4050310</v>
      </c>
      <c r="J716" s="112"/>
      <c r="K716" s="69" t="n">
        <f aca="false">SUM(I716:J716)</f>
        <v>4050310</v>
      </c>
      <c r="L716" s="71" t="n">
        <f aca="false">IF(C716&lt;&gt;0,IF(I716&lt;&gt;0,I716/C716*100,""),"")</f>
        <v>99.4788200013263</v>
      </c>
      <c r="M716" s="71" t="n">
        <f aca="false">IF(E716&lt;&gt;0,IF(K716&lt;&gt;0,K716/E716*100,""),"")</f>
        <v>99.4788200013263</v>
      </c>
      <c r="N716" s="71" t="n">
        <f aca="false">IF(F716&lt;&gt;0,IF(I716&lt;&gt;0,I716/F716*100,""),"")</f>
        <v>98.2686391029269</v>
      </c>
      <c r="O716" s="71" t="n">
        <f aca="false">IF(H716&lt;&gt;0,IF(K716&lt;&gt;0,K716/H716*100,""),"")</f>
        <v>98.2686391029269</v>
      </c>
      <c r="Q716" s="65" t="n">
        <f aca="false">E716-C716-D716</f>
        <v>0</v>
      </c>
      <c r="R716" s="66" t="n">
        <f aca="false">H716-F716-G716</f>
        <v>0</v>
      </c>
      <c r="S716" s="66" t="n">
        <f aca="false">K716-I716-J716</f>
        <v>0</v>
      </c>
    </row>
    <row r="717" s="43" customFormat="true" ht="12" hidden="false" customHeight="false" outlineLevel="0" collapsed="false">
      <c r="A717" s="72" t="s">
        <v>654</v>
      </c>
      <c r="B717" s="48" t="s">
        <v>618</v>
      </c>
      <c r="C717" s="111" t="n">
        <v>3888800</v>
      </c>
      <c r="D717" s="112"/>
      <c r="E717" s="69" t="n">
        <f aca="false">SUM(C717:D717)</f>
        <v>3888800</v>
      </c>
      <c r="F717" s="111" t="n">
        <v>3897700</v>
      </c>
      <c r="G717" s="112"/>
      <c r="H717" s="69" t="n">
        <f aca="false">SUM(F717:G717)</f>
        <v>3897700</v>
      </c>
      <c r="I717" s="111" t="n">
        <v>3870770</v>
      </c>
      <c r="J717" s="112"/>
      <c r="K717" s="69" t="n">
        <f aca="false">SUM(I717:J717)</f>
        <v>3870770</v>
      </c>
      <c r="L717" s="71" t="n">
        <f aca="false">IF(C717&lt;&gt;0,IF(I717&lt;&gt;0,I717/C717*100,""),"")</f>
        <v>99.5363608311047</v>
      </c>
      <c r="M717" s="71" t="n">
        <f aca="false">IF(E717&lt;&gt;0,IF(K717&lt;&gt;0,K717/E717*100,""),"")</f>
        <v>99.5363608311047</v>
      </c>
      <c r="N717" s="71" t="n">
        <f aca="false">IF(F717&lt;&gt;0,IF(I717&lt;&gt;0,I717/F717*100,""),"")</f>
        <v>99.3090797136773</v>
      </c>
      <c r="O717" s="71" t="n">
        <f aca="false">IF(H717&lt;&gt;0,IF(K717&lt;&gt;0,K717/H717*100,""),"")</f>
        <v>99.3090797136773</v>
      </c>
      <c r="Q717" s="65" t="n">
        <f aca="false">E717-C717-D717</f>
        <v>0</v>
      </c>
      <c r="R717" s="66" t="n">
        <f aca="false">H717-F717-G717</f>
        <v>0</v>
      </c>
      <c r="S717" s="66" t="n">
        <f aca="false">K717-I717-J717</f>
        <v>0</v>
      </c>
    </row>
    <row r="718" s="43" customFormat="true" ht="12" hidden="false" customHeight="false" outlineLevel="0" collapsed="false">
      <c r="A718" s="72" t="s">
        <v>658</v>
      </c>
      <c r="B718" s="48" t="s">
        <v>620</v>
      </c>
      <c r="C718" s="111" t="n">
        <v>15200</v>
      </c>
      <c r="D718" s="112"/>
      <c r="E718" s="69" t="n">
        <f aca="false">SUM(C718:D718)</f>
        <v>15200</v>
      </c>
      <c r="F718" s="111" t="n">
        <v>66441</v>
      </c>
      <c r="G718" s="112"/>
      <c r="H718" s="69" t="n">
        <f aca="false">SUM(F718:G718)</f>
        <v>66441</v>
      </c>
      <c r="I718" s="111" t="n">
        <v>7000</v>
      </c>
      <c r="J718" s="112"/>
      <c r="K718" s="69" t="n">
        <f aca="false">SUM(I718:J718)</f>
        <v>7000</v>
      </c>
      <c r="L718" s="71" t="n">
        <f aca="false">IF(C718&lt;&gt;0,IF(I718&lt;&gt;0,I718/C718*100,""),"")</f>
        <v>46.0526315789474</v>
      </c>
      <c r="M718" s="71" t="n">
        <f aca="false">IF(E718&lt;&gt;0,IF(K718&lt;&gt;0,K718/E718*100,""),"")</f>
        <v>46.0526315789474</v>
      </c>
      <c r="N718" s="71" t="n">
        <f aca="false">IF(F718&lt;&gt;0,IF(I718&lt;&gt;0,I718/F718*100,""),"")</f>
        <v>10.5356632199997</v>
      </c>
      <c r="O718" s="71" t="n">
        <f aca="false">IF(H718&lt;&gt;0,IF(K718&lt;&gt;0,K718/H718*100,""),"")</f>
        <v>10.5356632199997</v>
      </c>
      <c r="Q718" s="65" t="n">
        <f aca="false">E718-C718-D718</f>
        <v>0</v>
      </c>
      <c r="R718" s="66" t="n">
        <f aca="false">H718-F718-G718</f>
        <v>0</v>
      </c>
      <c r="S718" s="66" t="n">
        <f aca="false">K718-I718-J718</f>
        <v>0</v>
      </c>
    </row>
    <row r="719" s="43" customFormat="true" ht="12" hidden="false" customHeight="false" outlineLevel="0" collapsed="false">
      <c r="A719" s="75" t="s">
        <v>30</v>
      </c>
      <c r="B719" s="48" t="s">
        <v>31</v>
      </c>
      <c r="C719" s="111" t="n">
        <v>82000</v>
      </c>
      <c r="D719" s="112"/>
      <c r="E719" s="69" t="n">
        <f aca="false">SUM(C719:D719)</f>
        <v>82000</v>
      </c>
      <c r="F719" s="111" t="n">
        <v>82000</v>
      </c>
      <c r="G719" s="112"/>
      <c r="H719" s="69" t="n">
        <f aca="false">SUM(F719:G719)</f>
        <v>82000</v>
      </c>
      <c r="I719" s="111" t="n">
        <v>100000</v>
      </c>
      <c r="J719" s="112"/>
      <c r="K719" s="69" t="n">
        <f aca="false">SUM(I719:J719)</f>
        <v>100000</v>
      </c>
      <c r="L719" s="71" t="n">
        <f aca="false">IF(C719&lt;&gt;0,IF(I719&lt;&gt;0,I719/C719*100,""),"")</f>
        <v>121.951219512195</v>
      </c>
      <c r="M719" s="71" t="n">
        <f aca="false">IF(E719&lt;&gt;0,IF(K719&lt;&gt;0,K719/E719*100,""),"")</f>
        <v>121.951219512195</v>
      </c>
      <c r="N719" s="71" t="n">
        <f aca="false">IF(F719&lt;&gt;0,IF(I719&lt;&gt;0,I719/F719*100,""),"")</f>
        <v>121.951219512195</v>
      </c>
      <c r="O719" s="71" t="n">
        <f aca="false">IF(H719&lt;&gt;0,IF(K719&lt;&gt;0,K719/H719*100,""),"")</f>
        <v>121.951219512195</v>
      </c>
      <c r="Q719" s="65" t="n">
        <f aca="false">E719-C719-D719</f>
        <v>0</v>
      </c>
      <c r="R719" s="66" t="n">
        <f aca="false">H719-F719-G719</f>
        <v>0</v>
      </c>
      <c r="S719" s="66" t="n">
        <f aca="false">K719-I719-J719</f>
        <v>0</v>
      </c>
    </row>
    <row r="720" s="43" customFormat="true" ht="12" hidden="false" customHeight="false" outlineLevel="0" collapsed="false">
      <c r="A720" s="75" t="s">
        <v>659</v>
      </c>
      <c r="B720" s="48" t="s">
        <v>642</v>
      </c>
      <c r="C720" s="111" t="n">
        <v>1050</v>
      </c>
      <c r="D720" s="112"/>
      <c r="E720" s="69" t="n">
        <f aca="false">SUM(C720:D720)</f>
        <v>1050</v>
      </c>
      <c r="F720" s="111" t="n">
        <v>7350</v>
      </c>
      <c r="G720" s="112"/>
      <c r="H720" s="69" t="n">
        <f aca="false">SUM(F720:G720)</f>
        <v>7350</v>
      </c>
      <c r="I720" s="111" t="n">
        <v>2300</v>
      </c>
      <c r="J720" s="112"/>
      <c r="K720" s="69" t="n">
        <f aca="false">SUM(I720:J720)</f>
        <v>2300</v>
      </c>
      <c r="L720" s="71" t="n">
        <f aca="false">IF(C720&lt;&gt;0,IF(I720&lt;&gt;0,I720/C720*100,""),"")</f>
        <v>219.047619047619</v>
      </c>
      <c r="M720" s="71" t="n">
        <f aca="false">IF(E720&lt;&gt;0,IF(K720&lt;&gt;0,K720/E720*100,""),"")</f>
        <v>219.047619047619</v>
      </c>
      <c r="N720" s="71" t="n">
        <f aca="false">IF(F720&lt;&gt;0,IF(I720&lt;&gt;0,I720/F720*100,""),"")</f>
        <v>31.2925170068027</v>
      </c>
      <c r="O720" s="71" t="n">
        <f aca="false">IF(H720&lt;&gt;0,IF(K720&lt;&gt;0,K720/H720*100,""),"")</f>
        <v>31.2925170068027</v>
      </c>
      <c r="Q720" s="65" t="n">
        <f aca="false">E720-C720-D720</f>
        <v>0</v>
      </c>
      <c r="R720" s="66" t="n">
        <f aca="false">H720-F720-G720</f>
        <v>0</v>
      </c>
      <c r="S720" s="66" t="n">
        <f aca="false">K720-I720-J720</f>
        <v>0</v>
      </c>
    </row>
    <row r="721" s="43" customFormat="true" ht="12" hidden="false" customHeight="false" outlineLevel="0" collapsed="false">
      <c r="A721" s="72" t="s">
        <v>660</v>
      </c>
      <c r="B721" s="48" t="s">
        <v>626</v>
      </c>
      <c r="C721" s="111" t="n">
        <v>78480</v>
      </c>
      <c r="D721" s="112"/>
      <c r="E721" s="69" t="n">
        <f aca="false">SUM(C721:D721)</f>
        <v>78480</v>
      </c>
      <c r="F721" s="111" t="n">
        <v>62180</v>
      </c>
      <c r="G721" s="112"/>
      <c r="H721" s="69" t="n">
        <f aca="false">SUM(F721:G721)</f>
        <v>62180</v>
      </c>
      <c r="I721" s="111" t="n">
        <v>64240</v>
      </c>
      <c r="J721" s="112"/>
      <c r="K721" s="69" t="n">
        <f aca="false">SUM(I721:J721)</f>
        <v>64240</v>
      </c>
      <c r="L721" s="71" t="n">
        <f aca="false">IF(C721&lt;&gt;0,IF(I721&lt;&gt;0,I721/C721*100,""),"")</f>
        <v>81.855249745158</v>
      </c>
      <c r="M721" s="71" t="n">
        <f aca="false">IF(E721&lt;&gt;0,IF(K721&lt;&gt;0,K721/E721*100,""),"")</f>
        <v>81.855249745158</v>
      </c>
      <c r="N721" s="71" t="n">
        <f aca="false">IF(F721&lt;&gt;0,IF(I721&lt;&gt;0,I721/F721*100,""),"")</f>
        <v>103.312962367321</v>
      </c>
      <c r="O721" s="71" t="n">
        <f aca="false">IF(H721&lt;&gt;0,IF(K721&lt;&gt;0,K721/H721*100,""),"")</f>
        <v>103.312962367321</v>
      </c>
      <c r="Q721" s="65" t="n">
        <f aca="false">E721-C721-D721</f>
        <v>0</v>
      </c>
      <c r="R721" s="66" t="n">
        <f aca="false">H721-F721-G721</f>
        <v>0</v>
      </c>
      <c r="S721" s="66" t="n">
        <f aca="false">K721-I721-J721</f>
        <v>0</v>
      </c>
    </row>
    <row r="722" s="43" customFormat="true" ht="11.25" hidden="false" customHeight="false" outlineLevel="0" collapsed="false">
      <c r="A722" s="72" t="s">
        <v>655</v>
      </c>
      <c r="B722" s="48" t="s">
        <v>656</v>
      </c>
      <c r="C722" s="69" t="n">
        <v>6000</v>
      </c>
      <c r="D722" s="69"/>
      <c r="E722" s="69" t="n">
        <f aca="false">SUM(C722:D722)</f>
        <v>6000</v>
      </c>
      <c r="F722" s="69" t="n">
        <v>6000</v>
      </c>
      <c r="G722" s="69"/>
      <c r="H722" s="69" t="n">
        <f aca="false">SUM(F722:G722)</f>
        <v>6000</v>
      </c>
      <c r="I722" s="69" t="n">
        <v>6000</v>
      </c>
      <c r="J722" s="69"/>
      <c r="K722" s="69" t="n">
        <f aca="false">SUM(I722:J722)</f>
        <v>6000</v>
      </c>
      <c r="L722" s="71" t="n">
        <f aca="false">IF(C722&lt;&gt;0,IF(I722&lt;&gt;0,I722/C722*100,""),"")</f>
        <v>100</v>
      </c>
      <c r="M722" s="71" t="n">
        <f aca="false">IF(E722&lt;&gt;0,IF(K722&lt;&gt;0,K722/E722*100,""),"")</f>
        <v>100</v>
      </c>
      <c r="N722" s="71" t="n">
        <f aca="false">IF(F722&lt;&gt;0,IF(I722&lt;&gt;0,I722/F722*100,""),"")</f>
        <v>100</v>
      </c>
      <c r="O722" s="71" t="n">
        <f aca="false">IF(H722&lt;&gt;0,IF(K722&lt;&gt;0,K722/H722*100,""),"")</f>
        <v>100</v>
      </c>
      <c r="Q722" s="65" t="n">
        <f aca="false">E722-C722-D722</f>
        <v>0</v>
      </c>
      <c r="R722" s="66" t="n">
        <f aca="false">H722-F722-G722</f>
        <v>0</v>
      </c>
      <c r="S722" s="66" t="n">
        <f aca="false">K722-I722-J722</f>
        <v>0</v>
      </c>
    </row>
    <row r="723" s="43" customFormat="true" ht="6" hidden="false" customHeight="true" outlineLevel="0" collapsed="false">
      <c r="A723" s="72"/>
      <c r="B723" s="48"/>
      <c r="C723" s="111"/>
      <c r="D723" s="112"/>
      <c r="E723" s="69"/>
      <c r="F723" s="69"/>
      <c r="G723" s="112"/>
      <c r="H723" s="69"/>
      <c r="I723" s="111"/>
      <c r="J723" s="112"/>
      <c r="K723" s="69"/>
      <c r="L723" s="71" t="str">
        <f aca="false">IF(C723&lt;&gt;0,IF(I723&lt;&gt;0,I723/C723*100,""),"")</f>
        <v/>
      </c>
      <c r="M723" s="71" t="str">
        <f aca="false">IF(E723&lt;&gt;0,IF(K723&lt;&gt;0,K723/E723*100,""),"")</f>
        <v/>
      </c>
      <c r="N723" s="71" t="str">
        <f aca="false">IF(F723&lt;&gt;0,IF(I723&lt;&gt;0,I723/F723*100,""),"")</f>
        <v/>
      </c>
      <c r="O723" s="71" t="str">
        <f aca="false">IF(H723&lt;&gt;0,IF(K723&lt;&gt;0,K723/H723*100,""),"")</f>
        <v/>
      </c>
      <c r="Q723" s="65" t="n">
        <f aca="false">E723-C723-D723</f>
        <v>0</v>
      </c>
      <c r="R723" s="66" t="n">
        <f aca="false">H723-F723-G723</f>
        <v>0</v>
      </c>
      <c r="S723" s="66" t="n">
        <f aca="false">K723-I723-J723</f>
        <v>0</v>
      </c>
    </row>
    <row r="724" s="43" customFormat="true" ht="12.75" hidden="false" customHeight="false" outlineLevel="0" collapsed="false">
      <c r="A724" s="61" t="s">
        <v>674</v>
      </c>
      <c r="B724" s="76" t="s">
        <v>19</v>
      </c>
      <c r="C724" s="108" t="n">
        <f aca="false">SUM(C726:C733)</f>
        <v>2449300</v>
      </c>
      <c r="D724" s="108" t="n">
        <f aca="false">SUM(D726:D733)</f>
        <v>0</v>
      </c>
      <c r="E724" s="108" t="n">
        <f aca="false">SUM(C724:D724)</f>
        <v>2449300</v>
      </c>
      <c r="F724" s="108" t="n">
        <f aca="false">SUM(F726:F733)</f>
        <v>2648975</v>
      </c>
      <c r="G724" s="108" t="n">
        <f aca="false">SUM(G726:G733)</f>
        <v>0</v>
      </c>
      <c r="H724" s="108" t="n">
        <f aca="false">SUM(F724:G724)</f>
        <v>2648975</v>
      </c>
      <c r="I724" s="108" t="n">
        <f aca="false">SUM(I726:I733)</f>
        <v>3042590</v>
      </c>
      <c r="J724" s="108" t="n">
        <f aca="false">SUM(J726:J733)</f>
        <v>0</v>
      </c>
      <c r="K724" s="108" t="n">
        <f aca="false">SUM(I724:J724)</f>
        <v>3042590</v>
      </c>
      <c r="L724" s="109" t="n">
        <f aca="false">IF(C724&lt;&gt;0,IF(I724&lt;&gt;0,I724/C724*100,""),"")</f>
        <v>124.222839178541</v>
      </c>
      <c r="M724" s="109" t="n">
        <f aca="false">IF(E724&lt;&gt;0,IF(K724&lt;&gt;0,K724/E724*100,""),"")</f>
        <v>124.222839178541</v>
      </c>
      <c r="N724" s="109" t="n">
        <f aca="false">IF(F724&lt;&gt;0,IF(I724&lt;&gt;0,I724/F724*100,""),"")</f>
        <v>114.859143631027</v>
      </c>
      <c r="O724" s="109" t="n">
        <f aca="false">IF(H724&lt;&gt;0,IF(K724&lt;&gt;0,K724/H724*100,""),"")</f>
        <v>114.859143631027</v>
      </c>
      <c r="Q724" s="65" t="n">
        <f aca="false">E724-C724-D724</f>
        <v>0</v>
      </c>
      <c r="R724" s="66" t="n">
        <f aca="false">H724-F724-G724</f>
        <v>0</v>
      </c>
      <c r="S724" s="66" t="n">
        <f aca="false">K724-I724-J724</f>
        <v>0</v>
      </c>
    </row>
    <row r="725" s="43" customFormat="true" ht="11.25" hidden="true" customHeight="false" outlineLevel="0" collapsed="false">
      <c r="A725" s="72" t="s">
        <v>26</v>
      </c>
      <c r="B725" s="68"/>
      <c r="C725" s="69" t="n">
        <f aca="false">SUM(C726:C731)</f>
        <v>2449300</v>
      </c>
      <c r="D725" s="69" t="n">
        <f aca="false">SUM(D726:D731)</f>
        <v>0</v>
      </c>
      <c r="E725" s="69" t="n">
        <f aca="false">SUM(C725:D725)</f>
        <v>2449300</v>
      </c>
      <c r="F725" s="69" t="n">
        <f aca="false">SUM(F726:F731)</f>
        <v>2648975</v>
      </c>
      <c r="G725" s="69" t="n">
        <f aca="false">SUM(G726:G731)</f>
        <v>0</v>
      </c>
      <c r="H725" s="69" t="n">
        <f aca="false">SUM(F725:G725)</f>
        <v>2648975</v>
      </c>
      <c r="I725" s="69" t="n">
        <f aca="false">SUM(I726:I731)</f>
        <v>3042590</v>
      </c>
      <c r="J725" s="69" t="n">
        <f aca="false">SUM(J726:J731)</f>
        <v>0</v>
      </c>
      <c r="K725" s="69" t="n">
        <f aca="false">SUM(I725:J725)</f>
        <v>3042590</v>
      </c>
      <c r="L725" s="71" t="n">
        <f aca="false">IF(C725&lt;&gt;0,IF(I725&lt;&gt;0,I725/C725*100,""),"")</f>
        <v>124.222839178541</v>
      </c>
      <c r="M725" s="71" t="n">
        <f aca="false">IF(E725&lt;&gt;0,IF(K725&lt;&gt;0,K725/E725*100,""),"")</f>
        <v>124.222839178541</v>
      </c>
      <c r="N725" s="71" t="n">
        <f aca="false">IF(F725&lt;&gt;0,IF(I725&lt;&gt;0,I725/F725*100,""),"")</f>
        <v>114.859143631027</v>
      </c>
      <c r="O725" s="71" t="n">
        <f aca="false">IF(H725&lt;&gt;0,IF(K725&lt;&gt;0,K725/H725*100,""),"")</f>
        <v>114.859143631027</v>
      </c>
      <c r="Q725" s="65" t="n">
        <f aca="false">E725-C725-D725</f>
        <v>0</v>
      </c>
      <c r="R725" s="66" t="n">
        <f aca="false">H725-F725-G725</f>
        <v>0</v>
      </c>
      <c r="S725" s="66" t="n">
        <f aca="false">K725-I725-J725</f>
        <v>0</v>
      </c>
    </row>
    <row r="726" s="43" customFormat="true" ht="12" hidden="false" customHeight="false" outlineLevel="0" collapsed="false">
      <c r="A726" s="72" t="s">
        <v>654</v>
      </c>
      <c r="B726" s="48" t="s">
        <v>618</v>
      </c>
      <c r="C726" s="111" t="n">
        <v>2359100</v>
      </c>
      <c r="D726" s="112"/>
      <c r="E726" s="69" t="n">
        <f aca="false">SUM(C726:D726)</f>
        <v>2359100</v>
      </c>
      <c r="F726" s="111" t="n">
        <v>2386200</v>
      </c>
      <c r="G726" s="112"/>
      <c r="H726" s="69" t="n">
        <f aca="false">SUM(F726:G726)</f>
        <v>2386200</v>
      </c>
      <c r="I726" s="111" t="n">
        <v>2775490</v>
      </c>
      <c r="J726" s="112"/>
      <c r="K726" s="69" t="n">
        <f aca="false">SUM(I726:J726)</f>
        <v>2775490</v>
      </c>
      <c r="L726" s="71" t="n">
        <f aca="false">IF(C726&lt;&gt;0,IF(I726&lt;&gt;0,I726/C726*100,""),"")</f>
        <v>117.650375143063</v>
      </c>
      <c r="M726" s="71" t="n">
        <f aca="false">IF(E726&lt;&gt;0,IF(K726&lt;&gt;0,K726/E726*100,""),"")</f>
        <v>117.650375143063</v>
      </c>
      <c r="N726" s="71" t="n">
        <f aca="false">IF(F726&lt;&gt;0,IF(I726&lt;&gt;0,I726/F726*100,""),"")</f>
        <v>116.314223451513</v>
      </c>
      <c r="O726" s="71" t="n">
        <f aca="false">IF(H726&lt;&gt;0,IF(K726&lt;&gt;0,K726/H726*100,""),"")</f>
        <v>116.314223451513</v>
      </c>
      <c r="Q726" s="65" t="n">
        <f aca="false">E726-C726-D726</f>
        <v>0</v>
      </c>
      <c r="R726" s="66" t="n">
        <f aca="false">H726-F726-G726</f>
        <v>0</v>
      </c>
      <c r="S726" s="66" t="n">
        <f aca="false">K726-I726-J726</f>
        <v>0</v>
      </c>
    </row>
    <row r="727" s="43" customFormat="true" ht="12" hidden="false" customHeight="false" outlineLevel="0" collapsed="false">
      <c r="A727" s="75" t="s">
        <v>30</v>
      </c>
      <c r="B727" s="48" t="s">
        <v>31</v>
      </c>
      <c r="C727" s="111" t="n">
        <v>61000</v>
      </c>
      <c r="D727" s="112"/>
      <c r="E727" s="69" t="n">
        <f aca="false">SUM(C727:D727)</f>
        <v>61000</v>
      </c>
      <c r="F727" s="111" t="n">
        <v>76000</v>
      </c>
      <c r="G727" s="112"/>
      <c r="H727" s="69" t="n">
        <f aca="false">SUM(F727:G727)</f>
        <v>76000</v>
      </c>
      <c r="I727" s="111" t="n">
        <v>71000</v>
      </c>
      <c r="J727" s="112"/>
      <c r="K727" s="69" t="n">
        <f aca="false">SUM(I727:J727)</f>
        <v>71000</v>
      </c>
      <c r="L727" s="71" t="n">
        <f aca="false">IF(C727&lt;&gt;0,IF(I727&lt;&gt;0,I727/C727*100,""),"")</f>
        <v>116.393442622951</v>
      </c>
      <c r="M727" s="71" t="n">
        <f aca="false">IF(E727&lt;&gt;0,IF(K727&lt;&gt;0,K727/E727*100,""),"")</f>
        <v>116.393442622951</v>
      </c>
      <c r="N727" s="71" t="n">
        <f aca="false">IF(F727&lt;&gt;0,IF(I727&lt;&gt;0,I727/F727*100,""),"")</f>
        <v>93.421052631579</v>
      </c>
      <c r="O727" s="71" t="n">
        <f aca="false">IF(H727&lt;&gt;0,IF(K727&lt;&gt;0,K727/H727*100,""),"")</f>
        <v>93.421052631579</v>
      </c>
      <c r="Q727" s="65" t="n">
        <f aca="false">E727-C727-D727</f>
        <v>0</v>
      </c>
      <c r="R727" s="66" t="n">
        <f aca="false">H727-F727-G727</f>
        <v>0</v>
      </c>
      <c r="S727" s="66" t="n">
        <f aca="false">K727-I727-J727</f>
        <v>0</v>
      </c>
    </row>
    <row r="728" s="43" customFormat="true" ht="12" hidden="false" customHeight="false" outlineLevel="0" collapsed="false">
      <c r="A728" s="72" t="s">
        <v>658</v>
      </c>
      <c r="B728" s="48" t="s">
        <v>620</v>
      </c>
      <c r="C728" s="111" t="n">
        <v>5200</v>
      </c>
      <c r="D728" s="112"/>
      <c r="E728" s="69" t="n">
        <f aca="false">SUM(C728:D728)</f>
        <v>5200</v>
      </c>
      <c r="F728" s="111" t="n">
        <v>66475</v>
      </c>
      <c r="G728" s="112"/>
      <c r="H728" s="69" t="n">
        <f aca="false">SUM(F728:G728)</f>
        <v>66475</v>
      </c>
      <c r="I728" s="111" t="n">
        <v>9100</v>
      </c>
      <c r="J728" s="112"/>
      <c r="K728" s="69" t="n">
        <f aca="false">SUM(I728:J728)</f>
        <v>9100</v>
      </c>
      <c r="L728" s="71" t="n">
        <f aca="false">IF(C728&lt;&gt;0,IF(I728&lt;&gt;0,I728/C728*100,""),"")</f>
        <v>175</v>
      </c>
      <c r="M728" s="71" t="n">
        <f aca="false">IF(E728&lt;&gt;0,IF(K728&lt;&gt;0,K728/E728*100,""),"")</f>
        <v>175</v>
      </c>
      <c r="N728" s="71" t="n">
        <f aca="false">IF(F728&lt;&gt;0,IF(I728&lt;&gt;0,I728/F728*100,""),"")</f>
        <v>13.6893569010906</v>
      </c>
      <c r="O728" s="71" t="n">
        <f aca="false">IF(H728&lt;&gt;0,IF(K728&lt;&gt;0,K728/H728*100,""),"")</f>
        <v>13.6893569010906</v>
      </c>
      <c r="Q728" s="65" t="n">
        <f aca="false">E728-C728-D728</f>
        <v>0</v>
      </c>
      <c r="R728" s="66" t="n">
        <f aca="false">H728-F728-G728</f>
        <v>0</v>
      </c>
      <c r="S728" s="66" t="n">
        <f aca="false">K728-I728-J728</f>
        <v>0</v>
      </c>
    </row>
    <row r="729" s="43" customFormat="true" ht="12" hidden="false" customHeight="false" outlineLevel="0" collapsed="false">
      <c r="A729" s="72" t="s">
        <v>655</v>
      </c>
      <c r="B729" s="48" t="s">
        <v>656</v>
      </c>
      <c r="C729" s="111" t="n">
        <v>7000</v>
      </c>
      <c r="D729" s="112"/>
      <c r="E729" s="69" t="n">
        <f aca="false">SUM(C729:D729)</f>
        <v>7000</v>
      </c>
      <c r="F729" s="111" t="n">
        <v>50500</v>
      </c>
      <c r="G729" s="112"/>
      <c r="H729" s="69" t="n">
        <f aca="false">SUM(F729:G729)</f>
        <v>50500</v>
      </c>
      <c r="I729" s="111" t="n">
        <f aca="false">7000+180000</f>
        <v>187000</v>
      </c>
      <c r="J729" s="112"/>
      <c r="K729" s="69" t="n">
        <f aca="false">SUM(I729:J729)</f>
        <v>187000</v>
      </c>
      <c r="L729" s="71" t="n">
        <f aca="false">IF(C729&lt;&gt;0,IF(I729&lt;&gt;0,I729/C729*100,""),"")</f>
        <v>2671.42857142857</v>
      </c>
      <c r="M729" s="71" t="n">
        <f aca="false">IF(E729&lt;&gt;0,IF(K729&lt;&gt;0,K729/E729*100,""),"")</f>
        <v>2671.42857142857</v>
      </c>
      <c r="N729" s="71" t="n">
        <f aca="false">IF(F729&lt;&gt;0,IF(I729&lt;&gt;0,I729/F729*100,""),"")</f>
        <v>370.29702970297</v>
      </c>
      <c r="O729" s="71" t="n">
        <f aca="false">IF(H729&lt;&gt;0,IF(K729&lt;&gt;0,K729/H729*100,""),"")</f>
        <v>370.29702970297</v>
      </c>
      <c r="Q729" s="65" t="n">
        <f aca="false">E729-C729-D729</f>
        <v>0</v>
      </c>
      <c r="R729" s="66" t="n">
        <f aca="false">H729-F729-G729</f>
        <v>0</v>
      </c>
      <c r="S729" s="66" t="n">
        <f aca="false">K729-I729-J729</f>
        <v>0</v>
      </c>
    </row>
    <row r="730" s="43" customFormat="true" ht="12" hidden="false" customHeight="false" outlineLevel="0" collapsed="false">
      <c r="A730" s="126" t="s">
        <v>675</v>
      </c>
      <c r="B730" s="48"/>
      <c r="C730" s="111"/>
      <c r="D730" s="112"/>
      <c r="E730" s="69"/>
      <c r="F730" s="111"/>
      <c r="G730" s="112"/>
      <c r="H730" s="69"/>
      <c r="I730" s="111"/>
      <c r="J730" s="112"/>
      <c r="K730" s="69"/>
      <c r="L730" s="71"/>
      <c r="M730" s="71"/>
      <c r="N730" s="71"/>
      <c r="O730" s="71"/>
      <c r="Q730" s="65" t="n">
        <f aca="false">E730-C730-D730</f>
        <v>0</v>
      </c>
      <c r="R730" s="66" t="n">
        <f aca="false">H730-F730-G730</f>
        <v>0</v>
      </c>
      <c r="S730" s="66" t="n">
        <f aca="false">K730-I730-J730</f>
        <v>0</v>
      </c>
    </row>
    <row r="731" s="43" customFormat="true" ht="11.25" hidden="false" customHeight="false" outlineLevel="0" collapsed="false">
      <c r="A731" s="72" t="s">
        <v>660</v>
      </c>
      <c r="B731" s="79" t="s">
        <v>626</v>
      </c>
      <c r="C731" s="69" t="n">
        <v>17000</v>
      </c>
      <c r="D731" s="69"/>
      <c r="E731" s="69" t="n">
        <f aca="false">SUM(C731:D731)</f>
        <v>17000</v>
      </c>
      <c r="F731" s="69" t="n">
        <v>69800</v>
      </c>
      <c r="G731" s="69"/>
      <c r="H731" s="69" t="n">
        <f aca="false">SUM(F731:G731)</f>
        <v>69800</v>
      </c>
      <c r="I731" s="69"/>
      <c r="J731" s="69"/>
      <c r="K731" s="69" t="n">
        <f aca="false">SUM(I731:J731)</f>
        <v>0</v>
      </c>
      <c r="L731" s="71" t="str">
        <f aca="false">IF(C731&lt;&gt;0,IF(I731&lt;&gt;0,I731/C731*100,""),"")</f>
        <v/>
      </c>
      <c r="M731" s="71" t="str">
        <f aca="false">IF(E731&lt;&gt;0,IF(K731&lt;&gt;0,K731/E731*100,""),"")</f>
        <v/>
      </c>
      <c r="N731" s="71" t="str">
        <f aca="false">IF(F731&lt;&gt;0,IF(I731&lt;&gt;0,I731/F731*100,""),"")</f>
        <v/>
      </c>
      <c r="O731" s="71" t="str">
        <f aca="false">IF(H731&lt;&gt;0,IF(K731&lt;&gt;0,K731/H731*100,""),"")</f>
        <v/>
      </c>
      <c r="Q731" s="65" t="n">
        <f aca="false">E731-C731-D731</f>
        <v>0</v>
      </c>
      <c r="R731" s="66" t="n">
        <f aca="false">H731-F731-G731</f>
        <v>0</v>
      </c>
      <c r="S731" s="66" t="n">
        <f aca="false">K731-I731-J731</f>
        <v>0</v>
      </c>
    </row>
    <row r="732" s="43" customFormat="true" ht="12.75" hidden="true" customHeight="true" outlineLevel="0" collapsed="false">
      <c r="A732" s="75" t="s">
        <v>55</v>
      </c>
      <c r="B732" s="79" t="s">
        <v>56</v>
      </c>
      <c r="C732" s="111"/>
      <c r="D732" s="112"/>
      <c r="E732" s="69" t="n">
        <f aca="false">SUM(C732:D732)</f>
        <v>0</v>
      </c>
      <c r="F732" s="69"/>
      <c r="G732" s="112"/>
      <c r="H732" s="69" t="n">
        <f aca="false">SUM(F732:G732)</f>
        <v>0</v>
      </c>
      <c r="I732" s="111"/>
      <c r="J732" s="112"/>
      <c r="K732" s="69" t="n">
        <f aca="false">SUM(I732:J732)</f>
        <v>0</v>
      </c>
      <c r="L732" s="71" t="str">
        <f aca="false">IF(C732&lt;&gt;0,IF(I732&lt;&gt;0,I732/C732*100,""),"")</f>
        <v/>
      </c>
      <c r="M732" s="71" t="str">
        <f aca="false">IF(E732&lt;&gt;0,IF(K732&lt;&gt;0,K732/E732*100,""),"")</f>
        <v/>
      </c>
      <c r="N732" s="71" t="str">
        <f aca="false">IF(F732&lt;&gt;0,IF(I732&lt;&gt;0,I732/F732*100,""),"")</f>
        <v/>
      </c>
      <c r="O732" s="71" t="str">
        <f aca="false">IF(H732&lt;&gt;0,IF(K732&lt;&gt;0,K732/H732*100,""),"")</f>
        <v/>
      </c>
      <c r="Q732" s="65" t="n">
        <f aca="false">E732-C732-D732</f>
        <v>0</v>
      </c>
      <c r="R732" s="66" t="n">
        <f aca="false">H732-F732-G732</f>
        <v>0</v>
      </c>
      <c r="S732" s="66" t="n">
        <f aca="false">K732-I732-J732</f>
        <v>0</v>
      </c>
    </row>
    <row r="733" s="43" customFormat="true" ht="12.75" hidden="true" customHeight="true" outlineLevel="0" collapsed="false">
      <c r="A733" s="75" t="s">
        <v>57</v>
      </c>
      <c r="B733" s="79" t="s">
        <v>58</v>
      </c>
      <c r="C733" s="111"/>
      <c r="D733" s="112"/>
      <c r="E733" s="69" t="n">
        <f aca="false">SUM(C733:D733)</f>
        <v>0</v>
      </c>
      <c r="F733" s="69"/>
      <c r="G733" s="112"/>
      <c r="H733" s="69" t="n">
        <f aca="false">SUM(F733:G733)</f>
        <v>0</v>
      </c>
      <c r="I733" s="111"/>
      <c r="J733" s="112"/>
      <c r="K733" s="69" t="n">
        <f aca="false">SUM(I733:J733)</f>
        <v>0</v>
      </c>
      <c r="L733" s="71" t="str">
        <f aca="false">IF(C733&lt;&gt;0,IF(I733&lt;&gt;0,I733/C733*100,""),"")</f>
        <v/>
      </c>
      <c r="M733" s="71" t="str">
        <f aca="false">IF(E733&lt;&gt;0,IF(K733&lt;&gt;0,K733/E733*100,""),"")</f>
        <v/>
      </c>
      <c r="N733" s="71" t="str">
        <f aca="false">IF(F733&lt;&gt;0,IF(I733&lt;&gt;0,I733/F733*100,""),"")</f>
        <v/>
      </c>
      <c r="O733" s="71" t="str">
        <f aca="false">IF(H733&lt;&gt;0,IF(K733&lt;&gt;0,K733/H733*100,""),"")</f>
        <v/>
      </c>
      <c r="Q733" s="65" t="n">
        <f aca="false">E733-C733-D733</f>
        <v>0</v>
      </c>
      <c r="R733" s="66" t="n">
        <f aca="false">H733-F733-G733</f>
        <v>0</v>
      </c>
      <c r="S733" s="66" t="n">
        <f aca="false">K733-I733-J733</f>
        <v>0</v>
      </c>
    </row>
    <row r="734" s="43" customFormat="true" ht="6" hidden="false" customHeight="true" outlineLevel="0" collapsed="false">
      <c r="A734" s="72"/>
      <c r="B734" s="48"/>
      <c r="C734" s="69"/>
      <c r="D734" s="69"/>
      <c r="E734" s="69"/>
      <c r="F734" s="69"/>
      <c r="G734" s="69"/>
      <c r="H734" s="69"/>
      <c r="I734" s="69"/>
      <c r="J734" s="69"/>
      <c r="K734" s="69"/>
      <c r="L734" s="71" t="str">
        <f aca="false">IF(C734&lt;&gt;0,IF(I734&lt;&gt;0,I734/C734*100,""),"")</f>
        <v/>
      </c>
      <c r="M734" s="71" t="str">
        <f aca="false">IF(E734&lt;&gt;0,IF(K734&lt;&gt;0,K734/E734*100,""),"")</f>
        <v/>
      </c>
      <c r="N734" s="71" t="str">
        <f aca="false">IF(F734&lt;&gt;0,IF(I734&lt;&gt;0,I734/F734*100,""),"")</f>
        <v/>
      </c>
      <c r="O734" s="71" t="str">
        <f aca="false">IF(H734&lt;&gt;0,IF(K734&lt;&gt;0,K734/H734*100,""),"")</f>
        <v/>
      </c>
      <c r="Q734" s="65" t="n">
        <f aca="false">E734-C734-D734</f>
        <v>0</v>
      </c>
      <c r="R734" s="66" t="n">
        <f aca="false">H734-F734-G734</f>
        <v>0</v>
      </c>
      <c r="S734" s="66" t="n">
        <f aca="false">K734-I734-J734</f>
        <v>0</v>
      </c>
    </row>
    <row r="735" s="43" customFormat="true" ht="12.75" hidden="false" customHeight="false" outlineLevel="0" collapsed="false">
      <c r="A735" s="61" t="s">
        <v>676</v>
      </c>
      <c r="B735" s="76" t="s">
        <v>19</v>
      </c>
      <c r="C735" s="123" t="n">
        <f aca="false">SUM(C737:C742)</f>
        <v>6291200</v>
      </c>
      <c r="D735" s="123" t="n">
        <f aca="false">SUM(D737:D737)</f>
        <v>0</v>
      </c>
      <c r="E735" s="63" t="n">
        <f aca="false">SUM(C735:D735)</f>
        <v>6291200</v>
      </c>
      <c r="F735" s="63" t="n">
        <f aca="false">SUM(F737:F742)</f>
        <v>7988572</v>
      </c>
      <c r="G735" s="123" t="n">
        <f aca="false">SUM(G737:G737)</f>
        <v>0</v>
      </c>
      <c r="H735" s="63" t="n">
        <f aca="false">SUM(F735:G735)</f>
        <v>7988572</v>
      </c>
      <c r="I735" s="123" t="n">
        <f aca="false">SUM(I737:I742)</f>
        <v>7704730</v>
      </c>
      <c r="J735" s="123" t="n">
        <f aca="false">SUM(J737:J737)</f>
        <v>0</v>
      </c>
      <c r="K735" s="63" t="n">
        <f aca="false">SUM(I735:J735)</f>
        <v>7704730</v>
      </c>
      <c r="L735" s="64" t="n">
        <f aca="false">IF(C735&lt;&gt;0,IF(I735&lt;&gt;0,I735/C735*100,""),"")</f>
        <v>122.468368514751</v>
      </c>
      <c r="M735" s="64" t="n">
        <f aca="false">IF(E735&lt;&gt;0,IF(K735&lt;&gt;0,K735/E735*100,""),"")</f>
        <v>122.468368514751</v>
      </c>
      <c r="N735" s="64" t="n">
        <f aca="false">IF(F735&lt;&gt;0,IF(I735&lt;&gt;0,I735/F735*100,""),"")</f>
        <v>96.4468993957869</v>
      </c>
      <c r="O735" s="64" t="n">
        <f aca="false">IF(H735&lt;&gt;0,IF(K735&lt;&gt;0,K735/H735*100,""),"")</f>
        <v>96.4468993957869</v>
      </c>
      <c r="Q735" s="65" t="n">
        <f aca="false">E735-C735-D735</f>
        <v>0</v>
      </c>
      <c r="R735" s="66" t="n">
        <f aca="false">H735-F735-G735</f>
        <v>0</v>
      </c>
      <c r="S735" s="66" t="n">
        <f aca="false">K735-I735-J735</f>
        <v>0</v>
      </c>
    </row>
    <row r="736" s="43" customFormat="true" ht="11.25" hidden="true" customHeight="false" outlineLevel="0" collapsed="false">
      <c r="A736" s="72" t="s">
        <v>26</v>
      </c>
      <c r="B736" s="68"/>
      <c r="C736" s="69" t="n">
        <f aca="false">SUM(C737:C741)</f>
        <v>6291200</v>
      </c>
      <c r="D736" s="69" t="n">
        <f aca="false">SUM(D737:D741)</f>
        <v>0</v>
      </c>
      <c r="E736" s="69" t="n">
        <f aca="false">SUM(C736:D736)</f>
        <v>6291200</v>
      </c>
      <c r="F736" s="69" t="n">
        <f aca="false">SUM(F737:F741)</f>
        <v>7988572</v>
      </c>
      <c r="G736" s="69" t="n">
        <f aca="false">SUM(G737:G741)</f>
        <v>0</v>
      </c>
      <c r="H736" s="69" t="n">
        <f aca="false">SUM(F736:G736)</f>
        <v>7988572</v>
      </c>
      <c r="I736" s="69" t="n">
        <f aca="false">SUM(I737:I741)</f>
        <v>7704730</v>
      </c>
      <c r="J736" s="69" t="n">
        <f aca="false">SUM(J737:J741)</f>
        <v>0</v>
      </c>
      <c r="K736" s="69" t="n">
        <f aca="false">SUM(I736:J736)</f>
        <v>7704730</v>
      </c>
      <c r="L736" s="71" t="n">
        <f aca="false">IF(C736&lt;&gt;0,IF(I736&lt;&gt;0,I736/C736*100,""),"")</f>
        <v>122.468368514751</v>
      </c>
      <c r="M736" s="71" t="n">
        <f aca="false">IF(E736&lt;&gt;0,IF(K736&lt;&gt;0,K736/E736*100,""),"")</f>
        <v>122.468368514751</v>
      </c>
      <c r="N736" s="71" t="n">
        <f aca="false">IF(F736&lt;&gt;0,IF(I736&lt;&gt;0,I736/F736*100,""),"")</f>
        <v>96.4468993957869</v>
      </c>
      <c r="O736" s="71" t="n">
        <f aca="false">IF(H736&lt;&gt;0,IF(K736&lt;&gt;0,K736/H736*100,""),"")</f>
        <v>96.4468993957869</v>
      </c>
      <c r="Q736" s="65" t="n">
        <f aca="false">E736-C736-D736</f>
        <v>0</v>
      </c>
      <c r="R736" s="66" t="n">
        <f aca="false">H736-F736-G736</f>
        <v>0</v>
      </c>
      <c r="S736" s="66" t="n">
        <f aca="false">K736-I736-J736</f>
        <v>0</v>
      </c>
    </row>
    <row r="737" s="43" customFormat="true" ht="11.25" hidden="false" customHeight="false" outlineLevel="0" collapsed="false">
      <c r="A737" s="72" t="s">
        <v>654</v>
      </c>
      <c r="B737" s="48" t="s">
        <v>618</v>
      </c>
      <c r="C737" s="69" t="n">
        <v>6080700</v>
      </c>
      <c r="D737" s="69"/>
      <c r="E737" s="69" t="n">
        <f aca="false">SUM(C737:D737)</f>
        <v>6080700</v>
      </c>
      <c r="F737" s="69" t="n">
        <v>7525449</v>
      </c>
      <c r="G737" s="69"/>
      <c r="H737" s="69" t="n">
        <f aca="false">SUM(F737:G737)</f>
        <v>7525449</v>
      </c>
      <c r="I737" s="69" t="n">
        <v>7588530</v>
      </c>
      <c r="J737" s="69"/>
      <c r="K737" s="69" t="n">
        <f aca="false">SUM(I737:J737)</f>
        <v>7588530</v>
      </c>
      <c r="L737" s="71" t="n">
        <f aca="false">IF(C737&lt;&gt;0,IF(I737&lt;&gt;0,I737/C737*100,""),"")</f>
        <v>124.796980610785</v>
      </c>
      <c r="M737" s="71" t="n">
        <f aca="false">IF(E737&lt;&gt;0,IF(K737&lt;&gt;0,K737/E737*100,""),"")</f>
        <v>124.796980610785</v>
      </c>
      <c r="N737" s="71" t="n">
        <f aca="false">IF(F737&lt;&gt;0,IF(I737&lt;&gt;0,I737/F737*100,""),"")</f>
        <v>100.838235698627</v>
      </c>
      <c r="O737" s="71" t="n">
        <f aca="false">IF(H737&lt;&gt;0,IF(K737&lt;&gt;0,K737/H737*100,""),"")</f>
        <v>100.838235698627</v>
      </c>
      <c r="Q737" s="65" t="n">
        <f aca="false">E737-C737-D737</f>
        <v>0</v>
      </c>
      <c r="R737" s="66" t="n">
        <f aca="false">H737-F737-G737</f>
        <v>0</v>
      </c>
      <c r="S737" s="66" t="n">
        <f aca="false">K737-I737-J737</f>
        <v>0</v>
      </c>
    </row>
    <row r="738" s="43" customFormat="true" ht="11.25" hidden="false" customHeight="false" outlineLevel="0" collapsed="false">
      <c r="A738" s="72" t="s">
        <v>658</v>
      </c>
      <c r="B738" s="48" t="s">
        <v>620</v>
      </c>
      <c r="C738" s="69" t="n">
        <v>13500</v>
      </c>
      <c r="D738" s="69"/>
      <c r="E738" s="69" t="n">
        <f aca="false">SUM(C738:D738)</f>
        <v>13500</v>
      </c>
      <c r="F738" s="69" t="n">
        <v>131263</v>
      </c>
      <c r="G738" s="69"/>
      <c r="H738" s="69" t="n">
        <f aca="false">SUM(F738:G738)</f>
        <v>131263</v>
      </c>
      <c r="I738" s="69" t="n">
        <v>18400</v>
      </c>
      <c r="J738" s="69"/>
      <c r="K738" s="69" t="n">
        <f aca="false">SUM(I738:J738)</f>
        <v>18400</v>
      </c>
      <c r="L738" s="71" t="n">
        <f aca="false">IF(C738&lt;&gt;0,IF(I738&lt;&gt;0,I738/C738*100,""),"")</f>
        <v>136.296296296296</v>
      </c>
      <c r="M738" s="71" t="n">
        <f aca="false">IF(E738&lt;&gt;0,IF(K738&lt;&gt;0,K738/E738*100,""),"")</f>
        <v>136.296296296296</v>
      </c>
      <c r="N738" s="71" t="n">
        <f aca="false">IF(F738&lt;&gt;0,IF(I738&lt;&gt;0,I738/F738*100,""),"")</f>
        <v>14.0176592032789</v>
      </c>
      <c r="O738" s="71" t="n">
        <f aca="false">IF(H738&lt;&gt;0,IF(K738&lt;&gt;0,K738/H738*100,""),"")</f>
        <v>14.0176592032789</v>
      </c>
      <c r="Q738" s="65" t="n">
        <f aca="false">E738-C738-D738</f>
        <v>0</v>
      </c>
      <c r="R738" s="66" t="n">
        <f aca="false">H738-F738-G738</f>
        <v>0</v>
      </c>
      <c r="S738" s="66" t="n">
        <f aca="false">K738-I738-J738</f>
        <v>0</v>
      </c>
    </row>
    <row r="739" s="43" customFormat="true" ht="12" hidden="false" customHeight="false" outlineLevel="0" collapsed="false">
      <c r="A739" s="75" t="s">
        <v>30</v>
      </c>
      <c r="B739" s="48" t="s">
        <v>31</v>
      </c>
      <c r="C739" s="111" t="n">
        <v>76000</v>
      </c>
      <c r="D739" s="112"/>
      <c r="E739" s="69" t="n">
        <f aca="false">SUM(C739:D739)</f>
        <v>76000</v>
      </c>
      <c r="F739" s="111" t="n">
        <v>51000</v>
      </c>
      <c r="G739" s="112"/>
      <c r="H739" s="69" t="n">
        <f aca="false">SUM(F739:G739)</f>
        <v>51000</v>
      </c>
      <c r="I739" s="111" t="n">
        <v>26000</v>
      </c>
      <c r="J739" s="112"/>
      <c r="K739" s="69" t="n">
        <f aca="false">SUM(I739:J739)</f>
        <v>26000</v>
      </c>
      <c r="L739" s="71" t="n">
        <f aca="false">IF(C739&lt;&gt;0,IF(I739&lt;&gt;0,I739/C739*100,""),"")</f>
        <v>34.2105263157895</v>
      </c>
      <c r="M739" s="71" t="n">
        <f aca="false">IF(E739&lt;&gt;0,IF(K739&lt;&gt;0,K739/E739*100,""),"")</f>
        <v>34.2105263157895</v>
      </c>
      <c r="N739" s="71" t="n">
        <f aca="false">IF(F739&lt;&gt;0,IF(I739&lt;&gt;0,I739/F739*100,""),"")</f>
        <v>50.9803921568627</v>
      </c>
      <c r="O739" s="71" t="n">
        <f aca="false">IF(H739&lt;&gt;0,IF(K739&lt;&gt;0,K739/H739*100,""),"")</f>
        <v>50.9803921568627</v>
      </c>
      <c r="Q739" s="65" t="n">
        <f aca="false">E739-C739-D739</f>
        <v>0</v>
      </c>
      <c r="R739" s="66" t="n">
        <f aca="false">H739-F739-G739</f>
        <v>0</v>
      </c>
      <c r="S739" s="66" t="n">
        <f aca="false">K739-I739-J739</f>
        <v>0</v>
      </c>
    </row>
    <row r="740" s="43" customFormat="true" ht="12" hidden="false" customHeight="false" outlineLevel="0" collapsed="false">
      <c r="A740" s="75" t="s">
        <v>667</v>
      </c>
      <c r="B740" s="48" t="s">
        <v>668</v>
      </c>
      <c r="C740" s="111" t="n">
        <v>96000</v>
      </c>
      <c r="D740" s="112"/>
      <c r="E740" s="69" t="n">
        <f aca="false">SUM(C740:D740)</f>
        <v>96000</v>
      </c>
      <c r="F740" s="111" t="n">
        <v>96000</v>
      </c>
      <c r="G740" s="112"/>
      <c r="H740" s="69" t="n">
        <f aca="false">SUM(F740:G740)</f>
        <v>96000</v>
      </c>
      <c r="I740" s="111" t="n">
        <v>46800</v>
      </c>
      <c r="J740" s="112"/>
      <c r="K740" s="69" t="n">
        <f aca="false">SUM(I740:J740)</f>
        <v>46800</v>
      </c>
      <c r="L740" s="71" t="n">
        <f aca="false">IF(C740&lt;&gt;0,IF(I740&lt;&gt;0,I740/C740*100,""),"")</f>
        <v>48.75</v>
      </c>
      <c r="M740" s="71" t="n">
        <f aca="false">IF(E740&lt;&gt;0,IF(K740&lt;&gt;0,K740/E740*100,""),"")</f>
        <v>48.75</v>
      </c>
      <c r="N740" s="71" t="n">
        <f aca="false">IF(F740&lt;&gt;0,IF(I740&lt;&gt;0,I740/F740*100,""),"")</f>
        <v>48.75</v>
      </c>
      <c r="O740" s="71" t="n">
        <f aca="false">IF(H740&lt;&gt;0,IF(K740&lt;&gt;0,K740/H740*100,""),"")</f>
        <v>48.75</v>
      </c>
      <c r="Q740" s="65" t="n">
        <f aca="false">E740-C740-D740</f>
        <v>0</v>
      </c>
      <c r="R740" s="66" t="n">
        <f aca="false">H740-F740-G740</f>
        <v>0</v>
      </c>
      <c r="S740" s="66" t="n">
        <f aca="false">K740-I740-J740</f>
        <v>0</v>
      </c>
    </row>
    <row r="741" s="43" customFormat="true" ht="11.25" hidden="false" customHeight="false" outlineLevel="0" collapsed="false">
      <c r="A741" s="72" t="s">
        <v>655</v>
      </c>
      <c r="B741" s="48" t="s">
        <v>656</v>
      </c>
      <c r="C741" s="69" t="n">
        <v>25000</v>
      </c>
      <c r="D741" s="69"/>
      <c r="E741" s="69" t="n">
        <f aca="false">SUM(C741:D741)</f>
        <v>25000</v>
      </c>
      <c r="F741" s="69" t="n">
        <v>184860</v>
      </c>
      <c r="G741" s="69"/>
      <c r="H741" s="69" t="n">
        <f aca="false">SUM(F741:G741)</f>
        <v>184860</v>
      </c>
      <c r="I741" s="69" t="n">
        <v>25000</v>
      </c>
      <c r="J741" s="69"/>
      <c r="K741" s="69" t="n">
        <f aca="false">SUM(I741:J741)</f>
        <v>25000</v>
      </c>
      <c r="L741" s="71" t="n">
        <f aca="false">IF(C741&lt;&gt;0,IF(I741&lt;&gt;0,I741/C741*100,""),"")</f>
        <v>100</v>
      </c>
      <c r="M741" s="71" t="n">
        <f aca="false">IF(E741&lt;&gt;0,IF(K741&lt;&gt;0,K741/E741*100,""),"")</f>
        <v>100</v>
      </c>
      <c r="N741" s="71" t="n">
        <f aca="false">IF(F741&lt;&gt;0,IF(I741&lt;&gt;0,I741/F741*100,""),"")</f>
        <v>13.5237477009629</v>
      </c>
      <c r="O741" s="71" t="n">
        <f aca="false">IF(H741&lt;&gt;0,IF(K741&lt;&gt;0,K741/H741*100,""),"")</f>
        <v>13.5237477009629</v>
      </c>
      <c r="Q741" s="65" t="n">
        <f aca="false">E741-C741-D741</f>
        <v>0</v>
      </c>
      <c r="R741" s="66" t="n">
        <f aca="false">H741-F741-G741</f>
        <v>0</v>
      </c>
      <c r="S741" s="66" t="n">
        <f aca="false">K741-I741-J741</f>
        <v>0</v>
      </c>
    </row>
    <row r="742" s="43" customFormat="true" ht="12.75" hidden="true" customHeight="true" outlineLevel="0" collapsed="false">
      <c r="A742" s="75" t="s">
        <v>55</v>
      </c>
      <c r="B742" s="48" t="s">
        <v>56</v>
      </c>
      <c r="C742" s="69"/>
      <c r="D742" s="69"/>
      <c r="E742" s="69" t="n">
        <f aca="false">SUM(C742:D742)</f>
        <v>0</v>
      </c>
      <c r="F742" s="69"/>
      <c r="G742" s="69"/>
      <c r="H742" s="69" t="n">
        <f aca="false">SUM(F742:G742)</f>
        <v>0</v>
      </c>
      <c r="I742" s="69"/>
      <c r="J742" s="69"/>
      <c r="K742" s="69" t="n">
        <f aca="false">SUM(I742:J742)</f>
        <v>0</v>
      </c>
      <c r="L742" s="71" t="str">
        <f aca="false">IF(C742&lt;&gt;0,IF(I742&lt;&gt;0,I742/C742*100,""),"")</f>
        <v/>
      </c>
      <c r="M742" s="71" t="str">
        <f aca="false">IF(E742&lt;&gt;0,IF(K742&lt;&gt;0,K742/E742*100,""),"")</f>
        <v/>
      </c>
      <c r="N742" s="71" t="str">
        <f aca="false">IF(F742&lt;&gt;0,IF(I742&lt;&gt;0,I742/F742*100,""),"")</f>
        <v/>
      </c>
      <c r="O742" s="71" t="str">
        <f aca="false">IF(H742&lt;&gt;0,IF(K742&lt;&gt;0,K742/H742*100,""),"")</f>
        <v/>
      </c>
      <c r="Q742" s="65" t="n">
        <f aca="false">E742-C742-D742</f>
        <v>0</v>
      </c>
      <c r="R742" s="66" t="n">
        <f aca="false">H742-F742-G742</f>
        <v>0</v>
      </c>
      <c r="S742" s="66" t="n">
        <f aca="false">K742-I742-J742</f>
        <v>0</v>
      </c>
    </row>
    <row r="743" s="43" customFormat="true" ht="12.75" hidden="true" customHeight="true" outlineLevel="0" collapsed="false">
      <c r="A743" s="75" t="s">
        <v>57</v>
      </c>
      <c r="B743" s="48" t="s">
        <v>58</v>
      </c>
      <c r="C743" s="69"/>
      <c r="D743" s="69"/>
      <c r="E743" s="69"/>
      <c r="F743" s="69"/>
      <c r="G743" s="69"/>
      <c r="H743" s="69"/>
      <c r="I743" s="69"/>
      <c r="J743" s="69"/>
      <c r="K743" s="69"/>
      <c r="L743" s="71" t="str">
        <f aca="false">IF(C743&lt;&gt;0,IF(I743&lt;&gt;0,I743/C743*100,""),"")</f>
        <v/>
      </c>
      <c r="M743" s="71" t="str">
        <f aca="false">IF(E743&lt;&gt;0,IF(K743&lt;&gt;0,K743/E743*100,""),"")</f>
        <v/>
      </c>
      <c r="N743" s="71" t="str">
        <f aca="false">IF(F743&lt;&gt;0,IF(I743&lt;&gt;0,I743/F743*100,""),"")</f>
        <v/>
      </c>
      <c r="O743" s="71" t="str">
        <f aca="false">IF(H743&lt;&gt;0,IF(K743&lt;&gt;0,K743/H743*100,""),"")</f>
        <v/>
      </c>
      <c r="Q743" s="65" t="n">
        <f aca="false">E743-C743-D743</f>
        <v>0</v>
      </c>
      <c r="R743" s="66" t="n">
        <f aca="false">H743-F743-G743</f>
        <v>0</v>
      </c>
      <c r="S743" s="66" t="n">
        <f aca="false">K743-I743-J743</f>
        <v>0</v>
      </c>
    </row>
    <row r="744" s="43" customFormat="true" ht="6" hidden="false" customHeight="true" outlineLevel="0" collapsed="false">
      <c r="A744" s="75"/>
      <c r="B744" s="48"/>
      <c r="C744" s="69"/>
      <c r="D744" s="69"/>
      <c r="E744" s="69"/>
      <c r="F744" s="69"/>
      <c r="G744" s="69"/>
      <c r="H744" s="69"/>
      <c r="I744" s="69"/>
      <c r="J744" s="69"/>
      <c r="K744" s="69"/>
      <c r="L744" s="71" t="str">
        <f aca="false">IF(C744&lt;&gt;0,IF(I744&lt;&gt;0,I744/C744*100,""),"")</f>
        <v/>
      </c>
      <c r="M744" s="71" t="str">
        <f aca="false">IF(E744&lt;&gt;0,IF(K744&lt;&gt;0,K744/E744*100,""),"")</f>
        <v/>
      </c>
      <c r="N744" s="71" t="str">
        <f aca="false">IF(F744&lt;&gt;0,IF(I744&lt;&gt;0,I744/F744*100,""),"")</f>
        <v/>
      </c>
      <c r="O744" s="71" t="str">
        <f aca="false">IF(H744&lt;&gt;0,IF(K744&lt;&gt;0,K744/H744*100,""),"")</f>
        <v/>
      </c>
      <c r="Q744" s="65" t="n">
        <f aca="false">E744-C744-D744</f>
        <v>0</v>
      </c>
      <c r="R744" s="66" t="n">
        <f aca="false">H744-F744-G744</f>
        <v>0</v>
      </c>
      <c r="S744" s="66" t="n">
        <f aca="false">K744-I744-J744</f>
        <v>0</v>
      </c>
    </row>
    <row r="745" s="120" customFormat="true" ht="12.75" hidden="false" customHeight="false" outlineLevel="0" collapsed="false">
      <c r="A745" s="61" t="s">
        <v>677</v>
      </c>
      <c r="B745" s="76" t="s">
        <v>19</v>
      </c>
      <c r="C745" s="123" t="n">
        <f aca="false">SUM(C747:C751)</f>
        <v>3898600</v>
      </c>
      <c r="D745" s="123" t="n">
        <f aca="false">SUM(D747:D751)</f>
        <v>0</v>
      </c>
      <c r="E745" s="63" t="n">
        <f aca="false">SUM(C745:D745)</f>
        <v>3898600</v>
      </c>
      <c r="F745" s="63" t="n">
        <f aca="false">SUM(F747:F751)</f>
        <v>3997673</v>
      </c>
      <c r="G745" s="123" t="n">
        <f aca="false">SUM(G747:G751)</f>
        <v>0</v>
      </c>
      <c r="H745" s="63" t="n">
        <f aca="false">SUM(F745:G745)</f>
        <v>3997673</v>
      </c>
      <c r="I745" s="123" t="n">
        <f aca="false">SUM(I747:I751)</f>
        <v>4119650</v>
      </c>
      <c r="J745" s="123" t="n">
        <f aca="false">SUM(J747:J751)</f>
        <v>0</v>
      </c>
      <c r="K745" s="63" t="n">
        <f aca="false">SUM(I745:J745)</f>
        <v>4119650</v>
      </c>
      <c r="L745" s="64" t="n">
        <f aca="false">IF(C745&lt;&gt;0,IF(I745&lt;&gt;0,I745/C745*100,""),"")</f>
        <v>105.669984096855</v>
      </c>
      <c r="M745" s="64" t="n">
        <f aca="false">IF(E745&lt;&gt;0,IF(K745&lt;&gt;0,K745/E745*100,""),"")</f>
        <v>105.669984096855</v>
      </c>
      <c r="N745" s="64" t="n">
        <f aca="false">IF(F745&lt;&gt;0,IF(I745&lt;&gt;0,I745/F745*100,""),"")</f>
        <v>103.051200035621</v>
      </c>
      <c r="O745" s="64" t="n">
        <f aca="false">IF(H745&lt;&gt;0,IF(K745&lt;&gt;0,K745/H745*100,""),"")</f>
        <v>103.051200035621</v>
      </c>
      <c r="Q745" s="65" t="n">
        <f aca="false">E745-C745-D745</f>
        <v>0</v>
      </c>
      <c r="R745" s="66" t="n">
        <f aca="false">H745-F745-G745</f>
        <v>0</v>
      </c>
      <c r="S745" s="66" t="n">
        <f aca="false">K745-I745-J745</f>
        <v>0</v>
      </c>
    </row>
    <row r="746" s="43" customFormat="true" ht="11.25" hidden="true" customHeight="false" outlineLevel="0" collapsed="false">
      <c r="A746" s="72" t="s">
        <v>26</v>
      </c>
      <c r="B746" s="68"/>
      <c r="C746" s="69" t="n">
        <f aca="false">SUM(C747:C750)</f>
        <v>3898600</v>
      </c>
      <c r="D746" s="69" t="n">
        <f aca="false">SUM(D747:D750)</f>
        <v>0</v>
      </c>
      <c r="E746" s="69" t="n">
        <f aca="false">SUM(C746:D746)</f>
        <v>3898600</v>
      </c>
      <c r="F746" s="69" t="n">
        <f aca="false">SUM(F747:F750)</f>
        <v>3997673</v>
      </c>
      <c r="G746" s="69" t="n">
        <f aca="false">SUM(G747:G750)</f>
        <v>0</v>
      </c>
      <c r="H746" s="69" t="n">
        <f aca="false">SUM(F746:G746)</f>
        <v>3997673</v>
      </c>
      <c r="I746" s="69" t="n">
        <f aca="false">SUM(I747:I750)</f>
        <v>4119650</v>
      </c>
      <c r="J746" s="69" t="n">
        <f aca="false">SUM(J747:J750)</f>
        <v>0</v>
      </c>
      <c r="K746" s="69" t="n">
        <f aca="false">SUM(I746:J746)</f>
        <v>4119650</v>
      </c>
      <c r="L746" s="71" t="n">
        <f aca="false">IF(C746&lt;&gt;0,IF(I746&lt;&gt;0,I746/C746*100,""),"")</f>
        <v>105.669984096855</v>
      </c>
      <c r="M746" s="71" t="n">
        <f aca="false">IF(E746&lt;&gt;0,IF(K746&lt;&gt;0,K746/E746*100,""),"")</f>
        <v>105.669984096855</v>
      </c>
      <c r="N746" s="71" t="n">
        <f aca="false">IF(F746&lt;&gt;0,IF(I746&lt;&gt;0,I746/F746*100,""),"")</f>
        <v>103.051200035621</v>
      </c>
      <c r="O746" s="71" t="n">
        <f aca="false">IF(H746&lt;&gt;0,IF(K746&lt;&gt;0,K746/H746*100,""),"")</f>
        <v>103.051200035621</v>
      </c>
      <c r="Q746" s="65" t="n">
        <f aca="false">E746-C746-D746</f>
        <v>0</v>
      </c>
      <c r="R746" s="66" t="n">
        <f aca="false">H746-F746-G746</f>
        <v>0</v>
      </c>
      <c r="S746" s="66" t="n">
        <f aca="false">K746-I746-J746</f>
        <v>0</v>
      </c>
    </row>
    <row r="747" s="94" customFormat="true" ht="11.25" hidden="false" customHeight="false" outlineLevel="0" collapsed="false">
      <c r="A747" s="72" t="s">
        <v>654</v>
      </c>
      <c r="B747" s="48" t="s">
        <v>618</v>
      </c>
      <c r="C747" s="69" t="n">
        <v>3768700</v>
      </c>
      <c r="D747" s="69"/>
      <c r="E747" s="69" t="n">
        <f aca="false">SUM(C747:D747)</f>
        <v>3768700</v>
      </c>
      <c r="F747" s="69" t="n">
        <v>3773200</v>
      </c>
      <c r="G747" s="69"/>
      <c r="H747" s="69" t="n">
        <f aca="false">SUM(F747:G747)</f>
        <v>3773200</v>
      </c>
      <c r="I747" s="69" t="n">
        <v>3994650</v>
      </c>
      <c r="J747" s="69"/>
      <c r="K747" s="69" t="n">
        <f aca="false">SUM(I747:J747)</f>
        <v>3994650</v>
      </c>
      <c r="L747" s="71" t="n">
        <f aca="false">IF(C747&lt;&gt;0,IF(I747&lt;&gt;0,I747/C747*100,""),"")</f>
        <v>105.995436092021</v>
      </c>
      <c r="M747" s="71" t="n">
        <f aca="false">IF(E747&lt;&gt;0,IF(K747&lt;&gt;0,K747/E747*100,""),"")</f>
        <v>105.995436092021</v>
      </c>
      <c r="N747" s="71" t="n">
        <f aca="false">IF(F747&lt;&gt;0,IF(I747&lt;&gt;0,I747/F747*100,""),"")</f>
        <v>105.869023640411</v>
      </c>
      <c r="O747" s="71" t="n">
        <f aca="false">IF(H747&lt;&gt;0,IF(K747&lt;&gt;0,K747/H747*100,""),"")</f>
        <v>105.869023640411</v>
      </c>
      <c r="Q747" s="65" t="n">
        <f aca="false">E747-C747-D747</f>
        <v>0</v>
      </c>
      <c r="R747" s="66" t="n">
        <f aca="false">H747-F747-G747</f>
        <v>0</v>
      </c>
      <c r="S747" s="66" t="n">
        <f aca="false">K747-I747-J747</f>
        <v>0</v>
      </c>
    </row>
    <row r="748" s="94" customFormat="true" ht="11.25" hidden="false" customHeight="false" outlineLevel="0" collapsed="false">
      <c r="A748" s="72" t="s">
        <v>658</v>
      </c>
      <c r="B748" s="48" t="s">
        <v>620</v>
      </c>
      <c r="C748" s="69" t="n">
        <v>29900</v>
      </c>
      <c r="D748" s="69"/>
      <c r="E748" s="69" t="n">
        <f aca="false">SUM(C748:D748)</f>
        <v>29900</v>
      </c>
      <c r="F748" s="69" t="n">
        <v>124473</v>
      </c>
      <c r="G748" s="69"/>
      <c r="H748" s="69" t="n">
        <f aca="false">SUM(F748:G748)</f>
        <v>124473</v>
      </c>
      <c r="I748" s="69" t="n">
        <v>30000</v>
      </c>
      <c r="J748" s="69"/>
      <c r="K748" s="69" t="n">
        <f aca="false">SUM(I748:J748)</f>
        <v>30000</v>
      </c>
      <c r="L748" s="71" t="n">
        <f aca="false">IF(C748&lt;&gt;0,IF(I748&lt;&gt;0,I748/C748*100,""),"")</f>
        <v>100.334448160535</v>
      </c>
      <c r="M748" s="71" t="n">
        <f aca="false">IF(E748&lt;&gt;0,IF(K748&lt;&gt;0,K748/E748*100,""),"")</f>
        <v>100.334448160535</v>
      </c>
      <c r="N748" s="71" t="n">
        <f aca="false">IF(F748&lt;&gt;0,IF(I748&lt;&gt;0,I748/F748*100,""),"")</f>
        <v>24.1016123978694</v>
      </c>
      <c r="O748" s="71" t="n">
        <f aca="false">IF(H748&lt;&gt;0,IF(K748&lt;&gt;0,K748/H748*100,""),"")</f>
        <v>24.1016123978694</v>
      </c>
      <c r="Q748" s="65" t="n">
        <f aca="false">E748-C748-D748</f>
        <v>0</v>
      </c>
      <c r="R748" s="66" t="n">
        <f aca="false">H748-F748-G748</f>
        <v>0</v>
      </c>
      <c r="S748" s="66" t="n">
        <f aca="false">K748-I748-J748</f>
        <v>0</v>
      </c>
    </row>
    <row r="749" s="94" customFormat="true" ht="11.25" hidden="false" customHeight="false" outlineLevel="0" collapsed="false">
      <c r="A749" s="75" t="s">
        <v>30</v>
      </c>
      <c r="B749" s="48" t="s">
        <v>31</v>
      </c>
      <c r="C749" s="69" t="n">
        <v>90000</v>
      </c>
      <c r="D749" s="69"/>
      <c r="E749" s="69" t="n">
        <f aca="false">SUM(C749:D749)</f>
        <v>90000</v>
      </c>
      <c r="F749" s="69" t="n">
        <v>90000</v>
      </c>
      <c r="G749" s="69"/>
      <c r="H749" s="69" t="n">
        <f aca="false">SUM(F749:G749)</f>
        <v>90000</v>
      </c>
      <c r="I749" s="69" t="n">
        <v>85000</v>
      </c>
      <c r="J749" s="69"/>
      <c r="K749" s="69" t="n">
        <f aca="false">SUM(I749:J749)</f>
        <v>85000</v>
      </c>
      <c r="L749" s="71" t="n">
        <f aca="false">IF(C749&lt;&gt;0,IF(I749&lt;&gt;0,I749/C749*100,""),"")</f>
        <v>94.4444444444444</v>
      </c>
      <c r="M749" s="71" t="n">
        <f aca="false">IF(E749&lt;&gt;0,IF(K749&lt;&gt;0,K749/E749*100,""),"")</f>
        <v>94.4444444444444</v>
      </c>
      <c r="N749" s="71" t="n">
        <f aca="false">IF(F749&lt;&gt;0,IF(I749&lt;&gt;0,I749/F749*100,""),"")</f>
        <v>94.4444444444444</v>
      </c>
      <c r="O749" s="71" t="n">
        <f aca="false">IF(H749&lt;&gt;0,IF(K749&lt;&gt;0,K749/H749*100,""),"")</f>
        <v>94.4444444444444</v>
      </c>
      <c r="Q749" s="65" t="n">
        <f aca="false">E749-C749-D749</f>
        <v>0</v>
      </c>
      <c r="R749" s="66" t="n">
        <f aca="false">H749-F749-G749</f>
        <v>0</v>
      </c>
      <c r="S749" s="66" t="n">
        <f aca="false">K749-I749-J749</f>
        <v>0</v>
      </c>
    </row>
    <row r="750" s="94" customFormat="true" ht="11.25" hidden="false" customHeight="false" outlineLevel="0" collapsed="false">
      <c r="A750" s="72" t="s">
        <v>655</v>
      </c>
      <c r="B750" s="48" t="s">
        <v>656</v>
      </c>
      <c r="C750" s="69" t="n">
        <v>10000</v>
      </c>
      <c r="D750" s="69"/>
      <c r="E750" s="69" t="n">
        <f aca="false">SUM(C750:D750)</f>
        <v>10000</v>
      </c>
      <c r="F750" s="69" t="n">
        <v>10000</v>
      </c>
      <c r="G750" s="69"/>
      <c r="H750" s="69" t="n">
        <f aca="false">SUM(F750:G750)</f>
        <v>10000</v>
      </c>
      <c r="I750" s="69" t="n">
        <v>10000</v>
      </c>
      <c r="J750" s="69"/>
      <c r="K750" s="69" t="n">
        <f aca="false">SUM(I750:J750)</f>
        <v>10000</v>
      </c>
      <c r="L750" s="71" t="n">
        <f aca="false">IF(C750&lt;&gt;0,IF(I750&lt;&gt;0,I750/C750*100,""),"")</f>
        <v>100</v>
      </c>
      <c r="M750" s="71" t="n">
        <f aca="false">IF(E750&lt;&gt;0,IF(K750&lt;&gt;0,K750/E750*100,""),"")</f>
        <v>100</v>
      </c>
      <c r="N750" s="71" t="n">
        <f aca="false">IF(F750&lt;&gt;0,IF(I750&lt;&gt;0,I750/F750*100,""),"")</f>
        <v>100</v>
      </c>
      <c r="O750" s="71" t="n">
        <f aca="false">IF(H750&lt;&gt;0,IF(K750&lt;&gt;0,K750/H750*100,""),"")</f>
        <v>100</v>
      </c>
      <c r="Q750" s="65" t="n">
        <f aca="false">E750-C750-D750</f>
        <v>0</v>
      </c>
      <c r="R750" s="66" t="n">
        <f aca="false">H750-F750-G750</f>
        <v>0</v>
      </c>
      <c r="S750" s="66" t="n">
        <f aca="false">K750-I750-J750</f>
        <v>0</v>
      </c>
    </row>
    <row r="751" s="94" customFormat="true" ht="11.25" hidden="true" customHeight="false" outlineLevel="0" collapsed="false">
      <c r="A751" s="72" t="s">
        <v>57</v>
      </c>
      <c r="B751" s="79" t="s">
        <v>58</v>
      </c>
      <c r="C751" s="69"/>
      <c r="D751" s="69"/>
      <c r="E751" s="69" t="n">
        <f aca="false">SUM(C751:D751)</f>
        <v>0</v>
      </c>
      <c r="F751" s="69"/>
      <c r="G751" s="69"/>
      <c r="H751" s="69" t="n">
        <f aca="false">SUM(F751:G751)</f>
        <v>0</v>
      </c>
      <c r="I751" s="69"/>
      <c r="J751" s="69"/>
      <c r="K751" s="69" t="n">
        <f aca="false">SUM(I751:J751)</f>
        <v>0</v>
      </c>
      <c r="L751" s="71" t="str">
        <f aca="false">IF(C751&lt;&gt;0,IF(I751&lt;&gt;0,I751/C751*100,""),"")</f>
        <v/>
      </c>
      <c r="M751" s="71" t="str">
        <f aca="false">IF(E751&lt;&gt;0,IF(K751&lt;&gt;0,K751/E751*100,""),"")</f>
        <v/>
      </c>
      <c r="N751" s="71" t="str">
        <f aca="false">IF(F751&lt;&gt;0,IF(I751&lt;&gt;0,I751/F751*100,""),"")</f>
        <v/>
      </c>
      <c r="O751" s="71" t="str">
        <f aca="false">IF(H751&lt;&gt;0,IF(K751&lt;&gt;0,K751/H751*100,""),"")</f>
        <v/>
      </c>
      <c r="Q751" s="65" t="n">
        <f aca="false">E751-C751-D751</f>
        <v>0</v>
      </c>
      <c r="R751" s="66" t="n">
        <f aca="false">H751-F751-G751</f>
        <v>0</v>
      </c>
      <c r="S751" s="66" t="n">
        <f aca="false">K751-I751-J751</f>
        <v>0</v>
      </c>
    </row>
    <row r="752" s="94" customFormat="true" ht="6" hidden="false" customHeight="true" outlineLevel="0" collapsed="false">
      <c r="A752" s="72"/>
      <c r="B752" s="48"/>
      <c r="C752" s="69"/>
      <c r="D752" s="69"/>
      <c r="E752" s="69"/>
      <c r="F752" s="69"/>
      <c r="G752" s="69"/>
      <c r="H752" s="69"/>
      <c r="I752" s="69"/>
      <c r="J752" s="69"/>
      <c r="K752" s="69"/>
      <c r="L752" s="71" t="str">
        <f aca="false">IF(C752&lt;&gt;0,IF(I752&lt;&gt;0,I752/C752*100,""),"")</f>
        <v/>
      </c>
      <c r="M752" s="71" t="str">
        <f aca="false">IF(E752&lt;&gt;0,IF(K752&lt;&gt;0,K752/E752*100,""),"")</f>
        <v/>
      </c>
      <c r="N752" s="71" t="str">
        <f aca="false">IF(F752&lt;&gt;0,IF(I752&lt;&gt;0,I752/F752*100,""),"")</f>
        <v/>
      </c>
      <c r="O752" s="71" t="str">
        <f aca="false">IF(H752&lt;&gt;0,IF(K752&lt;&gt;0,K752/H752*100,""),"")</f>
        <v/>
      </c>
      <c r="Q752" s="65" t="n">
        <f aca="false">E752-C752-D752</f>
        <v>0</v>
      </c>
      <c r="R752" s="66" t="n">
        <f aca="false">H752-F752-G752</f>
        <v>0</v>
      </c>
      <c r="S752" s="66" t="n">
        <f aca="false">K752-I752-J752</f>
        <v>0</v>
      </c>
    </row>
    <row r="753" s="43" customFormat="true" ht="12.75" hidden="false" customHeight="false" outlineLevel="0" collapsed="false">
      <c r="A753" s="61" t="s">
        <v>678</v>
      </c>
      <c r="B753" s="76" t="s">
        <v>19</v>
      </c>
      <c r="C753" s="123" t="n">
        <f aca="false">SUM(C755:C759)</f>
        <v>4455100</v>
      </c>
      <c r="D753" s="123" t="n">
        <f aca="false">SUM(D755:D755)</f>
        <v>0</v>
      </c>
      <c r="E753" s="63" t="n">
        <f aca="false">SUM(C753:D753)</f>
        <v>4455100</v>
      </c>
      <c r="F753" s="63" t="n">
        <f aca="false">SUM(F755:F759)</f>
        <v>4736510</v>
      </c>
      <c r="G753" s="123" t="n">
        <f aca="false">SUM(G755:G755)</f>
        <v>0</v>
      </c>
      <c r="H753" s="63" t="n">
        <f aca="false">SUM(F753:G753)</f>
        <v>4736510</v>
      </c>
      <c r="I753" s="123" t="n">
        <f aca="false">SUM(I755:I759)</f>
        <v>4465090</v>
      </c>
      <c r="J753" s="123" t="n">
        <f aca="false">SUM(J755:J755)</f>
        <v>0</v>
      </c>
      <c r="K753" s="63" t="n">
        <f aca="false">SUM(I753:J753)</f>
        <v>4465090</v>
      </c>
      <c r="L753" s="64" t="n">
        <f aca="false">IF(C753&lt;&gt;0,IF(I753&lt;&gt;0,I753/C753*100,""),"")</f>
        <v>100.224237390855</v>
      </c>
      <c r="M753" s="64" t="n">
        <f aca="false">IF(E753&lt;&gt;0,IF(K753&lt;&gt;0,K753/E753*100,""),"")</f>
        <v>100.224237390855</v>
      </c>
      <c r="N753" s="64" t="n">
        <f aca="false">IF(F753&lt;&gt;0,IF(I753&lt;&gt;0,I753/F753*100,""),"")</f>
        <v>94.2696204589455</v>
      </c>
      <c r="O753" s="64" t="n">
        <f aca="false">IF(H753&lt;&gt;0,IF(K753&lt;&gt;0,K753/H753*100,""),"")</f>
        <v>94.2696204589455</v>
      </c>
      <c r="Q753" s="65" t="n">
        <f aca="false">E753-C753-D753</f>
        <v>0</v>
      </c>
      <c r="R753" s="66" t="n">
        <f aca="false">H753-F753-G753</f>
        <v>0</v>
      </c>
      <c r="S753" s="66" t="n">
        <f aca="false">K753-I753-J753</f>
        <v>0</v>
      </c>
    </row>
    <row r="754" s="43" customFormat="true" ht="11.25" hidden="false" customHeight="false" outlineLevel="0" collapsed="false">
      <c r="A754" s="75" t="s">
        <v>26</v>
      </c>
      <c r="B754" s="85"/>
      <c r="C754" s="73" t="n">
        <f aca="false">SUM(C755:C758)</f>
        <v>4455100</v>
      </c>
      <c r="D754" s="73"/>
      <c r="E754" s="69" t="n">
        <f aca="false">SUM(C754:D754)</f>
        <v>4455100</v>
      </c>
      <c r="F754" s="69" t="n">
        <f aca="false">SUM(F755:F758)</f>
        <v>4581510</v>
      </c>
      <c r="G754" s="73"/>
      <c r="H754" s="69" t="n">
        <f aca="false">SUM(F754:G754)</f>
        <v>4581510</v>
      </c>
      <c r="I754" s="73" t="n">
        <f aca="false">SUM(I755:I758)</f>
        <v>4465090</v>
      </c>
      <c r="J754" s="73"/>
      <c r="K754" s="69" t="n">
        <f aca="false">SUM(I754:J754)</f>
        <v>4465090</v>
      </c>
      <c r="L754" s="71" t="n">
        <f aca="false">IF(C754&lt;&gt;0,IF(I754&lt;&gt;0,I754/C754*100,""),"")</f>
        <v>100.224237390855</v>
      </c>
      <c r="M754" s="71" t="n">
        <f aca="false">IF(E754&lt;&gt;0,IF(K754&lt;&gt;0,K754/E754*100,""),"")</f>
        <v>100.224237390855</v>
      </c>
      <c r="N754" s="71" t="n">
        <f aca="false">IF(F754&lt;&gt;0,IF(I754&lt;&gt;0,I754/F754*100,""),"")</f>
        <v>97.4589163834631</v>
      </c>
      <c r="O754" s="71" t="n">
        <f aca="false">IF(H754&lt;&gt;0,IF(K754&lt;&gt;0,K754/H754*100,""),"")</f>
        <v>97.4589163834631</v>
      </c>
      <c r="Q754" s="65" t="n">
        <f aca="false">E754-C754-D754</f>
        <v>0</v>
      </c>
      <c r="R754" s="66" t="n">
        <f aca="false">H754-F754-G754</f>
        <v>0</v>
      </c>
      <c r="S754" s="66" t="n">
        <f aca="false">K754-I754-J754</f>
        <v>0</v>
      </c>
    </row>
    <row r="755" s="43" customFormat="true" ht="11.25" hidden="false" customHeight="false" outlineLevel="0" collapsed="false">
      <c r="A755" s="72" t="s">
        <v>654</v>
      </c>
      <c r="B755" s="48" t="s">
        <v>618</v>
      </c>
      <c r="C755" s="69" t="n">
        <v>4290100</v>
      </c>
      <c r="D755" s="69"/>
      <c r="E755" s="69" t="n">
        <f aca="false">SUM(C755:D755)</f>
        <v>4290100</v>
      </c>
      <c r="F755" s="69" t="n">
        <v>4334200</v>
      </c>
      <c r="G755" s="69"/>
      <c r="H755" s="69" t="n">
        <f aca="false">SUM(F755:G755)</f>
        <v>4334200</v>
      </c>
      <c r="I755" s="69" t="n">
        <v>4345090</v>
      </c>
      <c r="J755" s="69"/>
      <c r="K755" s="69" t="n">
        <f aca="false">SUM(I755:J755)</f>
        <v>4345090</v>
      </c>
      <c r="L755" s="71" t="n">
        <f aca="false">IF(C755&lt;&gt;0,IF(I755&lt;&gt;0,I755/C755*100,""),"")</f>
        <v>101.281788303303</v>
      </c>
      <c r="M755" s="71" t="n">
        <f aca="false">IF(E755&lt;&gt;0,IF(K755&lt;&gt;0,K755/E755*100,""),"")</f>
        <v>101.281788303303</v>
      </c>
      <c r="N755" s="71" t="n">
        <f aca="false">IF(F755&lt;&gt;0,IF(I755&lt;&gt;0,I755/F755*100,""),"")</f>
        <v>100.25125744082</v>
      </c>
      <c r="O755" s="71" t="n">
        <f aca="false">IF(H755&lt;&gt;0,IF(K755&lt;&gt;0,K755/H755*100,""),"")</f>
        <v>100.25125744082</v>
      </c>
      <c r="Q755" s="65" t="n">
        <f aca="false">E755-C755-D755</f>
        <v>0</v>
      </c>
      <c r="R755" s="66" t="n">
        <f aca="false">H755-F755-G755</f>
        <v>0</v>
      </c>
      <c r="S755" s="66" t="n">
        <f aca="false">K755-I755-J755</f>
        <v>0</v>
      </c>
    </row>
    <row r="756" s="43" customFormat="true" ht="11.25" hidden="false" customHeight="false" outlineLevel="0" collapsed="false">
      <c r="A756" s="72" t="s">
        <v>658</v>
      </c>
      <c r="B756" s="48" t="s">
        <v>620</v>
      </c>
      <c r="C756" s="69"/>
      <c r="D756" s="69"/>
      <c r="E756" s="69" t="n">
        <f aca="false">SUM(C756:D756)</f>
        <v>0</v>
      </c>
      <c r="F756" s="69" t="n">
        <v>77310</v>
      </c>
      <c r="G756" s="69"/>
      <c r="H756" s="69" t="n">
        <f aca="false">SUM(F756:G756)</f>
        <v>77310</v>
      </c>
      <c r="I756" s="69" t="n">
        <v>7000</v>
      </c>
      <c r="J756" s="69"/>
      <c r="K756" s="69" t="n">
        <f aca="false">SUM(I756:J756)</f>
        <v>7000</v>
      </c>
      <c r="L756" s="71" t="str">
        <f aca="false">IF(C756&lt;&gt;0,IF(I756&lt;&gt;0,I756/C756*100,""),"")</f>
        <v/>
      </c>
      <c r="M756" s="71" t="str">
        <f aca="false">IF(E756&lt;&gt;0,IF(K756&lt;&gt;0,K756/E756*100,""),"")</f>
        <v/>
      </c>
      <c r="N756" s="71" t="n">
        <f aca="false">IF(F756&lt;&gt;0,IF(I756&lt;&gt;0,I756/F756*100,""),"")</f>
        <v>9.05445608588798</v>
      </c>
      <c r="O756" s="71" t="n">
        <f aca="false">IF(H756&lt;&gt;0,IF(K756&lt;&gt;0,K756/H756*100,""),"")</f>
        <v>9.05445608588798</v>
      </c>
      <c r="Q756" s="65" t="n">
        <f aca="false">E756-C756-D756</f>
        <v>0</v>
      </c>
      <c r="R756" s="66" t="n">
        <f aca="false">H756-F756-G756</f>
        <v>0</v>
      </c>
      <c r="S756" s="66" t="n">
        <f aca="false">K756-I756-J756</f>
        <v>0</v>
      </c>
    </row>
    <row r="757" s="43" customFormat="true" ht="11.25" hidden="false" customHeight="false" outlineLevel="0" collapsed="false">
      <c r="A757" s="75" t="s">
        <v>30</v>
      </c>
      <c r="B757" s="48" t="s">
        <v>31</v>
      </c>
      <c r="C757" s="69" t="n">
        <v>160000</v>
      </c>
      <c r="D757" s="69"/>
      <c r="E757" s="69" t="n">
        <f aca="false">SUM(C757:D757)</f>
        <v>160000</v>
      </c>
      <c r="F757" s="69" t="n">
        <v>160000</v>
      </c>
      <c r="G757" s="69"/>
      <c r="H757" s="69" t="n">
        <f aca="false">SUM(F757:G757)</f>
        <v>160000</v>
      </c>
      <c r="I757" s="69" t="n">
        <v>108000</v>
      </c>
      <c r="J757" s="69"/>
      <c r="K757" s="69" t="n">
        <f aca="false">SUM(I757:J757)</f>
        <v>108000</v>
      </c>
      <c r="L757" s="71" t="n">
        <f aca="false">IF(C757&lt;&gt;0,IF(I757&lt;&gt;0,I757/C757*100,""),"")</f>
        <v>67.5</v>
      </c>
      <c r="M757" s="71" t="n">
        <f aca="false">IF(E757&lt;&gt;0,IF(K757&lt;&gt;0,K757/E757*100,""),"")</f>
        <v>67.5</v>
      </c>
      <c r="N757" s="71" t="n">
        <f aca="false">IF(F757&lt;&gt;0,IF(I757&lt;&gt;0,I757/F757*100,""),"")</f>
        <v>67.5</v>
      </c>
      <c r="O757" s="71" t="n">
        <f aca="false">IF(H757&lt;&gt;0,IF(K757&lt;&gt;0,K757/H757*100,""),"")</f>
        <v>67.5</v>
      </c>
      <c r="Q757" s="65" t="n">
        <f aca="false">E757-C757-D757</f>
        <v>0</v>
      </c>
      <c r="R757" s="66" t="n">
        <f aca="false">H757-F757-G757</f>
        <v>0</v>
      </c>
      <c r="S757" s="66" t="n">
        <f aca="false">K757-I757-J757</f>
        <v>0</v>
      </c>
    </row>
    <row r="758" s="43" customFormat="true" ht="11.25" hidden="false" customHeight="false" outlineLevel="0" collapsed="false">
      <c r="A758" s="72" t="s">
        <v>655</v>
      </c>
      <c r="B758" s="48" t="s">
        <v>656</v>
      </c>
      <c r="C758" s="69" t="n">
        <v>5000</v>
      </c>
      <c r="D758" s="69"/>
      <c r="E758" s="69" t="n">
        <f aca="false">SUM(C758:D758)</f>
        <v>5000</v>
      </c>
      <c r="F758" s="69" t="n">
        <v>10000</v>
      </c>
      <c r="G758" s="69"/>
      <c r="H758" s="69" t="n">
        <f aca="false">SUM(F758:G758)</f>
        <v>10000</v>
      </c>
      <c r="I758" s="69" t="n">
        <v>5000</v>
      </c>
      <c r="J758" s="69"/>
      <c r="K758" s="69" t="n">
        <f aca="false">SUM(I758:J758)</f>
        <v>5000</v>
      </c>
      <c r="L758" s="71" t="n">
        <f aca="false">IF(C758&lt;&gt;0,IF(I758&lt;&gt;0,I758/C758*100,""),"")</f>
        <v>100</v>
      </c>
      <c r="M758" s="71" t="n">
        <f aca="false">IF(E758&lt;&gt;0,IF(K758&lt;&gt;0,K758/E758*100,""),"")</f>
        <v>100</v>
      </c>
      <c r="N758" s="71" t="n">
        <f aca="false">IF(F758&lt;&gt;0,IF(I758&lt;&gt;0,I758/F758*100,""),"")</f>
        <v>50</v>
      </c>
      <c r="O758" s="71" t="n">
        <f aca="false">IF(H758&lt;&gt;0,IF(K758&lt;&gt;0,K758/H758*100,""),"")</f>
        <v>50</v>
      </c>
      <c r="Q758" s="65" t="n">
        <f aca="false">E758-C758-D758</f>
        <v>0</v>
      </c>
      <c r="R758" s="66" t="n">
        <f aca="false">H758-F758-G758</f>
        <v>0</v>
      </c>
      <c r="S758" s="66" t="n">
        <f aca="false">K758-I758-J758</f>
        <v>0</v>
      </c>
    </row>
    <row r="759" s="43" customFormat="true" ht="11.25" hidden="false" customHeight="false" outlineLevel="0" collapsed="false">
      <c r="A759" s="72" t="s">
        <v>57</v>
      </c>
      <c r="B759" s="79" t="s">
        <v>58</v>
      </c>
      <c r="C759" s="69"/>
      <c r="D759" s="69"/>
      <c r="E759" s="69" t="n">
        <f aca="false">SUM(C759:D759)</f>
        <v>0</v>
      </c>
      <c r="F759" s="69" t="n">
        <v>155000</v>
      </c>
      <c r="G759" s="69"/>
      <c r="H759" s="69" t="n">
        <f aca="false">SUM(F759:G759)</f>
        <v>155000</v>
      </c>
      <c r="I759" s="69"/>
      <c r="J759" s="69"/>
      <c r="K759" s="69" t="n">
        <f aca="false">SUM(I759:J759)</f>
        <v>0</v>
      </c>
      <c r="L759" s="71" t="str">
        <f aca="false">IF(C759&lt;&gt;0,IF(I759&lt;&gt;0,I759/C759*100,""),"")</f>
        <v/>
      </c>
      <c r="M759" s="71" t="str">
        <f aca="false">IF(E759&lt;&gt;0,IF(K759&lt;&gt;0,K759/E759*100,""),"")</f>
        <v/>
      </c>
      <c r="N759" s="71" t="str">
        <f aca="false">IF(F759&lt;&gt;0,IF(I759&lt;&gt;0,I759/F759*100,""),"")</f>
        <v/>
      </c>
      <c r="O759" s="71" t="str">
        <f aca="false">IF(H759&lt;&gt;0,IF(K759&lt;&gt;0,K759/H759*100,""),"")</f>
        <v/>
      </c>
      <c r="Q759" s="65" t="n">
        <f aca="false">E759-C759-D759</f>
        <v>0</v>
      </c>
      <c r="R759" s="66" t="n">
        <f aca="false">H759-F759-G759</f>
        <v>0</v>
      </c>
      <c r="S759" s="66" t="n">
        <f aca="false">K759-I759-J759</f>
        <v>0</v>
      </c>
    </row>
    <row r="760" s="94" customFormat="true" ht="6" hidden="false" customHeight="true" outlineLevel="0" collapsed="false">
      <c r="A760" s="72"/>
      <c r="B760" s="48"/>
      <c r="C760" s="69"/>
      <c r="D760" s="69"/>
      <c r="E760" s="69"/>
      <c r="F760" s="69"/>
      <c r="G760" s="69"/>
      <c r="H760" s="69"/>
      <c r="I760" s="69"/>
      <c r="J760" s="69"/>
      <c r="K760" s="69"/>
      <c r="L760" s="71" t="str">
        <f aca="false">IF(C760&lt;&gt;0,IF(I760&lt;&gt;0,I760/C760*100,""),"")</f>
        <v/>
      </c>
      <c r="M760" s="71" t="str">
        <f aca="false">IF(E760&lt;&gt;0,IF(K760&lt;&gt;0,K760/E760*100,""),"")</f>
        <v/>
      </c>
      <c r="N760" s="71" t="str">
        <f aca="false">IF(F760&lt;&gt;0,IF(I760&lt;&gt;0,I760/F760*100,""),"")</f>
        <v/>
      </c>
      <c r="O760" s="71" t="str">
        <f aca="false">IF(H760&lt;&gt;0,IF(K760&lt;&gt;0,K760/H760*100,""),"")</f>
        <v/>
      </c>
      <c r="Q760" s="65" t="n">
        <f aca="false">E760-C760-D760</f>
        <v>0</v>
      </c>
      <c r="R760" s="66" t="n">
        <f aca="false">H760-F760-G760</f>
        <v>0</v>
      </c>
      <c r="S760" s="66" t="n">
        <f aca="false">K760-I760-J760</f>
        <v>0</v>
      </c>
    </row>
    <row r="761" s="92" customFormat="true" ht="12.75" hidden="false" customHeight="false" outlineLevel="0" collapsed="false">
      <c r="A761" s="88" t="s">
        <v>679</v>
      </c>
      <c r="B761" s="96" t="s">
        <v>19</v>
      </c>
      <c r="C761" s="90" t="n">
        <f aca="false">SUM(C763:C767)</f>
        <v>4442100</v>
      </c>
      <c r="D761" s="90" t="n">
        <f aca="false">SUM(D763:D767)</f>
        <v>0</v>
      </c>
      <c r="E761" s="90" t="n">
        <f aca="false">SUM(C761:D761)</f>
        <v>4442100</v>
      </c>
      <c r="F761" s="90" t="n">
        <f aca="false">SUM(F763:F767)</f>
        <v>4521412</v>
      </c>
      <c r="G761" s="90" t="n">
        <f aca="false">SUM(G763:G767)</f>
        <v>0</v>
      </c>
      <c r="H761" s="90" t="n">
        <f aca="false">SUM(F761:G761)</f>
        <v>4521412</v>
      </c>
      <c r="I761" s="90" t="n">
        <f aca="false">SUM(I763:I767)</f>
        <v>4288460</v>
      </c>
      <c r="J761" s="90" t="n">
        <f aca="false">SUM(J763:J767)</f>
        <v>0</v>
      </c>
      <c r="K761" s="90" t="n">
        <f aca="false">SUM(I761:J761)</f>
        <v>4288460</v>
      </c>
      <c r="L761" s="91" t="n">
        <f aca="false">IF(C761&lt;&gt;0,IF(I761&lt;&gt;0,I761/C761*100,""),"")</f>
        <v>96.5412755228383</v>
      </c>
      <c r="M761" s="91" t="n">
        <f aca="false">IF(E761&lt;&gt;0,IF(K761&lt;&gt;0,K761/E761*100,""),"")</f>
        <v>96.5412755228383</v>
      </c>
      <c r="N761" s="91" t="n">
        <f aca="false">IF(F761&lt;&gt;0,IF(I761&lt;&gt;0,I761/F761*100,""),"")</f>
        <v>94.8478041815256</v>
      </c>
      <c r="O761" s="91" t="n">
        <f aca="false">IF(H761&lt;&gt;0,IF(K761&lt;&gt;0,K761/H761*100,""),"")</f>
        <v>94.8478041815256</v>
      </c>
      <c r="Q761" s="65" t="n">
        <f aca="false">E761-C761-D761</f>
        <v>0</v>
      </c>
      <c r="R761" s="66" t="n">
        <f aca="false">H761-F761-G761</f>
        <v>0</v>
      </c>
      <c r="S761" s="66" t="n">
        <f aca="false">K761-I761-J761</f>
        <v>0</v>
      </c>
    </row>
    <row r="762" s="92" customFormat="true" ht="12" hidden="true" customHeight="false" outlineLevel="0" collapsed="false">
      <c r="A762" s="72" t="s">
        <v>26</v>
      </c>
      <c r="B762" s="180"/>
      <c r="C762" s="111" t="n">
        <f aca="false">SUM(C763:C767)</f>
        <v>4442100</v>
      </c>
      <c r="D762" s="163"/>
      <c r="E762" s="69" t="n">
        <f aca="false">SUM(C762:D762)</f>
        <v>4442100</v>
      </c>
      <c r="F762" s="69" t="n">
        <f aca="false">SUM(F763:F767)</f>
        <v>4521412</v>
      </c>
      <c r="G762" s="163"/>
      <c r="H762" s="69" t="n">
        <f aca="false">SUM(F762:G762)</f>
        <v>4521412</v>
      </c>
      <c r="I762" s="111" t="n">
        <f aca="false">SUM(I763:I767)</f>
        <v>4288460</v>
      </c>
      <c r="J762" s="163"/>
      <c r="K762" s="69" t="n">
        <f aca="false">SUM(I762:J762)</f>
        <v>4288460</v>
      </c>
      <c r="L762" s="71" t="n">
        <f aca="false">IF(C762&lt;&gt;0,IF(I762&lt;&gt;0,I762/C762*100,""),"")</f>
        <v>96.5412755228383</v>
      </c>
      <c r="M762" s="71" t="n">
        <f aca="false">IF(E762&lt;&gt;0,IF(K762&lt;&gt;0,K762/E762*100,""),"")</f>
        <v>96.5412755228383</v>
      </c>
      <c r="N762" s="71" t="n">
        <f aca="false">IF(F762&lt;&gt;0,IF(I762&lt;&gt;0,I762/F762*100,""),"")</f>
        <v>94.8478041815256</v>
      </c>
      <c r="O762" s="71" t="n">
        <f aca="false">IF(H762&lt;&gt;0,IF(K762&lt;&gt;0,K762/H762*100,""),"")</f>
        <v>94.8478041815256</v>
      </c>
      <c r="Q762" s="65" t="n">
        <f aca="false">E762-C762-D762</f>
        <v>0</v>
      </c>
      <c r="R762" s="66" t="n">
        <f aca="false">H762-F762-G762</f>
        <v>0</v>
      </c>
      <c r="S762" s="66" t="n">
        <f aca="false">K762-I762-J762</f>
        <v>0</v>
      </c>
    </row>
    <row r="763" s="92" customFormat="true" ht="12" hidden="false" customHeight="false" outlineLevel="0" collapsed="false">
      <c r="A763" s="72" t="s">
        <v>654</v>
      </c>
      <c r="B763" s="48" t="s">
        <v>618</v>
      </c>
      <c r="C763" s="111" t="n">
        <v>4345200</v>
      </c>
      <c r="D763" s="163"/>
      <c r="E763" s="69" t="n">
        <f aca="false">SUM(C763:D763)</f>
        <v>4345200</v>
      </c>
      <c r="F763" s="111" t="n">
        <v>4349200</v>
      </c>
      <c r="G763" s="163"/>
      <c r="H763" s="69" t="n">
        <f aca="false">SUM(F763:G763)</f>
        <v>4349200</v>
      </c>
      <c r="I763" s="111" t="n">
        <v>4172360</v>
      </c>
      <c r="J763" s="163"/>
      <c r="K763" s="69" t="n">
        <f aca="false">SUM(I763:J763)</f>
        <v>4172360</v>
      </c>
      <c r="L763" s="71" t="n">
        <f aca="false">IF(C763&lt;&gt;0,IF(I763&lt;&gt;0,I763/C763*100,""),"")</f>
        <v>96.0222774555832</v>
      </c>
      <c r="M763" s="71" t="n">
        <f aca="false">IF(E763&lt;&gt;0,IF(K763&lt;&gt;0,K763/E763*100,""),"")</f>
        <v>96.0222774555832</v>
      </c>
      <c r="N763" s="71" t="n">
        <f aca="false">IF(F763&lt;&gt;0,IF(I763&lt;&gt;0,I763/F763*100,""),"")</f>
        <v>95.933964867102</v>
      </c>
      <c r="O763" s="71" t="n">
        <f aca="false">IF(H763&lt;&gt;0,IF(K763&lt;&gt;0,K763/H763*100,""),"")</f>
        <v>95.933964867102</v>
      </c>
      <c r="Q763" s="65" t="n">
        <f aca="false">E763-C763-D763</f>
        <v>0</v>
      </c>
      <c r="R763" s="66" t="n">
        <f aca="false">H763-F763-G763</f>
        <v>0</v>
      </c>
      <c r="S763" s="66" t="n">
        <f aca="false">K763-I763-J763</f>
        <v>0</v>
      </c>
    </row>
    <row r="764" s="94" customFormat="true" ht="11.25" hidden="false" customHeight="false" outlineLevel="0" collapsed="false">
      <c r="A764" s="75" t="s">
        <v>658</v>
      </c>
      <c r="B764" s="48" t="s">
        <v>620</v>
      </c>
      <c r="C764" s="69" t="n">
        <f aca="false">15300+25000</f>
        <v>40300</v>
      </c>
      <c r="D764" s="69"/>
      <c r="E764" s="69" t="n">
        <f aca="false">SUM(C764:D764)</f>
        <v>40300</v>
      </c>
      <c r="F764" s="69" t="n">
        <v>111612</v>
      </c>
      <c r="G764" s="69"/>
      <c r="H764" s="69" t="n">
        <f aca="false">SUM(F764:G764)</f>
        <v>111612</v>
      </c>
      <c r="I764" s="69" t="n">
        <f aca="false">10300+25000</f>
        <v>35300</v>
      </c>
      <c r="J764" s="69"/>
      <c r="K764" s="69" t="n">
        <f aca="false">SUM(I764:J764)</f>
        <v>35300</v>
      </c>
      <c r="L764" s="71" t="n">
        <f aca="false">IF(C764&lt;&gt;0,IF(I764&lt;&gt;0,I764/C764*100,""),"")</f>
        <v>87.5930521091811</v>
      </c>
      <c r="M764" s="71" t="n">
        <f aca="false">IF(E764&lt;&gt;0,IF(K764&lt;&gt;0,K764/E764*100,""),"")</f>
        <v>87.5930521091811</v>
      </c>
      <c r="N764" s="71" t="n">
        <f aca="false">IF(F764&lt;&gt;0,IF(I764&lt;&gt;0,I764/F764*100,""),"")</f>
        <v>31.627423574526</v>
      </c>
      <c r="O764" s="71" t="n">
        <f aca="false">IF(H764&lt;&gt;0,IF(K764&lt;&gt;0,K764/H764*100,""),"")</f>
        <v>31.627423574526</v>
      </c>
      <c r="Q764" s="65" t="n">
        <f aca="false">E764-C764-D764</f>
        <v>0</v>
      </c>
      <c r="R764" s="66" t="n">
        <f aca="false">H764-F764-G764</f>
        <v>0</v>
      </c>
      <c r="S764" s="66" t="n">
        <f aca="false">K764-I764-J764</f>
        <v>0</v>
      </c>
    </row>
    <row r="765" s="94" customFormat="true" ht="11.25" hidden="false" customHeight="false" outlineLevel="0" collapsed="false">
      <c r="A765" s="126" t="s">
        <v>680</v>
      </c>
      <c r="B765" s="48"/>
      <c r="C765" s="69"/>
      <c r="D765" s="69"/>
      <c r="E765" s="69"/>
      <c r="F765" s="69"/>
      <c r="G765" s="69"/>
      <c r="H765" s="69"/>
      <c r="I765" s="69"/>
      <c r="J765" s="69"/>
      <c r="K765" s="69"/>
      <c r="L765" s="71"/>
      <c r="M765" s="71"/>
      <c r="N765" s="71"/>
      <c r="O765" s="71"/>
      <c r="Q765" s="65" t="n">
        <f aca="false">E765-C765-D765</f>
        <v>0</v>
      </c>
      <c r="R765" s="66" t="n">
        <f aca="false">H765-F765-G765</f>
        <v>0</v>
      </c>
      <c r="S765" s="66" t="n">
        <f aca="false">K765-I765-J765</f>
        <v>0</v>
      </c>
    </row>
    <row r="766" s="94" customFormat="true" ht="11.25" hidden="false" customHeight="false" outlineLevel="0" collapsed="false">
      <c r="A766" s="75" t="s">
        <v>30</v>
      </c>
      <c r="B766" s="48" t="s">
        <v>31</v>
      </c>
      <c r="C766" s="69" t="n">
        <v>51600</v>
      </c>
      <c r="D766" s="69"/>
      <c r="E766" s="69" t="n">
        <f aca="false">SUM(C766:D766)</f>
        <v>51600</v>
      </c>
      <c r="F766" s="69" t="n">
        <v>55600</v>
      </c>
      <c r="G766" s="69"/>
      <c r="H766" s="69" t="n">
        <f aca="false">SUM(F766:G766)</f>
        <v>55600</v>
      </c>
      <c r="I766" s="69" t="n">
        <v>75800</v>
      </c>
      <c r="J766" s="69"/>
      <c r="K766" s="69" t="n">
        <f aca="false">SUM(I766:J766)</f>
        <v>75800</v>
      </c>
      <c r="L766" s="71" t="n">
        <f aca="false">IF(C766&lt;&gt;0,IF(I766&lt;&gt;0,I766/C766*100,""),"")</f>
        <v>146.899224806202</v>
      </c>
      <c r="M766" s="71" t="n">
        <f aca="false">IF(E766&lt;&gt;0,IF(K766&lt;&gt;0,K766/E766*100,""),"")</f>
        <v>146.899224806202</v>
      </c>
      <c r="N766" s="71" t="n">
        <f aca="false">IF(F766&lt;&gt;0,IF(I766&lt;&gt;0,I766/F766*100,""),"")</f>
        <v>136.330935251799</v>
      </c>
      <c r="O766" s="71" t="n">
        <f aca="false">IF(H766&lt;&gt;0,IF(K766&lt;&gt;0,K766/H766*100,""),"")</f>
        <v>136.330935251799</v>
      </c>
      <c r="Q766" s="65" t="n">
        <f aca="false">E766-C766-D766</f>
        <v>0</v>
      </c>
      <c r="R766" s="66" t="n">
        <f aca="false">H766-F766-G766</f>
        <v>0</v>
      </c>
      <c r="S766" s="66" t="n">
        <f aca="false">K766-I766-J766</f>
        <v>0</v>
      </c>
    </row>
    <row r="767" s="92" customFormat="true" ht="12" hidden="false" customHeight="false" outlineLevel="0" collapsed="false">
      <c r="A767" s="72" t="s">
        <v>655</v>
      </c>
      <c r="B767" s="87" t="s">
        <v>656</v>
      </c>
      <c r="C767" s="111" t="n">
        <v>5000</v>
      </c>
      <c r="D767" s="163"/>
      <c r="E767" s="69" t="n">
        <f aca="false">SUM(C767:D767)</f>
        <v>5000</v>
      </c>
      <c r="F767" s="111" t="n">
        <v>5000</v>
      </c>
      <c r="G767" s="163"/>
      <c r="H767" s="69" t="n">
        <f aca="false">SUM(F767:G767)</f>
        <v>5000</v>
      </c>
      <c r="I767" s="111" t="n">
        <v>5000</v>
      </c>
      <c r="J767" s="163"/>
      <c r="K767" s="69" t="n">
        <f aca="false">SUM(I767:J767)</f>
        <v>5000</v>
      </c>
      <c r="L767" s="71" t="n">
        <f aca="false">IF(C767&lt;&gt;0,IF(I767&lt;&gt;0,I767/C767*100,""),"")</f>
        <v>100</v>
      </c>
      <c r="M767" s="71" t="n">
        <f aca="false">IF(E767&lt;&gt;0,IF(K767&lt;&gt;0,K767/E767*100,""),"")</f>
        <v>100</v>
      </c>
      <c r="N767" s="71" t="n">
        <f aca="false">IF(F767&lt;&gt;0,IF(I767&lt;&gt;0,I767/F767*100,""),"")</f>
        <v>100</v>
      </c>
      <c r="O767" s="71" t="n">
        <f aca="false">IF(H767&lt;&gt;0,IF(K767&lt;&gt;0,K767/H767*100,""),"")</f>
        <v>100</v>
      </c>
      <c r="Q767" s="65" t="n">
        <f aca="false">E767-C767-D767</f>
        <v>0</v>
      </c>
      <c r="R767" s="66" t="n">
        <f aca="false">H767-F767-G767</f>
        <v>0</v>
      </c>
      <c r="S767" s="66" t="n">
        <f aca="false">K767-I767-J767</f>
        <v>0</v>
      </c>
    </row>
    <row r="768" s="94" customFormat="true" ht="6" hidden="false" customHeight="true" outlineLevel="0" collapsed="false">
      <c r="A768" s="75"/>
      <c r="B768" s="87"/>
      <c r="C768" s="69"/>
      <c r="D768" s="69"/>
      <c r="E768" s="69"/>
      <c r="F768" s="69"/>
      <c r="G768" s="69"/>
      <c r="H768" s="69"/>
      <c r="I768" s="69"/>
      <c r="J768" s="69"/>
      <c r="K768" s="69"/>
      <c r="L768" s="71" t="str">
        <f aca="false">IF(C768&lt;&gt;0,IF(I768&lt;&gt;0,I768/C768*100,""),"")</f>
        <v/>
      </c>
      <c r="M768" s="71" t="str">
        <f aca="false">IF(E768&lt;&gt;0,IF(K768&lt;&gt;0,K768/E768*100,""),"")</f>
        <v/>
      </c>
      <c r="N768" s="71" t="str">
        <f aca="false">IF(F768&lt;&gt;0,IF(I768&lt;&gt;0,I768/F768*100,""),"")</f>
        <v/>
      </c>
      <c r="O768" s="71" t="str">
        <f aca="false">IF(H768&lt;&gt;0,IF(K768&lt;&gt;0,K768/H768*100,""),"")</f>
        <v/>
      </c>
      <c r="Q768" s="65" t="n">
        <f aca="false">E768-C768-D768</f>
        <v>0</v>
      </c>
      <c r="R768" s="66" t="n">
        <f aca="false">H768-F768-G768</f>
        <v>0</v>
      </c>
      <c r="S768" s="66" t="n">
        <f aca="false">K768-I768-J768</f>
        <v>0</v>
      </c>
    </row>
    <row r="769" s="120" customFormat="true" ht="12.75" hidden="false" customHeight="false" outlineLevel="0" collapsed="false">
      <c r="A769" s="61" t="s">
        <v>681</v>
      </c>
      <c r="B769" s="76" t="s">
        <v>19</v>
      </c>
      <c r="C769" s="108" t="n">
        <f aca="false">SUM(C771:C774)</f>
        <v>3777900</v>
      </c>
      <c r="D769" s="108" t="n">
        <f aca="false">SUM(D771:D773)</f>
        <v>0</v>
      </c>
      <c r="E769" s="108" t="n">
        <f aca="false">SUM(C769:D769)</f>
        <v>3777900</v>
      </c>
      <c r="F769" s="108" t="n">
        <f aca="false">SUM(F771:F775)</f>
        <v>3105416</v>
      </c>
      <c r="G769" s="108" t="n">
        <f aca="false">SUM(G771:G773)</f>
        <v>0</v>
      </c>
      <c r="H769" s="108" t="n">
        <f aca="false">SUM(F769:G769)</f>
        <v>3105416</v>
      </c>
      <c r="I769" s="108" t="n">
        <f aca="false">SUM(I771:I775)</f>
        <v>0</v>
      </c>
      <c r="J769" s="108" t="n">
        <f aca="false">SUM(J771:J773)</f>
        <v>0</v>
      </c>
      <c r="K769" s="108" t="n">
        <f aca="false">SUM(I769:J769)</f>
        <v>0</v>
      </c>
      <c r="L769" s="109" t="str">
        <f aca="false">IF(C769&lt;&gt;0,IF(I769&lt;&gt;0,I769/C769*100,""),"")</f>
        <v/>
      </c>
      <c r="M769" s="109" t="str">
        <f aca="false">IF(E769&lt;&gt;0,IF(K769&lt;&gt;0,K769/E769*100,""),"")</f>
        <v/>
      </c>
      <c r="N769" s="109" t="str">
        <f aca="false">IF(F769&lt;&gt;0,IF(I769&lt;&gt;0,I769/F769*100,""),"")</f>
        <v/>
      </c>
      <c r="O769" s="109" t="str">
        <f aca="false">IF(H769&lt;&gt;0,IF(K769&lt;&gt;0,K769/H769*100,""),"")</f>
        <v/>
      </c>
      <c r="Q769" s="65" t="n">
        <f aca="false">E769-C769-D769</f>
        <v>0</v>
      </c>
      <c r="R769" s="66" t="n">
        <f aca="false">H769-F769-G769</f>
        <v>0</v>
      </c>
      <c r="S769" s="66" t="n">
        <f aca="false">K769-I769-J769</f>
        <v>0</v>
      </c>
    </row>
    <row r="770" s="120" customFormat="true" ht="12" hidden="false" customHeight="false" outlineLevel="0" collapsed="false">
      <c r="A770" s="72" t="s">
        <v>26</v>
      </c>
      <c r="B770" s="179"/>
      <c r="C770" s="111" t="n">
        <f aca="false">SUM(C771:C774)</f>
        <v>3777900</v>
      </c>
      <c r="D770" s="112"/>
      <c r="E770" s="69" t="n">
        <f aca="false">SUM(C770:D770)</f>
        <v>3777900</v>
      </c>
      <c r="F770" s="69" t="n">
        <f aca="false">SUM(F771:F774)</f>
        <v>2985416</v>
      </c>
      <c r="G770" s="112"/>
      <c r="H770" s="69" t="n">
        <f aca="false">SUM(F770:G770)</f>
        <v>2985416</v>
      </c>
      <c r="I770" s="69" t="n">
        <f aca="false">SUM(I771:I774)</f>
        <v>0</v>
      </c>
      <c r="J770" s="112"/>
      <c r="K770" s="69" t="n">
        <f aca="false">SUM(I770:J770)</f>
        <v>0</v>
      </c>
      <c r="L770" s="71" t="str">
        <f aca="false">IF(C770&lt;&gt;0,IF(I770&lt;&gt;0,I770/C770*100,""),"")</f>
        <v/>
      </c>
      <c r="M770" s="71" t="str">
        <f aca="false">IF(E770&lt;&gt;0,IF(K770&lt;&gt;0,K770/E770*100,""),"")</f>
        <v/>
      </c>
      <c r="N770" s="71" t="str">
        <f aca="false">IF(F770&lt;&gt;0,IF(I770&lt;&gt;0,I770/F770*100,""),"")</f>
        <v/>
      </c>
      <c r="O770" s="71" t="str">
        <f aca="false">IF(H770&lt;&gt;0,IF(K770&lt;&gt;0,K770/H770*100,""),"")</f>
        <v/>
      </c>
      <c r="Q770" s="65" t="n">
        <f aca="false">E770-C770-D770</f>
        <v>0</v>
      </c>
      <c r="R770" s="66" t="n">
        <f aca="false">H770-F770-G770</f>
        <v>0</v>
      </c>
      <c r="S770" s="66" t="n">
        <f aca="false">K770-I770-J770</f>
        <v>0</v>
      </c>
    </row>
    <row r="771" s="120" customFormat="true" ht="12" hidden="false" customHeight="false" outlineLevel="0" collapsed="false">
      <c r="A771" s="72" t="s">
        <v>654</v>
      </c>
      <c r="B771" s="79" t="s">
        <v>618</v>
      </c>
      <c r="C771" s="111" t="n">
        <v>3705100</v>
      </c>
      <c r="D771" s="112"/>
      <c r="E771" s="69" t="n">
        <f aca="false">SUM(C771:D771)</f>
        <v>3705100</v>
      </c>
      <c r="F771" s="111" t="n">
        <v>2875285</v>
      </c>
      <c r="G771" s="112"/>
      <c r="H771" s="69" t="n">
        <f aca="false">SUM(F771:G771)</f>
        <v>2875285</v>
      </c>
      <c r="I771" s="111"/>
      <c r="J771" s="112"/>
      <c r="K771" s="69" t="n">
        <f aca="false">SUM(I771:J771)</f>
        <v>0</v>
      </c>
      <c r="L771" s="71" t="str">
        <f aca="false">IF(C771&lt;&gt;0,IF(I771&lt;&gt;0,I771/C771*100,""),"")</f>
        <v/>
      </c>
      <c r="M771" s="71" t="str">
        <f aca="false">IF(E771&lt;&gt;0,IF(K771&lt;&gt;0,K771/E771*100,""),"")</f>
        <v/>
      </c>
      <c r="N771" s="71" t="str">
        <f aca="false">IF(F771&lt;&gt;0,IF(I771&lt;&gt;0,I771/F771*100,""),"")</f>
        <v/>
      </c>
      <c r="O771" s="71" t="str">
        <f aca="false">IF(H771&lt;&gt;0,IF(K771&lt;&gt;0,K771/H771*100,""),"")</f>
        <v/>
      </c>
      <c r="Q771" s="65" t="n">
        <f aca="false">E771-C771-D771</f>
        <v>0</v>
      </c>
      <c r="R771" s="66" t="n">
        <f aca="false">H771-F771-G771</f>
        <v>0</v>
      </c>
      <c r="S771" s="66" t="n">
        <f aca="false">K771-I771-J771</f>
        <v>0</v>
      </c>
    </row>
    <row r="772" s="92" customFormat="true" ht="12" hidden="false" customHeight="false" outlineLevel="0" collapsed="false">
      <c r="A772" s="72" t="s">
        <v>658</v>
      </c>
      <c r="B772" s="79" t="s">
        <v>620</v>
      </c>
      <c r="C772" s="111" t="n">
        <v>15800</v>
      </c>
      <c r="D772" s="163"/>
      <c r="E772" s="69" t="n">
        <f aca="false">SUM(C772:D772)</f>
        <v>15800</v>
      </c>
      <c r="F772" s="111" t="n">
        <v>29660</v>
      </c>
      <c r="G772" s="163"/>
      <c r="H772" s="69" t="n">
        <f aca="false">SUM(F772:G772)</f>
        <v>29660</v>
      </c>
      <c r="I772" s="111"/>
      <c r="J772" s="163"/>
      <c r="K772" s="69" t="n">
        <f aca="false">SUM(I772:J772)</f>
        <v>0</v>
      </c>
      <c r="L772" s="71" t="str">
        <f aca="false">IF(C772&lt;&gt;0,IF(I772&lt;&gt;0,I772/C772*100,""),"")</f>
        <v/>
      </c>
      <c r="M772" s="71" t="str">
        <f aca="false">IF(E772&lt;&gt;0,IF(K772&lt;&gt;0,K772/E772*100,""),"")</f>
        <v/>
      </c>
      <c r="N772" s="71" t="str">
        <f aca="false">IF(F772&lt;&gt;0,IF(I772&lt;&gt;0,I772/F772*100,""),"")</f>
        <v/>
      </c>
      <c r="O772" s="71" t="str">
        <f aca="false">IF(H772&lt;&gt;0,IF(K772&lt;&gt;0,K772/H772*100,""),"")</f>
        <v/>
      </c>
      <c r="Q772" s="65" t="n">
        <f aca="false">E772-C772-D772</f>
        <v>0</v>
      </c>
      <c r="R772" s="66" t="n">
        <f aca="false">H772-F772-G772</f>
        <v>0</v>
      </c>
      <c r="S772" s="66" t="n">
        <f aca="false">K772-I772-J772</f>
        <v>0</v>
      </c>
    </row>
    <row r="773" s="120" customFormat="true" ht="12" hidden="false" customHeight="false" outlineLevel="0" collapsed="false">
      <c r="A773" s="75" t="s">
        <v>30</v>
      </c>
      <c r="B773" s="79" t="s">
        <v>31</v>
      </c>
      <c r="C773" s="111" t="n">
        <v>50000</v>
      </c>
      <c r="D773" s="112"/>
      <c r="E773" s="69" t="n">
        <f aca="false">SUM(C773:D773)</f>
        <v>50000</v>
      </c>
      <c r="F773" s="111" t="n">
        <v>64000</v>
      </c>
      <c r="G773" s="112"/>
      <c r="H773" s="69" t="n">
        <f aca="false">SUM(F773:G773)</f>
        <v>64000</v>
      </c>
      <c r="I773" s="111"/>
      <c r="J773" s="112"/>
      <c r="K773" s="69" t="n">
        <f aca="false">SUM(I773:J773)</f>
        <v>0</v>
      </c>
      <c r="L773" s="71" t="str">
        <f aca="false">IF(C773&lt;&gt;0,IF(I773&lt;&gt;0,I773/C773*100,""),"")</f>
        <v/>
      </c>
      <c r="M773" s="71" t="str">
        <f aca="false">IF(E773&lt;&gt;0,IF(K773&lt;&gt;0,K773/E773*100,""),"")</f>
        <v/>
      </c>
      <c r="N773" s="71" t="str">
        <f aca="false">IF(F773&lt;&gt;0,IF(I773&lt;&gt;0,I773/F773*100,""),"")</f>
        <v/>
      </c>
      <c r="O773" s="71" t="str">
        <f aca="false">IF(H773&lt;&gt;0,IF(K773&lt;&gt;0,K773/H773*100,""),"")</f>
        <v/>
      </c>
      <c r="Q773" s="65" t="n">
        <f aca="false">E773-C773-D773</f>
        <v>0</v>
      </c>
      <c r="R773" s="66" t="n">
        <f aca="false">H773-F773-G773</f>
        <v>0</v>
      </c>
      <c r="S773" s="66" t="n">
        <f aca="false">K773-I773-J773</f>
        <v>0</v>
      </c>
    </row>
    <row r="774" s="120" customFormat="true" ht="12" hidden="false" customHeight="false" outlineLevel="0" collapsed="false">
      <c r="A774" s="75" t="s">
        <v>655</v>
      </c>
      <c r="B774" s="79" t="s">
        <v>656</v>
      </c>
      <c r="C774" s="111" t="n">
        <v>7000</v>
      </c>
      <c r="D774" s="112"/>
      <c r="E774" s="69" t="n">
        <f aca="false">SUM(C774:D774)</f>
        <v>7000</v>
      </c>
      <c r="F774" s="111" t="n">
        <v>16471</v>
      </c>
      <c r="G774" s="112"/>
      <c r="H774" s="69" t="n">
        <f aca="false">SUM(F774:G774)</f>
        <v>16471</v>
      </c>
      <c r="I774" s="111"/>
      <c r="J774" s="112"/>
      <c r="K774" s="69" t="n">
        <f aca="false">SUM(I774:J774)</f>
        <v>0</v>
      </c>
      <c r="L774" s="71" t="str">
        <f aca="false">IF(C774&lt;&gt;0,IF(I774&lt;&gt;0,I774/C774*100,""),"")</f>
        <v/>
      </c>
      <c r="M774" s="71" t="str">
        <f aca="false">IF(E774&lt;&gt;0,IF(K774&lt;&gt;0,K774/E774*100,""),"")</f>
        <v/>
      </c>
      <c r="N774" s="71" t="str">
        <f aca="false">IF(F774&lt;&gt;0,IF(I774&lt;&gt;0,I774/F774*100,""),"")</f>
        <v/>
      </c>
      <c r="O774" s="71" t="str">
        <f aca="false">IF(H774&lt;&gt;0,IF(K774&lt;&gt;0,K774/H774*100,""),"")</f>
        <v/>
      </c>
      <c r="Q774" s="65" t="n">
        <f aca="false">E774-C774-D774</f>
        <v>0</v>
      </c>
      <c r="R774" s="66" t="n">
        <f aca="false">H774-F774-G774</f>
        <v>0</v>
      </c>
      <c r="S774" s="66" t="n">
        <f aca="false">K774-I774-J774</f>
        <v>0</v>
      </c>
    </row>
    <row r="775" s="120" customFormat="true" ht="12" hidden="false" customHeight="false" outlineLevel="0" collapsed="false">
      <c r="A775" s="116" t="s">
        <v>57</v>
      </c>
      <c r="B775" s="181" t="s">
        <v>58</v>
      </c>
      <c r="C775" s="155"/>
      <c r="D775" s="108"/>
      <c r="E775" s="103"/>
      <c r="F775" s="155" t="n">
        <v>120000</v>
      </c>
      <c r="G775" s="108"/>
      <c r="H775" s="103" t="n">
        <f aca="false">SUM(F775:G775)</f>
        <v>120000</v>
      </c>
      <c r="I775" s="155"/>
      <c r="J775" s="108"/>
      <c r="K775" s="103"/>
      <c r="L775" s="117" t="str">
        <f aca="false">IF(C775&lt;&gt;0,IF(I775&lt;&gt;0,I775/C775*100,""),"")</f>
        <v/>
      </c>
      <c r="M775" s="117" t="str">
        <f aca="false">IF(E775&lt;&gt;0,IF(K775&lt;&gt;0,K775/E775*100,""),"")</f>
        <v/>
      </c>
      <c r="N775" s="117" t="str">
        <f aca="false">IF(F775&lt;&gt;0,IF(I775&lt;&gt;0,I775/F775*100,""),"")</f>
        <v/>
      </c>
      <c r="O775" s="117" t="str">
        <f aca="false">IF(H775&lt;&gt;0,IF(K775&lt;&gt;0,K775/H775*100,""),"")</f>
        <v/>
      </c>
      <c r="Q775" s="65" t="n">
        <f aca="false">E775-C775-D775</f>
        <v>0</v>
      </c>
      <c r="R775" s="66" t="n">
        <f aca="false">H775-F775-G775</f>
        <v>0</v>
      </c>
      <c r="S775" s="66" t="n">
        <f aca="false">K775-I775-J775</f>
        <v>0</v>
      </c>
    </row>
    <row r="776" s="120" customFormat="true" ht="6" hidden="false" customHeight="true" outlineLevel="0" collapsed="false">
      <c r="A776" s="72"/>
      <c r="B776" s="87"/>
      <c r="C776" s="111"/>
      <c r="D776" s="112"/>
      <c r="E776" s="69"/>
      <c r="F776" s="69"/>
      <c r="G776" s="112"/>
      <c r="H776" s="69"/>
      <c r="I776" s="111"/>
      <c r="J776" s="112"/>
      <c r="K776" s="69"/>
      <c r="L776" s="71" t="str">
        <f aca="false">IF(C776&lt;&gt;0,IF(I776&lt;&gt;0,I776/C776*100,""),"")</f>
        <v/>
      </c>
      <c r="M776" s="71" t="str">
        <f aca="false">IF(E776&lt;&gt;0,IF(K776&lt;&gt;0,K776/E776*100,""),"")</f>
        <v/>
      </c>
      <c r="N776" s="71" t="str">
        <f aca="false">IF(F776&lt;&gt;0,IF(I776&lt;&gt;0,I776/F776*100,""),"")</f>
        <v/>
      </c>
      <c r="O776" s="71" t="str">
        <f aca="false">IF(H776&lt;&gt;0,IF(K776&lt;&gt;0,K776/H776*100,""),"")</f>
        <v/>
      </c>
      <c r="Q776" s="65" t="n">
        <f aca="false">E776-C776-D776</f>
        <v>0</v>
      </c>
      <c r="R776" s="66" t="n">
        <f aca="false">H776-F776-G776</f>
        <v>0</v>
      </c>
      <c r="S776" s="66" t="n">
        <f aca="false">K776-I776-J776</f>
        <v>0</v>
      </c>
    </row>
    <row r="777" s="120" customFormat="true" ht="12.75" hidden="false" customHeight="false" outlineLevel="0" collapsed="false">
      <c r="A777" s="61" t="s">
        <v>682</v>
      </c>
      <c r="B777" s="76" t="s">
        <v>19</v>
      </c>
      <c r="C777" s="108" t="n">
        <f aca="false">SUM(C779:C783)</f>
        <v>8937300</v>
      </c>
      <c r="D777" s="108" t="n">
        <f aca="false">SUM(D779:D780)</f>
        <v>0</v>
      </c>
      <c r="E777" s="108" t="n">
        <f aca="false">SUM(C777:D777)</f>
        <v>8937300</v>
      </c>
      <c r="F777" s="108" t="n">
        <f aca="false">SUM(F779:F783)</f>
        <v>9202700</v>
      </c>
      <c r="G777" s="108" t="n">
        <f aca="false">SUM(G779:G780)</f>
        <v>0</v>
      </c>
      <c r="H777" s="108" t="n">
        <f aca="false">SUM(F777:G777)</f>
        <v>9202700</v>
      </c>
      <c r="I777" s="108" t="n">
        <f aca="false">SUM(I779:I783)</f>
        <v>8745640</v>
      </c>
      <c r="J777" s="108" t="n">
        <f aca="false">SUM(J779:J780)</f>
        <v>0</v>
      </c>
      <c r="K777" s="108" t="n">
        <f aca="false">SUM(I777:J777)</f>
        <v>8745640</v>
      </c>
      <c r="L777" s="109" t="n">
        <f aca="false">IF(C777&lt;&gt;0,IF(I777&lt;&gt;0,I777/C777*100,""),"")</f>
        <v>97.855504458841</v>
      </c>
      <c r="M777" s="109" t="n">
        <f aca="false">IF(E777&lt;&gt;0,IF(K777&lt;&gt;0,K777/E777*100,""),"")</f>
        <v>97.855504458841</v>
      </c>
      <c r="N777" s="109" t="n">
        <f aca="false">IF(F777&lt;&gt;0,IF(I777&lt;&gt;0,I777/F777*100,""),"")</f>
        <v>95.0334141067295</v>
      </c>
      <c r="O777" s="109" t="n">
        <f aca="false">IF(H777&lt;&gt;0,IF(K777&lt;&gt;0,K777/H777*100,""),"")</f>
        <v>95.0334141067295</v>
      </c>
      <c r="Q777" s="65" t="n">
        <f aca="false">E777-C777-D777</f>
        <v>0</v>
      </c>
      <c r="R777" s="66" t="n">
        <f aca="false">H777-F777-G777</f>
        <v>0</v>
      </c>
      <c r="S777" s="66" t="n">
        <f aca="false">K777-I777-J777</f>
        <v>0</v>
      </c>
    </row>
    <row r="778" s="94" customFormat="true" ht="11.25" hidden="true" customHeight="false" outlineLevel="0" collapsed="false">
      <c r="A778" s="75" t="s">
        <v>26</v>
      </c>
      <c r="B778" s="85"/>
      <c r="C778" s="69" t="n">
        <f aca="false">SUM(C779:C782)</f>
        <v>8937300</v>
      </c>
      <c r="D778" s="69"/>
      <c r="E778" s="69" t="n">
        <f aca="false">SUM(C778:D778)</f>
        <v>8937300</v>
      </c>
      <c r="F778" s="69" t="n">
        <f aca="false">SUM(F779:F782)</f>
        <v>9202700</v>
      </c>
      <c r="G778" s="69"/>
      <c r="H778" s="69" t="n">
        <f aca="false">SUM(F778:G778)</f>
        <v>9202700</v>
      </c>
      <c r="I778" s="69" t="n">
        <f aca="false">SUM(I779:I782)</f>
        <v>8745640</v>
      </c>
      <c r="J778" s="69"/>
      <c r="K778" s="69" t="n">
        <f aca="false">SUM(I778:J778)</f>
        <v>8745640</v>
      </c>
      <c r="L778" s="71" t="n">
        <f aca="false">IF(C778&lt;&gt;0,IF(I778&lt;&gt;0,I778/C778*100,""),"")</f>
        <v>97.855504458841</v>
      </c>
      <c r="M778" s="71" t="n">
        <f aca="false">IF(E778&lt;&gt;0,IF(K778&lt;&gt;0,K778/E778*100,""),"")</f>
        <v>97.855504458841</v>
      </c>
      <c r="N778" s="71" t="n">
        <f aca="false">IF(F778&lt;&gt;0,IF(I778&lt;&gt;0,I778/F778*100,""),"")</f>
        <v>95.0334141067295</v>
      </c>
      <c r="O778" s="71" t="n">
        <f aca="false">IF(H778&lt;&gt;0,IF(K778&lt;&gt;0,K778/H778*100,""),"")</f>
        <v>95.0334141067295</v>
      </c>
      <c r="Q778" s="65" t="n">
        <f aca="false">E778-C778-D778</f>
        <v>0</v>
      </c>
      <c r="R778" s="66" t="n">
        <f aca="false">H778-F778-G778</f>
        <v>0</v>
      </c>
      <c r="S778" s="66" t="n">
        <f aca="false">K778-I778-J778</f>
        <v>0</v>
      </c>
    </row>
    <row r="779" s="120" customFormat="true" ht="12" hidden="false" customHeight="false" outlineLevel="0" collapsed="false">
      <c r="A779" s="72" t="s">
        <v>654</v>
      </c>
      <c r="B779" s="48" t="s">
        <v>618</v>
      </c>
      <c r="C779" s="111" t="n">
        <v>8821100</v>
      </c>
      <c r="D779" s="112"/>
      <c r="E779" s="69" t="n">
        <f aca="false">SUM(C779:D779)</f>
        <v>8821100</v>
      </c>
      <c r="F779" s="111" t="n">
        <v>8999700</v>
      </c>
      <c r="G779" s="112"/>
      <c r="H779" s="69" t="n">
        <f aca="false">SUM(F779:G779)</f>
        <v>8999700</v>
      </c>
      <c r="I779" s="111" t="n">
        <v>8644640</v>
      </c>
      <c r="J779" s="112"/>
      <c r="K779" s="69" t="n">
        <f aca="false">SUM(I779:J779)</f>
        <v>8644640</v>
      </c>
      <c r="L779" s="71" t="n">
        <f aca="false">IF(C779&lt;&gt;0,IF(I779&lt;&gt;0,I779/C779*100,""),"")</f>
        <v>97.9995692147238</v>
      </c>
      <c r="M779" s="71" t="n">
        <f aca="false">IF(E779&lt;&gt;0,IF(K779&lt;&gt;0,K779/E779*100,""),"")</f>
        <v>97.9995692147238</v>
      </c>
      <c r="N779" s="71" t="n">
        <f aca="false">IF(F779&lt;&gt;0,IF(I779&lt;&gt;0,I779/F779*100,""),"")</f>
        <v>96.0547573808016</v>
      </c>
      <c r="O779" s="71" t="n">
        <f aca="false">IF(H779&lt;&gt;0,IF(K779&lt;&gt;0,K779/H779*100,""),"")</f>
        <v>96.0547573808016</v>
      </c>
      <c r="Q779" s="65" t="n">
        <f aca="false">E779-C779-D779</f>
        <v>0</v>
      </c>
      <c r="R779" s="66" t="n">
        <f aca="false">H779-F779-G779</f>
        <v>0</v>
      </c>
      <c r="S779" s="66" t="n">
        <f aca="false">K779-I779-J779</f>
        <v>0</v>
      </c>
    </row>
    <row r="780" s="120" customFormat="true" ht="12" hidden="false" customHeight="false" outlineLevel="0" collapsed="false">
      <c r="A780" s="72" t="s">
        <v>658</v>
      </c>
      <c r="B780" s="48" t="s">
        <v>620</v>
      </c>
      <c r="C780" s="111" t="n">
        <v>50200</v>
      </c>
      <c r="D780" s="112"/>
      <c r="E780" s="69" t="n">
        <f aca="false">SUM(C780:D780)</f>
        <v>50200</v>
      </c>
      <c r="F780" s="111" t="n">
        <v>130500</v>
      </c>
      <c r="G780" s="112"/>
      <c r="H780" s="69" t="n">
        <f aca="false">SUM(F780:G780)</f>
        <v>130500</v>
      </c>
      <c r="I780" s="111" t="n">
        <v>35000</v>
      </c>
      <c r="J780" s="112"/>
      <c r="K780" s="69" t="n">
        <f aca="false">SUM(I780:J780)</f>
        <v>35000</v>
      </c>
      <c r="L780" s="71" t="n">
        <f aca="false">IF(C780&lt;&gt;0,IF(I780&lt;&gt;0,I780/C780*100,""),"")</f>
        <v>69.7211155378486</v>
      </c>
      <c r="M780" s="71" t="n">
        <f aca="false">IF(E780&lt;&gt;0,IF(K780&lt;&gt;0,K780/E780*100,""),"")</f>
        <v>69.7211155378486</v>
      </c>
      <c r="N780" s="71" t="n">
        <f aca="false">IF(F780&lt;&gt;0,IF(I780&lt;&gt;0,I780/F780*100,""),"")</f>
        <v>26.8199233716475</v>
      </c>
      <c r="O780" s="71" t="n">
        <f aca="false">IF(H780&lt;&gt;0,IF(K780&lt;&gt;0,K780/H780*100,""),"")</f>
        <v>26.8199233716475</v>
      </c>
      <c r="Q780" s="65" t="n">
        <f aca="false">E780-C780-D780</f>
        <v>0</v>
      </c>
      <c r="R780" s="66" t="n">
        <f aca="false">H780-F780-G780</f>
        <v>0</v>
      </c>
      <c r="S780" s="66" t="n">
        <f aca="false">K780-I780-J780</f>
        <v>0</v>
      </c>
    </row>
    <row r="781" s="120" customFormat="true" ht="12" hidden="false" customHeight="false" outlineLevel="0" collapsed="false">
      <c r="A781" s="75" t="s">
        <v>30</v>
      </c>
      <c r="B781" s="48" t="s">
        <v>31</v>
      </c>
      <c r="C781" s="111" t="n">
        <v>56000</v>
      </c>
      <c r="D781" s="112"/>
      <c r="E781" s="69" t="n">
        <f aca="false">SUM(C781:D781)</f>
        <v>56000</v>
      </c>
      <c r="F781" s="111" t="n">
        <v>56000</v>
      </c>
      <c r="G781" s="112"/>
      <c r="H781" s="69" t="n">
        <f aca="false">SUM(F781:G781)</f>
        <v>56000</v>
      </c>
      <c r="I781" s="111" t="n">
        <v>56000</v>
      </c>
      <c r="J781" s="112"/>
      <c r="K781" s="69" t="n">
        <f aca="false">SUM(I781:J781)</f>
        <v>56000</v>
      </c>
      <c r="L781" s="71" t="n">
        <f aca="false">IF(C781&lt;&gt;0,IF(I781&lt;&gt;0,I781/C781*100,""),"")</f>
        <v>100</v>
      </c>
      <c r="M781" s="71" t="n">
        <f aca="false">IF(E781&lt;&gt;0,IF(K781&lt;&gt;0,K781/E781*100,""),"")</f>
        <v>100</v>
      </c>
      <c r="N781" s="71" t="n">
        <f aca="false">IF(F781&lt;&gt;0,IF(I781&lt;&gt;0,I781/F781*100,""),"")</f>
        <v>100</v>
      </c>
      <c r="O781" s="71" t="n">
        <f aca="false">IF(H781&lt;&gt;0,IF(K781&lt;&gt;0,K781/H781*100,""),"")</f>
        <v>100</v>
      </c>
      <c r="Q781" s="65" t="n">
        <f aca="false">E781-C781-D781</f>
        <v>0</v>
      </c>
      <c r="R781" s="66" t="n">
        <f aca="false">H781-F781-G781</f>
        <v>0</v>
      </c>
      <c r="S781" s="66" t="n">
        <f aca="false">K781-I781-J781</f>
        <v>0</v>
      </c>
    </row>
    <row r="782" s="120" customFormat="true" ht="12" hidden="false" customHeight="false" outlineLevel="0" collapsed="false">
      <c r="A782" s="72" t="s">
        <v>655</v>
      </c>
      <c r="B782" s="48" t="s">
        <v>656</v>
      </c>
      <c r="C782" s="111" t="n">
        <v>10000</v>
      </c>
      <c r="D782" s="112"/>
      <c r="E782" s="69" t="n">
        <f aca="false">SUM(C782:D782)</f>
        <v>10000</v>
      </c>
      <c r="F782" s="111" t="n">
        <v>16500</v>
      </c>
      <c r="G782" s="112"/>
      <c r="H782" s="69" t="n">
        <f aca="false">SUM(F782:G782)</f>
        <v>16500</v>
      </c>
      <c r="I782" s="111" t="n">
        <v>10000</v>
      </c>
      <c r="J782" s="112"/>
      <c r="K782" s="69" t="n">
        <f aca="false">SUM(I782:J782)</f>
        <v>10000</v>
      </c>
      <c r="L782" s="71" t="n">
        <f aca="false">IF(C782&lt;&gt;0,IF(I782&lt;&gt;0,I782/C782*100,""),"")</f>
        <v>100</v>
      </c>
      <c r="M782" s="71" t="n">
        <f aca="false">IF(E782&lt;&gt;0,IF(K782&lt;&gt;0,K782/E782*100,""),"")</f>
        <v>100</v>
      </c>
      <c r="N782" s="71" t="n">
        <f aca="false">IF(F782&lt;&gt;0,IF(I782&lt;&gt;0,I782/F782*100,""),"")</f>
        <v>60.6060606060606</v>
      </c>
      <c r="O782" s="71" t="n">
        <f aca="false">IF(H782&lt;&gt;0,IF(K782&lt;&gt;0,K782/H782*100,""),"")</f>
        <v>60.6060606060606</v>
      </c>
      <c r="Q782" s="65" t="n">
        <f aca="false">E782-C782-D782</f>
        <v>0</v>
      </c>
      <c r="R782" s="66" t="n">
        <f aca="false">H782-F782-G782</f>
        <v>0</v>
      </c>
      <c r="S782" s="66" t="n">
        <f aca="false">K782-I782-J782</f>
        <v>0</v>
      </c>
    </row>
    <row r="783" s="120" customFormat="true" ht="12.75" hidden="true" customHeight="true" outlineLevel="0" collapsed="false">
      <c r="A783" s="75" t="s">
        <v>55</v>
      </c>
      <c r="B783" s="48" t="s">
        <v>56</v>
      </c>
      <c r="C783" s="111"/>
      <c r="D783" s="112"/>
      <c r="E783" s="69"/>
      <c r="F783" s="69"/>
      <c r="G783" s="112"/>
      <c r="H783" s="69"/>
      <c r="I783" s="111"/>
      <c r="J783" s="112"/>
      <c r="K783" s="69"/>
      <c r="L783" s="71" t="str">
        <f aca="false">IF(C783&lt;&gt;0,IF(I783&lt;&gt;0,I783/C783*100,""),"")</f>
        <v/>
      </c>
      <c r="M783" s="71" t="str">
        <f aca="false">IF(E783&lt;&gt;0,IF(K783&lt;&gt;0,K783/E783*100,""),"")</f>
        <v/>
      </c>
      <c r="N783" s="71" t="str">
        <f aca="false">IF(F783&lt;&gt;0,IF(I783&lt;&gt;0,I783/F783*100,""),"")</f>
        <v/>
      </c>
      <c r="O783" s="71" t="str">
        <f aca="false">IF(H783&lt;&gt;0,IF(K783&lt;&gt;0,K783/H783*100,""),"")</f>
        <v/>
      </c>
      <c r="Q783" s="65" t="n">
        <f aca="false">E783-C783-D783</f>
        <v>0</v>
      </c>
      <c r="R783" s="66" t="n">
        <f aca="false">H783-F783-G783</f>
        <v>0</v>
      </c>
      <c r="S783" s="66" t="n">
        <f aca="false">K783-I783-J783</f>
        <v>0</v>
      </c>
    </row>
    <row r="784" s="120" customFormat="true" ht="6" hidden="false" customHeight="true" outlineLevel="0" collapsed="false">
      <c r="A784" s="72"/>
      <c r="B784" s="48"/>
      <c r="C784" s="111"/>
      <c r="D784" s="112"/>
      <c r="E784" s="69"/>
      <c r="F784" s="69"/>
      <c r="G784" s="112"/>
      <c r="H784" s="69"/>
      <c r="I784" s="111"/>
      <c r="J784" s="112"/>
      <c r="K784" s="69"/>
      <c r="L784" s="71" t="str">
        <f aca="false">IF(C784&lt;&gt;0,IF(I784&lt;&gt;0,I784/C784*100,""),"")</f>
        <v/>
      </c>
      <c r="M784" s="71" t="str">
        <f aca="false">IF(E784&lt;&gt;0,IF(K784&lt;&gt;0,K784/E784*100,""),"")</f>
        <v/>
      </c>
      <c r="N784" s="71" t="str">
        <f aca="false">IF(F784&lt;&gt;0,IF(I784&lt;&gt;0,I784/F784*100,""),"")</f>
        <v/>
      </c>
      <c r="O784" s="71" t="str">
        <f aca="false">IF(H784&lt;&gt;0,IF(K784&lt;&gt;0,K784/H784*100,""),"")</f>
        <v/>
      </c>
      <c r="Q784" s="65" t="n">
        <f aca="false">E784-C784-D784</f>
        <v>0</v>
      </c>
      <c r="R784" s="66" t="n">
        <f aca="false">H784-F784-G784</f>
        <v>0</v>
      </c>
      <c r="S784" s="66" t="n">
        <f aca="false">K784-I784-J784</f>
        <v>0</v>
      </c>
    </row>
    <row r="785" s="120" customFormat="true" ht="12.75" hidden="false" customHeight="false" outlineLevel="0" collapsed="false">
      <c r="A785" s="61" t="s">
        <v>683</v>
      </c>
      <c r="B785" s="76" t="s">
        <v>19</v>
      </c>
      <c r="C785" s="108" t="n">
        <f aca="false">SUM(C787:C792)</f>
        <v>11660176</v>
      </c>
      <c r="D785" s="108" t="n">
        <f aca="false">SUM(D787:D788)</f>
        <v>0</v>
      </c>
      <c r="E785" s="108" t="n">
        <f aca="false">SUM(C785:D785)</f>
        <v>11660176</v>
      </c>
      <c r="F785" s="108" t="n">
        <f aca="false">SUM(F787:F792)</f>
        <v>12882364</v>
      </c>
      <c r="G785" s="108" t="n">
        <f aca="false">SUM(G787:G788)</f>
        <v>0</v>
      </c>
      <c r="H785" s="108" t="n">
        <f aca="false">SUM(F785:G785)</f>
        <v>12882364</v>
      </c>
      <c r="I785" s="108" t="n">
        <f aca="false">SUM(I787:I792)</f>
        <v>12921920</v>
      </c>
      <c r="J785" s="108" t="n">
        <f aca="false">SUM(J787:J788)</f>
        <v>0</v>
      </c>
      <c r="K785" s="108" t="n">
        <f aca="false">SUM(I785:J785)</f>
        <v>12921920</v>
      </c>
      <c r="L785" s="109" t="n">
        <f aca="false">IF(C785&lt;&gt;0,IF(I785&lt;&gt;0,I785/C785*100,""),"")</f>
        <v>110.820968740094</v>
      </c>
      <c r="M785" s="109" t="n">
        <f aca="false">IF(E785&lt;&gt;0,IF(K785&lt;&gt;0,K785/E785*100,""),"")</f>
        <v>110.820968740094</v>
      </c>
      <c r="N785" s="109" t="n">
        <f aca="false">IF(F785&lt;&gt;0,IF(I785&lt;&gt;0,I785/F785*100,""),"")</f>
        <v>100.307055444172</v>
      </c>
      <c r="O785" s="109" t="n">
        <f aca="false">IF(H785&lt;&gt;0,IF(K785&lt;&gt;0,K785/H785*100,""),"")</f>
        <v>100.307055444172</v>
      </c>
      <c r="Q785" s="65" t="n">
        <f aca="false">E785-C785-D785</f>
        <v>0</v>
      </c>
      <c r="R785" s="66" t="n">
        <f aca="false">H785-F785-G785</f>
        <v>0</v>
      </c>
      <c r="S785" s="66" t="n">
        <f aca="false">K785-I785-J785</f>
        <v>0</v>
      </c>
    </row>
    <row r="786" s="120" customFormat="true" ht="12" hidden="true" customHeight="false" outlineLevel="0" collapsed="false">
      <c r="A786" s="72" t="s">
        <v>26</v>
      </c>
      <c r="B786" s="179"/>
      <c r="C786" s="111" t="n">
        <f aca="false">SUM(C787:C792)</f>
        <v>11660176</v>
      </c>
      <c r="D786" s="112"/>
      <c r="E786" s="69" t="n">
        <f aca="false">SUM(C786:D786)</f>
        <v>11660176</v>
      </c>
      <c r="F786" s="69" t="n">
        <f aca="false">SUM(F787:F792)</f>
        <v>12882364</v>
      </c>
      <c r="G786" s="112"/>
      <c r="H786" s="69" t="n">
        <f aca="false">SUM(F786:G786)</f>
        <v>12882364</v>
      </c>
      <c r="I786" s="111" t="n">
        <f aca="false">SUM(I787:I792)</f>
        <v>12921920</v>
      </c>
      <c r="J786" s="112"/>
      <c r="K786" s="69" t="n">
        <f aca="false">SUM(I786:J786)</f>
        <v>12921920</v>
      </c>
      <c r="L786" s="71" t="n">
        <f aca="false">IF(C786&lt;&gt;0,IF(I786&lt;&gt;0,I786/C786*100,""),"")</f>
        <v>110.820968740094</v>
      </c>
      <c r="M786" s="71" t="n">
        <f aca="false">IF(E786&lt;&gt;0,IF(K786&lt;&gt;0,K786/E786*100,""),"")</f>
        <v>110.820968740094</v>
      </c>
      <c r="N786" s="71" t="n">
        <f aca="false">IF(F786&lt;&gt;0,IF(I786&lt;&gt;0,I786/F786*100,""),"")</f>
        <v>100.307055444172</v>
      </c>
      <c r="O786" s="71" t="n">
        <f aca="false">IF(H786&lt;&gt;0,IF(K786&lt;&gt;0,K786/H786*100,""),"")</f>
        <v>100.307055444172</v>
      </c>
      <c r="Q786" s="65" t="n">
        <f aca="false">E786-C786-D786</f>
        <v>0</v>
      </c>
      <c r="R786" s="66" t="n">
        <f aca="false">H786-F786-G786</f>
        <v>0</v>
      </c>
      <c r="S786" s="66" t="n">
        <f aca="false">K786-I786-J786</f>
        <v>0</v>
      </c>
    </row>
    <row r="787" s="120" customFormat="true" ht="12" hidden="false" customHeight="false" outlineLevel="0" collapsed="false">
      <c r="A787" s="72" t="s">
        <v>654</v>
      </c>
      <c r="B787" s="48" t="s">
        <v>618</v>
      </c>
      <c r="C787" s="111" t="n">
        <v>11537300</v>
      </c>
      <c r="D787" s="112"/>
      <c r="E787" s="69" t="n">
        <f aca="false">SUM(C787:D787)</f>
        <v>11537300</v>
      </c>
      <c r="F787" s="111" t="n">
        <v>12350300</v>
      </c>
      <c r="G787" s="112"/>
      <c r="H787" s="69" t="n">
        <f aca="false">SUM(F787:G787)</f>
        <v>12350300</v>
      </c>
      <c r="I787" s="111" t="n">
        <v>11745180</v>
      </c>
      <c r="J787" s="112"/>
      <c r="K787" s="69" t="n">
        <f aca="false">SUM(I787:J787)</f>
        <v>11745180</v>
      </c>
      <c r="L787" s="71" t="n">
        <f aca="false">IF(C787&lt;&gt;0,IF(I787&lt;&gt;0,I787/C787*100,""),"")</f>
        <v>101.801808048677</v>
      </c>
      <c r="M787" s="71" t="n">
        <f aca="false">IF(E787&lt;&gt;0,IF(K787&lt;&gt;0,K787/E787*100,""),"")</f>
        <v>101.801808048677</v>
      </c>
      <c r="N787" s="71" t="n">
        <f aca="false">IF(F787&lt;&gt;0,IF(I787&lt;&gt;0,I787/F787*100,""),"")</f>
        <v>95.1003619345279</v>
      </c>
      <c r="O787" s="71" t="n">
        <f aca="false">IF(H787&lt;&gt;0,IF(K787&lt;&gt;0,K787/H787*100,""),"")</f>
        <v>95.1003619345279</v>
      </c>
      <c r="Q787" s="65" t="n">
        <f aca="false">E787-C787-D787</f>
        <v>0</v>
      </c>
      <c r="R787" s="66" t="n">
        <f aca="false">H787-F787-G787</f>
        <v>0</v>
      </c>
      <c r="S787" s="66" t="n">
        <f aca="false">K787-I787-J787</f>
        <v>0</v>
      </c>
    </row>
    <row r="788" s="120" customFormat="true" ht="12" hidden="false" customHeight="false" outlineLevel="0" collapsed="false">
      <c r="A788" s="72" t="s">
        <v>658</v>
      </c>
      <c r="B788" s="48" t="s">
        <v>620</v>
      </c>
      <c r="C788" s="111" t="n">
        <v>43300</v>
      </c>
      <c r="D788" s="112"/>
      <c r="E788" s="69" t="n">
        <f aca="false">SUM(C788:D788)</f>
        <v>43300</v>
      </c>
      <c r="F788" s="111" t="n">
        <v>158788</v>
      </c>
      <c r="G788" s="112"/>
      <c r="H788" s="69" t="n">
        <f aca="false">SUM(F788:G788)</f>
        <v>158788</v>
      </c>
      <c r="I788" s="111" t="n">
        <v>45000</v>
      </c>
      <c r="J788" s="112"/>
      <c r="K788" s="69" t="n">
        <f aca="false">SUM(I788:J788)</f>
        <v>45000</v>
      </c>
      <c r="L788" s="71" t="n">
        <f aca="false">IF(C788&lt;&gt;0,IF(I788&lt;&gt;0,I788/C788*100,""),"")</f>
        <v>103.926096997691</v>
      </c>
      <c r="M788" s="71" t="n">
        <f aca="false">IF(E788&lt;&gt;0,IF(K788&lt;&gt;0,K788/E788*100,""),"")</f>
        <v>103.926096997691</v>
      </c>
      <c r="N788" s="71" t="n">
        <f aca="false">IF(F788&lt;&gt;0,IF(I788&lt;&gt;0,I788/F788*100,""),"")</f>
        <v>28.3396730231504</v>
      </c>
      <c r="O788" s="71" t="n">
        <f aca="false">IF(H788&lt;&gt;0,IF(K788&lt;&gt;0,K788/H788*100,""),"")</f>
        <v>28.3396730231504</v>
      </c>
      <c r="Q788" s="65" t="n">
        <f aca="false">E788-C788-D788</f>
        <v>0</v>
      </c>
      <c r="R788" s="66" t="n">
        <f aca="false">H788-F788-G788</f>
        <v>0</v>
      </c>
      <c r="S788" s="66" t="n">
        <f aca="false">K788-I788-J788</f>
        <v>0</v>
      </c>
    </row>
    <row r="789" s="120" customFormat="true" ht="12" hidden="false" customHeight="false" outlineLevel="0" collapsed="false">
      <c r="A789" s="75" t="s">
        <v>30</v>
      </c>
      <c r="B789" s="48" t="s">
        <v>31</v>
      </c>
      <c r="C789" s="111" t="n">
        <v>51000</v>
      </c>
      <c r="D789" s="112"/>
      <c r="E789" s="69" t="n">
        <f aca="false">SUM(C789:D789)</f>
        <v>51000</v>
      </c>
      <c r="F789" s="111" t="n">
        <v>51000</v>
      </c>
      <c r="G789" s="112"/>
      <c r="H789" s="69" t="n">
        <f aca="false">SUM(F789:G789)</f>
        <v>51000</v>
      </c>
      <c r="I789" s="111" t="n">
        <v>41000</v>
      </c>
      <c r="J789" s="112"/>
      <c r="K789" s="69" t="n">
        <f aca="false">SUM(I789:J789)</f>
        <v>41000</v>
      </c>
      <c r="L789" s="71" t="n">
        <f aca="false">IF(C789&lt;&gt;0,IF(I789&lt;&gt;0,I789/C789*100,""),"")</f>
        <v>80.3921568627451</v>
      </c>
      <c r="M789" s="71" t="n">
        <f aca="false">IF(E789&lt;&gt;0,IF(K789&lt;&gt;0,K789/E789*100,""),"")</f>
        <v>80.3921568627451</v>
      </c>
      <c r="N789" s="71" t="n">
        <f aca="false">IF(F789&lt;&gt;0,IF(I789&lt;&gt;0,I789/F789*100,""),"")</f>
        <v>80.3921568627451</v>
      </c>
      <c r="O789" s="71" t="n">
        <f aca="false">IF(H789&lt;&gt;0,IF(K789&lt;&gt;0,K789/H789*100,""),"")</f>
        <v>80.3921568627451</v>
      </c>
      <c r="Q789" s="65" t="n">
        <f aca="false">E789-C789-D789</f>
        <v>0</v>
      </c>
      <c r="R789" s="66" t="n">
        <f aca="false">H789-F789-G789</f>
        <v>0</v>
      </c>
      <c r="S789" s="66" t="n">
        <f aca="false">K789-I789-J789</f>
        <v>0</v>
      </c>
    </row>
    <row r="790" s="120" customFormat="true" ht="12" hidden="false" customHeight="false" outlineLevel="0" collapsed="false">
      <c r="A790" s="72" t="s">
        <v>659</v>
      </c>
      <c r="B790" s="48" t="s">
        <v>642</v>
      </c>
      <c r="C790" s="111" t="n">
        <v>15576</v>
      </c>
      <c r="D790" s="112"/>
      <c r="E790" s="69" t="n">
        <f aca="false">SUM(C790:D790)</f>
        <v>15576</v>
      </c>
      <c r="F790" s="111" t="n">
        <v>9276</v>
      </c>
      <c r="G790" s="112"/>
      <c r="H790" s="69" t="n">
        <f aca="false">SUM(F790:G790)</f>
        <v>9276</v>
      </c>
      <c r="I790" s="111" t="n">
        <v>3490</v>
      </c>
      <c r="J790" s="112"/>
      <c r="K790" s="69" t="n">
        <f aca="false">SUM(I790:J790)</f>
        <v>3490</v>
      </c>
      <c r="L790" s="71" t="n">
        <f aca="false">IF(C790&lt;&gt;0,IF(I790&lt;&gt;0,I790/C790*100,""),"")</f>
        <v>22.4062660503338</v>
      </c>
      <c r="M790" s="71" t="n">
        <f aca="false">IF(E790&lt;&gt;0,IF(K790&lt;&gt;0,K790/E790*100,""),"")</f>
        <v>22.4062660503338</v>
      </c>
      <c r="N790" s="71" t="n">
        <f aca="false">IF(F790&lt;&gt;0,IF(I790&lt;&gt;0,I790/F790*100,""),"")</f>
        <v>37.6239758516602</v>
      </c>
      <c r="O790" s="71" t="n">
        <f aca="false">IF(H790&lt;&gt;0,IF(K790&lt;&gt;0,K790/H790*100,""),"")</f>
        <v>37.6239758516602</v>
      </c>
      <c r="Q790" s="65" t="n">
        <f aca="false">E790-C790-D790</f>
        <v>0</v>
      </c>
      <c r="R790" s="66" t="n">
        <f aca="false">H790-F790-G790</f>
        <v>0</v>
      </c>
      <c r="S790" s="66" t="n">
        <f aca="false">K790-I790-J790</f>
        <v>0</v>
      </c>
    </row>
    <row r="791" s="120" customFormat="true" ht="12" hidden="false" customHeight="false" outlineLevel="0" collapsed="false">
      <c r="A791" s="72" t="s">
        <v>684</v>
      </c>
      <c r="B791" s="48" t="s">
        <v>685</v>
      </c>
      <c r="C791" s="111"/>
      <c r="D791" s="112"/>
      <c r="E791" s="69"/>
      <c r="F791" s="111"/>
      <c r="G791" s="112"/>
      <c r="H791" s="69"/>
      <c r="I791" s="111" t="n">
        <v>1074250</v>
      </c>
      <c r="J791" s="112"/>
      <c r="K791" s="69" t="n">
        <f aca="false">SUM(I791:J791)</f>
        <v>1074250</v>
      </c>
      <c r="L791" s="71" t="str">
        <f aca="false">IF(C791&lt;&gt;0,IF(I791&lt;&gt;0,I791/C791*100,""),"")</f>
        <v/>
      </c>
      <c r="M791" s="71" t="str">
        <f aca="false">IF(E791&lt;&gt;0,IF(K791&lt;&gt;0,K791/E791*100,""),"")</f>
        <v/>
      </c>
      <c r="N791" s="71" t="str">
        <f aca="false">IF(F791&lt;&gt;0,IF(I791&lt;&gt;0,I791/F791*100,""),"")</f>
        <v/>
      </c>
      <c r="O791" s="71" t="str">
        <f aca="false">IF(H791&lt;&gt;0,IF(K791&lt;&gt;0,K791/H791*100,""),"")</f>
        <v/>
      </c>
      <c r="Q791" s="65" t="n">
        <f aca="false">E791-C791-D791</f>
        <v>0</v>
      </c>
      <c r="R791" s="66" t="n">
        <f aca="false">H791-F791-G791</f>
        <v>0</v>
      </c>
      <c r="S791" s="66" t="n">
        <f aca="false">K791-I791-J791</f>
        <v>0</v>
      </c>
    </row>
    <row r="792" s="120" customFormat="true" ht="12" hidden="false" customHeight="false" outlineLevel="0" collapsed="false">
      <c r="A792" s="72" t="s">
        <v>655</v>
      </c>
      <c r="B792" s="48" t="s">
        <v>656</v>
      </c>
      <c r="C792" s="111" t="n">
        <v>13000</v>
      </c>
      <c r="D792" s="112"/>
      <c r="E792" s="69" t="n">
        <f aca="false">SUM(C792:D792)</f>
        <v>13000</v>
      </c>
      <c r="F792" s="111" t="n">
        <v>313000</v>
      </c>
      <c r="G792" s="112"/>
      <c r="H792" s="69" t="n">
        <f aca="false">SUM(F792:G792)</f>
        <v>313000</v>
      </c>
      <c r="I792" s="111" t="n">
        <v>13000</v>
      </c>
      <c r="J792" s="112"/>
      <c r="K792" s="69" t="n">
        <f aca="false">SUM(I792:J792)</f>
        <v>13000</v>
      </c>
      <c r="L792" s="71" t="n">
        <f aca="false">IF(C792&lt;&gt;0,IF(I792&lt;&gt;0,I792/C792*100,""),"")</f>
        <v>100</v>
      </c>
      <c r="M792" s="71" t="n">
        <f aca="false">IF(E792&lt;&gt;0,IF(K792&lt;&gt;0,K792/E792*100,""),"")</f>
        <v>100</v>
      </c>
      <c r="N792" s="71" t="n">
        <f aca="false">IF(F792&lt;&gt;0,IF(I792&lt;&gt;0,I792/F792*100,""),"")</f>
        <v>4.15335463258786</v>
      </c>
      <c r="O792" s="71" t="n">
        <f aca="false">IF(H792&lt;&gt;0,IF(K792&lt;&gt;0,K792/H792*100,""),"")</f>
        <v>4.15335463258786</v>
      </c>
      <c r="Q792" s="65" t="n">
        <f aca="false">E792-C792-D792</f>
        <v>0</v>
      </c>
      <c r="R792" s="66" t="n">
        <f aca="false">H792-F792-G792</f>
        <v>0</v>
      </c>
      <c r="S792" s="66" t="n">
        <f aca="false">K792-I792-J792</f>
        <v>0</v>
      </c>
    </row>
    <row r="793" s="120" customFormat="true" ht="6" hidden="false" customHeight="true" outlineLevel="0" collapsed="false">
      <c r="A793" s="72"/>
      <c r="B793" s="87"/>
      <c r="C793" s="111"/>
      <c r="D793" s="112"/>
      <c r="E793" s="69"/>
      <c r="F793" s="69"/>
      <c r="G793" s="112"/>
      <c r="H793" s="69"/>
      <c r="I793" s="111"/>
      <c r="J793" s="112"/>
      <c r="K793" s="69"/>
      <c r="L793" s="71" t="str">
        <f aca="false">IF(C793&lt;&gt;0,IF(I793&lt;&gt;0,I793/C793*100,""),"")</f>
        <v/>
      </c>
      <c r="M793" s="71" t="str">
        <f aca="false">IF(E793&lt;&gt;0,IF(K793&lt;&gt;0,K793/E793*100,""),"")</f>
        <v/>
      </c>
      <c r="N793" s="71" t="str">
        <f aca="false">IF(F793&lt;&gt;0,IF(I793&lt;&gt;0,I793/F793*100,""),"")</f>
        <v/>
      </c>
      <c r="O793" s="71" t="str">
        <f aca="false">IF(H793&lt;&gt;0,IF(K793&lt;&gt;0,K793/H793*100,""),"")</f>
        <v/>
      </c>
      <c r="Q793" s="65" t="n">
        <f aca="false">E793-C793-D793</f>
        <v>0</v>
      </c>
      <c r="R793" s="66" t="n">
        <f aca="false">H793-F793-G793</f>
        <v>0</v>
      </c>
      <c r="S793" s="66" t="n">
        <f aca="false">K793-I793-J793</f>
        <v>0</v>
      </c>
    </row>
    <row r="794" s="43" customFormat="true" ht="12.75" hidden="false" customHeight="false" outlineLevel="0" collapsed="false">
      <c r="A794" s="61" t="s">
        <v>686</v>
      </c>
      <c r="B794" s="76" t="s">
        <v>19</v>
      </c>
      <c r="C794" s="108" t="n">
        <f aca="false">SUM(C796:C800)</f>
        <v>8435900</v>
      </c>
      <c r="D794" s="108" t="n">
        <f aca="false">SUM(D796:D800)</f>
        <v>0</v>
      </c>
      <c r="E794" s="108" t="n">
        <f aca="false">SUM(C794:D794)</f>
        <v>8435900</v>
      </c>
      <c r="F794" s="108" t="n">
        <f aca="false">SUM(F796:F800)</f>
        <v>9848060</v>
      </c>
      <c r="G794" s="108" t="n">
        <f aca="false">SUM(G796:G800)</f>
        <v>0</v>
      </c>
      <c r="H794" s="108" t="n">
        <f aca="false">SUM(F794:G794)</f>
        <v>9848060</v>
      </c>
      <c r="I794" s="108" t="n">
        <f aca="false">SUM(I796:I800)</f>
        <v>9494090</v>
      </c>
      <c r="J794" s="108" t="n">
        <f aca="false">SUM(J796:J800)</f>
        <v>0</v>
      </c>
      <c r="K794" s="108" t="n">
        <f aca="false">SUM(I794:J794)</f>
        <v>9494090</v>
      </c>
      <c r="L794" s="109" t="n">
        <f aca="false">IF(C794&lt;&gt;0,IF(I794&lt;&gt;0,I794/C794*100,""),"")</f>
        <v>112.543889804289</v>
      </c>
      <c r="M794" s="109" t="n">
        <f aca="false">IF(E794&lt;&gt;0,IF(K794&lt;&gt;0,K794/E794*100,""),"")</f>
        <v>112.543889804289</v>
      </c>
      <c r="N794" s="109" t="n">
        <f aca="false">IF(F794&lt;&gt;0,IF(I794&lt;&gt;0,I794/F794*100,""),"")</f>
        <v>96.4056880238341</v>
      </c>
      <c r="O794" s="109" t="n">
        <f aca="false">IF(H794&lt;&gt;0,IF(K794&lt;&gt;0,K794/H794*100,""),"")</f>
        <v>96.4056880238341</v>
      </c>
      <c r="Q794" s="65" t="n">
        <f aca="false">E794-C794-D794</f>
        <v>0</v>
      </c>
      <c r="R794" s="66" t="n">
        <f aca="false">H794-F794-G794</f>
        <v>0</v>
      </c>
      <c r="S794" s="66" t="n">
        <f aca="false">K794-I794-J794</f>
        <v>0</v>
      </c>
    </row>
    <row r="795" s="43" customFormat="true" ht="11.25" hidden="true" customHeight="false" outlineLevel="0" collapsed="false">
      <c r="A795" s="72" t="s">
        <v>26</v>
      </c>
      <c r="B795" s="68"/>
      <c r="C795" s="111" t="n">
        <f aca="false">SUM(C796:C799)</f>
        <v>8435900</v>
      </c>
      <c r="D795" s="111" t="n">
        <f aca="false">SUM(D796:D799)</f>
        <v>0</v>
      </c>
      <c r="E795" s="69" t="n">
        <f aca="false">SUM(C795:D795)</f>
        <v>8435900</v>
      </c>
      <c r="F795" s="69" t="n">
        <f aca="false">SUM(F796:F799)</f>
        <v>9848060</v>
      </c>
      <c r="G795" s="111" t="n">
        <f aca="false">SUM(G796:G799)</f>
        <v>0</v>
      </c>
      <c r="H795" s="69" t="n">
        <f aca="false">SUM(F795:G795)</f>
        <v>9848060</v>
      </c>
      <c r="I795" s="111" t="n">
        <f aca="false">SUM(I796:I799)</f>
        <v>9494090</v>
      </c>
      <c r="J795" s="111" t="n">
        <f aca="false">SUM(J796:J799)</f>
        <v>0</v>
      </c>
      <c r="K795" s="69" t="n">
        <f aca="false">SUM(I795:J795)</f>
        <v>9494090</v>
      </c>
      <c r="L795" s="71" t="n">
        <f aca="false">IF(C795&lt;&gt;0,IF(I795&lt;&gt;0,I795/C795*100,""),"")</f>
        <v>112.543889804289</v>
      </c>
      <c r="M795" s="71" t="n">
        <f aca="false">IF(E795&lt;&gt;0,IF(K795&lt;&gt;0,K795/E795*100,""),"")</f>
        <v>112.543889804289</v>
      </c>
      <c r="N795" s="71" t="n">
        <f aca="false">IF(F795&lt;&gt;0,IF(I795&lt;&gt;0,I795/F795*100,""),"")</f>
        <v>96.4056880238341</v>
      </c>
      <c r="O795" s="71" t="n">
        <f aca="false">IF(H795&lt;&gt;0,IF(K795&lt;&gt;0,K795/H795*100,""),"")</f>
        <v>96.4056880238341</v>
      </c>
      <c r="Q795" s="65" t="n">
        <f aca="false">E795-C795-D795</f>
        <v>0</v>
      </c>
      <c r="R795" s="66" t="n">
        <f aca="false">H795-F795-G795</f>
        <v>0</v>
      </c>
      <c r="S795" s="66" t="n">
        <f aca="false">K795-I795-J795</f>
        <v>0</v>
      </c>
    </row>
    <row r="796" s="43" customFormat="true" ht="11.25" hidden="false" customHeight="false" outlineLevel="0" collapsed="false">
      <c r="A796" s="72" t="s">
        <v>654</v>
      </c>
      <c r="B796" s="48" t="s">
        <v>618</v>
      </c>
      <c r="C796" s="111" t="n">
        <v>8374400</v>
      </c>
      <c r="D796" s="111"/>
      <c r="E796" s="69" t="n">
        <f aca="false">SUM(C796:D796)</f>
        <v>8374400</v>
      </c>
      <c r="F796" s="111" t="n">
        <v>9581520</v>
      </c>
      <c r="G796" s="111"/>
      <c r="H796" s="69" t="n">
        <f aca="false">SUM(F796:G796)</f>
        <v>9581520</v>
      </c>
      <c r="I796" s="111" t="n">
        <v>9348590</v>
      </c>
      <c r="J796" s="111"/>
      <c r="K796" s="69" t="n">
        <f aca="false">SUM(I796:J796)</f>
        <v>9348590</v>
      </c>
      <c r="L796" s="71" t="n">
        <f aca="false">IF(C796&lt;&gt;0,IF(I796&lt;&gt;0,I796/C796*100,""),"")</f>
        <v>111.632952808559</v>
      </c>
      <c r="M796" s="71" t="n">
        <f aca="false">IF(E796&lt;&gt;0,IF(K796&lt;&gt;0,K796/E796*100,""),"")</f>
        <v>111.632952808559</v>
      </c>
      <c r="N796" s="71" t="n">
        <f aca="false">IF(F796&lt;&gt;0,IF(I796&lt;&gt;0,I796/F796*100,""),"")</f>
        <v>97.5689660930625</v>
      </c>
      <c r="O796" s="71" t="n">
        <f aca="false">IF(H796&lt;&gt;0,IF(K796&lt;&gt;0,K796/H796*100,""),"")</f>
        <v>97.5689660930625</v>
      </c>
      <c r="Q796" s="65" t="n">
        <f aca="false">E796-C796-D796</f>
        <v>0</v>
      </c>
      <c r="R796" s="66" t="n">
        <f aca="false">H796-F796-G796</f>
        <v>0</v>
      </c>
      <c r="S796" s="66" t="n">
        <f aca="false">K796-I796-J796</f>
        <v>0</v>
      </c>
    </row>
    <row r="797" s="43" customFormat="true" ht="11.25" hidden="false" customHeight="false" outlineLevel="0" collapsed="false">
      <c r="A797" s="72" t="s">
        <v>658</v>
      </c>
      <c r="B797" s="48" t="s">
        <v>620</v>
      </c>
      <c r="C797" s="69" t="n">
        <v>10500</v>
      </c>
      <c r="D797" s="69"/>
      <c r="E797" s="69" t="n">
        <f aca="false">SUM(C797:D797)</f>
        <v>10500</v>
      </c>
      <c r="F797" s="69" t="n">
        <v>128040</v>
      </c>
      <c r="G797" s="69"/>
      <c r="H797" s="69" t="n">
        <f aca="false">SUM(F797:G797)</f>
        <v>128040</v>
      </c>
      <c r="I797" s="69" t="n">
        <v>7000</v>
      </c>
      <c r="J797" s="69"/>
      <c r="K797" s="69" t="n">
        <f aca="false">SUM(I797:J797)</f>
        <v>7000</v>
      </c>
      <c r="L797" s="71" t="n">
        <f aca="false">IF(C797&lt;&gt;0,IF(I797&lt;&gt;0,I797/C797*100,""),"")</f>
        <v>66.6666666666667</v>
      </c>
      <c r="M797" s="71" t="n">
        <f aca="false">IF(E797&lt;&gt;0,IF(K797&lt;&gt;0,K797/E797*100,""),"")</f>
        <v>66.6666666666667</v>
      </c>
      <c r="N797" s="71" t="n">
        <f aca="false">IF(F797&lt;&gt;0,IF(I797&lt;&gt;0,I797/F797*100,""),"")</f>
        <v>5.46704154951578</v>
      </c>
      <c r="O797" s="71" t="n">
        <f aca="false">IF(H797&lt;&gt;0,IF(K797&lt;&gt;0,K797/H797*100,""),"")</f>
        <v>5.46704154951578</v>
      </c>
      <c r="Q797" s="65" t="n">
        <f aca="false">E797-C797-D797</f>
        <v>0</v>
      </c>
      <c r="R797" s="66" t="n">
        <f aca="false">H797-F797-G797</f>
        <v>0</v>
      </c>
      <c r="S797" s="66" t="n">
        <f aca="false">K797-I797-J797</f>
        <v>0</v>
      </c>
    </row>
    <row r="798" s="43" customFormat="true" ht="11.25" hidden="false" customHeight="false" outlineLevel="0" collapsed="false">
      <c r="A798" s="75" t="s">
        <v>30</v>
      </c>
      <c r="B798" s="48" t="s">
        <v>31</v>
      </c>
      <c r="C798" s="69" t="n">
        <v>37000</v>
      </c>
      <c r="D798" s="69"/>
      <c r="E798" s="69" t="n">
        <f aca="false">SUM(C798:D798)</f>
        <v>37000</v>
      </c>
      <c r="F798" s="69" t="n">
        <v>124500</v>
      </c>
      <c r="G798" s="69"/>
      <c r="H798" s="69" t="n">
        <f aca="false">SUM(F798:G798)</f>
        <v>124500</v>
      </c>
      <c r="I798" s="69" t="n">
        <v>124500</v>
      </c>
      <c r="J798" s="69"/>
      <c r="K798" s="69" t="n">
        <f aca="false">SUM(I798:J798)</f>
        <v>124500</v>
      </c>
      <c r="L798" s="71" t="n">
        <f aca="false">IF(C798&lt;&gt;0,IF(I798&lt;&gt;0,I798/C798*100,""),"")</f>
        <v>336.486486486487</v>
      </c>
      <c r="M798" s="71" t="n">
        <f aca="false">IF(E798&lt;&gt;0,IF(K798&lt;&gt;0,K798/E798*100,""),"")</f>
        <v>336.486486486487</v>
      </c>
      <c r="N798" s="71" t="n">
        <f aca="false">IF(F798&lt;&gt;0,IF(I798&lt;&gt;0,I798/F798*100,""),"")</f>
        <v>100</v>
      </c>
      <c r="O798" s="71" t="n">
        <f aca="false">IF(H798&lt;&gt;0,IF(K798&lt;&gt;0,K798/H798*100,""),"")</f>
        <v>100</v>
      </c>
      <c r="Q798" s="65" t="n">
        <f aca="false">E798-C798-D798</f>
        <v>0</v>
      </c>
      <c r="R798" s="66" t="n">
        <f aca="false">H798-F798-G798</f>
        <v>0</v>
      </c>
      <c r="S798" s="66" t="n">
        <f aca="false">K798-I798-J798</f>
        <v>0</v>
      </c>
    </row>
    <row r="799" s="43" customFormat="true" ht="11.25" hidden="false" customHeight="false" outlineLevel="0" collapsed="false">
      <c r="A799" s="72" t="s">
        <v>655</v>
      </c>
      <c r="B799" s="48" t="s">
        <v>656</v>
      </c>
      <c r="C799" s="69" t="n">
        <v>14000</v>
      </c>
      <c r="D799" s="69"/>
      <c r="E799" s="69" t="n">
        <f aca="false">SUM(C799:D799)</f>
        <v>14000</v>
      </c>
      <c r="F799" s="69" t="n">
        <v>14000</v>
      </c>
      <c r="G799" s="69"/>
      <c r="H799" s="69" t="n">
        <f aca="false">SUM(F799:G799)</f>
        <v>14000</v>
      </c>
      <c r="I799" s="69" t="n">
        <v>14000</v>
      </c>
      <c r="J799" s="69"/>
      <c r="K799" s="69" t="n">
        <f aca="false">SUM(I799:J799)</f>
        <v>14000</v>
      </c>
      <c r="L799" s="71" t="n">
        <f aca="false">IF(C799&lt;&gt;0,IF(I799&lt;&gt;0,I799/C799*100,""),"")</f>
        <v>100</v>
      </c>
      <c r="M799" s="71" t="n">
        <f aca="false">IF(E799&lt;&gt;0,IF(K799&lt;&gt;0,K799/E799*100,""),"")</f>
        <v>100</v>
      </c>
      <c r="N799" s="71" t="n">
        <f aca="false">IF(F799&lt;&gt;0,IF(I799&lt;&gt;0,I799/F799*100,""),"")</f>
        <v>100</v>
      </c>
      <c r="O799" s="71" t="n">
        <f aca="false">IF(H799&lt;&gt;0,IF(K799&lt;&gt;0,K799/H799*100,""),"")</f>
        <v>100</v>
      </c>
      <c r="Q799" s="65" t="n">
        <f aca="false">E799-C799-D799</f>
        <v>0</v>
      </c>
      <c r="R799" s="66" t="n">
        <f aca="false">H799-F799-G799</f>
        <v>0</v>
      </c>
      <c r="S799" s="66" t="n">
        <f aca="false">K799-I799-J799</f>
        <v>0</v>
      </c>
    </row>
    <row r="800" s="43" customFormat="true" ht="11.25" hidden="true" customHeight="false" outlineLevel="0" collapsed="false">
      <c r="A800" s="75" t="s">
        <v>57</v>
      </c>
      <c r="B800" s="79" t="s">
        <v>58</v>
      </c>
      <c r="C800" s="69"/>
      <c r="D800" s="69"/>
      <c r="E800" s="69" t="n">
        <f aca="false">SUM(C800:D800)</f>
        <v>0</v>
      </c>
      <c r="F800" s="69"/>
      <c r="G800" s="69"/>
      <c r="H800" s="69" t="n">
        <f aca="false">SUM(F800:G800)</f>
        <v>0</v>
      </c>
      <c r="I800" s="69"/>
      <c r="J800" s="69"/>
      <c r="K800" s="69" t="n">
        <f aca="false">SUM(I800:J800)</f>
        <v>0</v>
      </c>
      <c r="L800" s="71" t="str">
        <f aca="false">IF(C800&lt;&gt;0,IF(I800&lt;&gt;0,I800/C800*100,""),"")</f>
        <v/>
      </c>
      <c r="M800" s="71" t="str">
        <f aca="false">IF(E800&lt;&gt;0,IF(K800&lt;&gt;0,K800/E800*100,""),"")</f>
        <v/>
      </c>
      <c r="N800" s="71" t="str">
        <f aca="false">IF(F800&lt;&gt;0,IF(I800&lt;&gt;0,I800/F800*100,""),"")</f>
        <v/>
      </c>
      <c r="O800" s="71" t="str">
        <f aca="false">IF(H800&lt;&gt;0,IF(K800&lt;&gt;0,K800/H800*100,""),"")</f>
        <v/>
      </c>
      <c r="Q800" s="65" t="n">
        <f aca="false">E800-C800-D800</f>
        <v>0</v>
      </c>
      <c r="R800" s="66" t="n">
        <f aca="false">H800-F800-G800</f>
        <v>0</v>
      </c>
      <c r="S800" s="66" t="n">
        <f aca="false">K800-I800-J800</f>
        <v>0</v>
      </c>
    </row>
    <row r="801" s="43" customFormat="true" ht="6" hidden="false" customHeight="true" outlineLevel="0" collapsed="false">
      <c r="A801" s="72"/>
      <c r="B801" s="48"/>
      <c r="C801" s="111"/>
      <c r="D801" s="111"/>
      <c r="E801" s="69"/>
      <c r="F801" s="69"/>
      <c r="G801" s="111"/>
      <c r="H801" s="69"/>
      <c r="I801" s="111"/>
      <c r="J801" s="111"/>
      <c r="K801" s="69"/>
      <c r="L801" s="71" t="str">
        <f aca="false">IF(C801&lt;&gt;0,IF(I801&lt;&gt;0,I801/C801*100,""),"")</f>
        <v/>
      </c>
      <c r="M801" s="71" t="str">
        <f aca="false">IF(E801&lt;&gt;0,IF(K801&lt;&gt;0,K801/E801*100,""),"")</f>
        <v/>
      </c>
      <c r="N801" s="71" t="str">
        <f aca="false">IF(F801&lt;&gt;0,IF(I801&lt;&gt;0,I801/F801*100,""),"")</f>
        <v/>
      </c>
      <c r="O801" s="71" t="str">
        <f aca="false">IF(H801&lt;&gt;0,IF(K801&lt;&gt;0,K801/H801*100,""),"")</f>
        <v/>
      </c>
      <c r="Q801" s="65" t="n">
        <f aca="false">E801-C801-D801</f>
        <v>0</v>
      </c>
      <c r="R801" s="66" t="n">
        <f aca="false">H801-F801-G801</f>
        <v>0</v>
      </c>
      <c r="S801" s="66" t="n">
        <f aca="false">K801-I801-J801</f>
        <v>0</v>
      </c>
    </row>
    <row r="802" s="43" customFormat="true" ht="12.75" hidden="false" customHeight="false" outlineLevel="0" collapsed="false">
      <c r="A802" s="61" t="s">
        <v>687</v>
      </c>
      <c r="B802" s="76" t="s">
        <v>19</v>
      </c>
      <c r="C802" s="108" t="n">
        <f aca="false">SUM(C804:C809)</f>
        <v>4592700</v>
      </c>
      <c r="D802" s="108" t="n">
        <f aca="false">SUM(D804:D809)</f>
        <v>0</v>
      </c>
      <c r="E802" s="108" t="n">
        <f aca="false">SUM(C802:D802)</f>
        <v>4592700</v>
      </c>
      <c r="F802" s="108" t="n">
        <f aca="false">SUM(F804:F809)</f>
        <v>4817074</v>
      </c>
      <c r="G802" s="108" t="n">
        <f aca="false">SUM(G804:G809)</f>
        <v>0</v>
      </c>
      <c r="H802" s="108" t="n">
        <f aca="false">SUM(F802:G802)</f>
        <v>4817074</v>
      </c>
      <c r="I802" s="108" t="n">
        <f aca="false">SUM(I804:I809)</f>
        <v>5184690</v>
      </c>
      <c r="J802" s="108" t="n">
        <f aca="false">SUM(J804:J809)</f>
        <v>0</v>
      </c>
      <c r="K802" s="108" t="n">
        <f aca="false">SUM(I802:J802)</f>
        <v>5184690</v>
      </c>
      <c r="L802" s="109" t="n">
        <f aca="false">IF(C802&lt;&gt;0,IF(I802&lt;&gt;0,I802/C802*100,""),"")</f>
        <v>112.889803383631</v>
      </c>
      <c r="M802" s="109" t="n">
        <f aca="false">IF(E802&lt;&gt;0,IF(K802&lt;&gt;0,K802/E802*100,""),"")</f>
        <v>112.889803383631</v>
      </c>
      <c r="N802" s="109" t="n">
        <f aca="false">IF(F802&lt;&gt;0,IF(I802&lt;&gt;0,I802/F802*100,""),"")</f>
        <v>107.631520711536</v>
      </c>
      <c r="O802" s="109" t="n">
        <f aca="false">IF(H802&lt;&gt;0,IF(K802&lt;&gt;0,K802/H802*100,""),"")</f>
        <v>107.631520711536</v>
      </c>
      <c r="Q802" s="65" t="n">
        <f aca="false">E802-C802-D802</f>
        <v>0</v>
      </c>
      <c r="R802" s="66" t="n">
        <f aca="false">H802-F802-G802</f>
        <v>0</v>
      </c>
      <c r="S802" s="66" t="n">
        <f aca="false">K802-I802-J802</f>
        <v>0</v>
      </c>
    </row>
    <row r="803" s="43" customFormat="true" ht="11.25" hidden="false" customHeight="false" outlineLevel="0" collapsed="false">
      <c r="A803" s="67" t="s">
        <v>26</v>
      </c>
      <c r="B803" s="68"/>
      <c r="C803" s="151" t="n">
        <f aca="false">SUM(C804:C808)</f>
        <v>4592700</v>
      </c>
      <c r="D803" s="151" t="n">
        <f aca="false">SUM(D804:D808)</f>
        <v>0</v>
      </c>
      <c r="E803" s="113" t="n">
        <f aca="false">SUM(C803:D803)</f>
        <v>4592700</v>
      </c>
      <c r="F803" s="113" t="n">
        <f aca="false">SUM(F804:F808)</f>
        <v>4667074</v>
      </c>
      <c r="G803" s="151" t="n">
        <f aca="false">SUM(G804:G808)</f>
        <v>0</v>
      </c>
      <c r="H803" s="113" t="n">
        <f aca="false">SUM(F803:G803)</f>
        <v>4667074</v>
      </c>
      <c r="I803" s="151" t="n">
        <f aca="false">SUM(I804:I808)</f>
        <v>5184690</v>
      </c>
      <c r="J803" s="151" t="n">
        <f aca="false">SUM(J804:J808)</f>
        <v>0</v>
      </c>
      <c r="K803" s="113" t="n">
        <f aca="false">SUM(I803:J803)</f>
        <v>5184690</v>
      </c>
      <c r="L803" s="114" t="n">
        <f aca="false">IF(C803&lt;&gt;0,IF(I803&lt;&gt;0,I803/C803*100,""),"")</f>
        <v>112.889803383631</v>
      </c>
      <c r="M803" s="114" t="n">
        <f aca="false">IF(E803&lt;&gt;0,IF(K803&lt;&gt;0,K803/E803*100,""),"")</f>
        <v>112.889803383631</v>
      </c>
      <c r="N803" s="114" t="n">
        <f aca="false">IF(F803&lt;&gt;0,IF(I803&lt;&gt;0,I803/F803*100,""),"")</f>
        <v>111.090803359878</v>
      </c>
      <c r="O803" s="114" t="n">
        <f aca="false">IF(H803&lt;&gt;0,IF(K803&lt;&gt;0,K803/H803*100,""),"")</f>
        <v>111.090803359878</v>
      </c>
      <c r="Q803" s="65" t="n">
        <f aca="false">E803-C803-D803</f>
        <v>0</v>
      </c>
      <c r="R803" s="66" t="n">
        <f aca="false">H803-F803-G803</f>
        <v>0</v>
      </c>
      <c r="S803" s="66" t="n">
        <f aca="false">K803-I803-J803</f>
        <v>0</v>
      </c>
    </row>
    <row r="804" s="43" customFormat="true" ht="11.25" hidden="false" customHeight="false" outlineLevel="0" collapsed="false">
      <c r="A804" s="72" t="s">
        <v>654</v>
      </c>
      <c r="B804" s="48" t="s">
        <v>618</v>
      </c>
      <c r="C804" s="111" t="n">
        <v>4385600</v>
      </c>
      <c r="D804" s="111"/>
      <c r="E804" s="69" t="n">
        <f aca="false">SUM(C804:D804)</f>
        <v>4385600</v>
      </c>
      <c r="F804" s="111" t="n">
        <v>4409890</v>
      </c>
      <c r="G804" s="111"/>
      <c r="H804" s="69" t="n">
        <f aca="false">SUM(F804:G804)</f>
        <v>4409890</v>
      </c>
      <c r="I804" s="111" t="n">
        <v>4953790</v>
      </c>
      <c r="J804" s="111"/>
      <c r="K804" s="69" t="n">
        <f aca="false">SUM(I804:J804)</f>
        <v>4953790</v>
      </c>
      <c r="L804" s="71" t="n">
        <f aca="false">IF(C804&lt;&gt;0,IF(I804&lt;&gt;0,I804/C804*100,""),"")</f>
        <v>112.955809923386</v>
      </c>
      <c r="M804" s="71" t="n">
        <f aca="false">IF(E804&lt;&gt;0,IF(K804&lt;&gt;0,K804/E804*100,""),"")</f>
        <v>112.955809923386</v>
      </c>
      <c r="N804" s="71" t="n">
        <f aca="false">IF(F804&lt;&gt;0,IF(I804&lt;&gt;0,I804/F804*100,""),"")</f>
        <v>112.333640975172</v>
      </c>
      <c r="O804" s="71" t="n">
        <f aca="false">IF(H804&lt;&gt;0,IF(K804&lt;&gt;0,K804/H804*100,""),"")</f>
        <v>112.333640975172</v>
      </c>
      <c r="Q804" s="65" t="n">
        <f aca="false">E804-C804-D804</f>
        <v>0</v>
      </c>
      <c r="R804" s="66" t="n">
        <f aca="false">H804-F804-G804</f>
        <v>0</v>
      </c>
      <c r="S804" s="66" t="n">
        <f aca="false">K804-I804-J804</f>
        <v>0</v>
      </c>
    </row>
    <row r="805" s="43" customFormat="true" ht="11.25" hidden="false" customHeight="false" outlineLevel="0" collapsed="false">
      <c r="A805" s="72" t="s">
        <v>658</v>
      </c>
      <c r="B805" s="48" t="s">
        <v>620</v>
      </c>
      <c r="C805" s="69" t="n">
        <v>22900</v>
      </c>
      <c r="D805" s="69"/>
      <c r="E805" s="69" t="n">
        <f aca="false">SUM(C805:D805)</f>
        <v>22900</v>
      </c>
      <c r="F805" s="69" t="n">
        <v>70484</v>
      </c>
      <c r="G805" s="69"/>
      <c r="H805" s="69" t="n">
        <f aca="false">SUM(F805:G805)</f>
        <v>70484</v>
      </c>
      <c r="I805" s="69" t="n">
        <v>29700</v>
      </c>
      <c r="J805" s="69"/>
      <c r="K805" s="69" t="n">
        <f aca="false">SUM(I805:J805)</f>
        <v>29700</v>
      </c>
      <c r="L805" s="71" t="n">
        <f aca="false">IF(C805&lt;&gt;0,IF(I805&lt;&gt;0,I805/C805*100,""),"")</f>
        <v>129.694323144105</v>
      </c>
      <c r="M805" s="71" t="n">
        <f aca="false">IF(E805&lt;&gt;0,IF(K805&lt;&gt;0,K805/E805*100,""),"")</f>
        <v>129.694323144105</v>
      </c>
      <c r="N805" s="71" t="n">
        <f aca="false">IF(F805&lt;&gt;0,IF(I805&lt;&gt;0,I805/F805*100,""),"")</f>
        <v>42.1372226320867</v>
      </c>
      <c r="O805" s="71" t="n">
        <f aca="false">IF(H805&lt;&gt;0,IF(K805&lt;&gt;0,K805/H805*100,""),"")</f>
        <v>42.1372226320867</v>
      </c>
      <c r="Q805" s="65" t="n">
        <f aca="false">E805-C805-D805</f>
        <v>0</v>
      </c>
      <c r="R805" s="66" t="n">
        <f aca="false">H805-F805-G805</f>
        <v>0</v>
      </c>
      <c r="S805" s="66" t="n">
        <f aca="false">K805-I805-J805</f>
        <v>0</v>
      </c>
    </row>
    <row r="806" s="43" customFormat="true" ht="11.25" hidden="false" customHeight="false" outlineLevel="0" collapsed="false">
      <c r="A806" s="75" t="s">
        <v>30</v>
      </c>
      <c r="B806" s="48" t="s">
        <v>31</v>
      </c>
      <c r="C806" s="69" t="n">
        <v>80200</v>
      </c>
      <c r="D806" s="69"/>
      <c r="E806" s="69" t="n">
        <f aca="false">SUM(C806:D806)</f>
        <v>80200</v>
      </c>
      <c r="F806" s="69" t="n">
        <v>82700</v>
      </c>
      <c r="G806" s="69"/>
      <c r="H806" s="69" t="n">
        <f aca="false">SUM(F806:G806)</f>
        <v>82700</v>
      </c>
      <c r="I806" s="69" t="n">
        <v>88200</v>
      </c>
      <c r="J806" s="69"/>
      <c r="K806" s="69" t="n">
        <f aca="false">SUM(I806:J806)</f>
        <v>88200</v>
      </c>
      <c r="L806" s="71" t="n">
        <f aca="false">IF(C806&lt;&gt;0,IF(I806&lt;&gt;0,I806/C806*100,""),"")</f>
        <v>109.97506234414</v>
      </c>
      <c r="M806" s="71" t="n">
        <f aca="false">IF(E806&lt;&gt;0,IF(K806&lt;&gt;0,K806/E806*100,""),"")</f>
        <v>109.97506234414</v>
      </c>
      <c r="N806" s="71" t="n">
        <f aca="false">IF(F806&lt;&gt;0,IF(I806&lt;&gt;0,I806/F806*100,""),"")</f>
        <v>106.650544135429</v>
      </c>
      <c r="O806" s="71" t="n">
        <f aca="false">IF(H806&lt;&gt;0,IF(K806&lt;&gt;0,K806/H806*100,""),"")</f>
        <v>106.650544135429</v>
      </c>
      <c r="Q806" s="65" t="n">
        <f aca="false">E806-C806-D806</f>
        <v>0</v>
      </c>
      <c r="R806" s="66" t="n">
        <f aca="false">H806-F806-G806</f>
        <v>0</v>
      </c>
      <c r="S806" s="66" t="n">
        <f aca="false">K806-I806-J806</f>
        <v>0</v>
      </c>
    </row>
    <row r="807" customFormat="false" ht="11.25" hidden="false" customHeight="false" outlineLevel="0" collapsed="false">
      <c r="A807" s="72" t="s">
        <v>667</v>
      </c>
      <c r="B807" s="87" t="s">
        <v>668</v>
      </c>
      <c r="C807" s="150" t="n">
        <v>97000</v>
      </c>
      <c r="D807" s="150"/>
      <c r="E807" s="69" t="n">
        <f aca="false">SUM(C807:D807)</f>
        <v>97000</v>
      </c>
      <c r="F807" s="150" t="n">
        <v>97000</v>
      </c>
      <c r="G807" s="150"/>
      <c r="H807" s="69" t="n">
        <f aca="false">SUM(F807:G807)</f>
        <v>97000</v>
      </c>
      <c r="I807" s="150" t="n">
        <v>106000</v>
      </c>
      <c r="J807" s="150"/>
      <c r="K807" s="69" t="n">
        <f aca="false">SUM(I807:J807)</f>
        <v>106000</v>
      </c>
      <c r="L807" s="71" t="n">
        <f aca="false">IF(C807&lt;&gt;0,IF(I807&lt;&gt;0,I807/C807*100,""),"")</f>
        <v>109.278350515464</v>
      </c>
      <c r="M807" s="71" t="n">
        <f aca="false">IF(E807&lt;&gt;0,IF(K807&lt;&gt;0,K807/E807*100,""),"")</f>
        <v>109.278350515464</v>
      </c>
      <c r="N807" s="71" t="n">
        <f aca="false">IF(F807&lt;&gt;0,IF(I807&lt;&gt;0,I807/F807*100,""),"")</f>
        <v>109.278350515464</v>
      </c>
      <c r="O807" s="71" t="n">
        <f aca="false">IF(H807&lt;&gt;0,IF(K807&lt;&gt;0,K807/H807*100,""),"")</f>
        <v>109.278350515464</v>
      </c>
      <c r="Q807" s="65" t="n">
        <f aca="false">E807-C807-D807</f>
        <v>0</v>
      </c>
      <c r="R807" s="66" t="n">
        <f aca="false">H807-F807-G807</f>
        <v>0</v>
      </c>
      <c r="S807" s="66" t="n">
        <f aca="false">K807-I807-J807</f>
        <v>0</v>
      </c>
    </row>
    <row r="808" s="43" customFormat="true" ht="11.25" hidden="false" customHeight="false" outlineLevel="0" collapsed="false">
      <c r="A808" s="75" t="s">
        <v>655</v>
      </c>
      <c r="B808" s="48" t="s">
        <v>656</v>
      </c>
      <c r="C808" s="69" t="n">
        <v>7000</v>
      </c>
      <c r="D808" s="69"/>
      <c r="E808" s="69" t="n">
        <f aca="false">SUM(C808:D808)</f>
        <v>7000</v>
      </c>
      <c r="F808" s="69" t="n">
        <v>7000</v>
      </c>
      <c r="G808" s="69"/>
      <c r="H808" s="69" t="n">
        <f aca="false">SUM(F808:G808)</f>
        <v>7000</v>
      </c>
      <c r="I808" s="69" t="n">
        <v>7000</v>
      </c>
      <c r="J808" s="69"/>
      <c r="K808" s="69" t="n">
        <f aca="false">SUM(I808:J808)</f>
        <v>7000</v>
      </c>
      <c r="L808" s="71" t="n">
        <f aca="false">IF(C808&lt;&gt;0,IF(I808&lt;&gt;0,I808/C808*100,""),"")</f>
        <v>100</v>
      </c>
      <c r="M808" s="71" t="n">
        <f aca="false">IF(E808&lt;&gt;0,IF(K808&lt;&gt;0,K808/E808*100,""),"")</f>
        <v>100</v>
      </c>
      <c r="N808" s="71" t="n">
        <f aca="false">IF(F808&lt;&gt;0,IF(I808&lt;&gt;0,I808/F808*100,""),"")</f>
        <v>100</v>
      </c>
      <c r="O808" s="71" t="n">
        <f aca="false">IF(H808&lt;&gt;0,IF(K808&lt;&gt;0,K808/H808*100,""),"")</f>
        <v>100</v>
      </c>
      <c r="Q808" s="65" t="n">
        <f aca="false">E808-C808-D808</f>
        <v>0</v>
      </c>
      <c r="R808" s="66" t="n">
        <f aca="false">H808-F808-G808</f>
        <v>0</v>
      </c>
      <c r="S808" s="66" t="n">
        <f aca="false">K808-I808-J808</f>
        <v>0</v>
      </c>
    </row>
    <row r="809" s="43" customFormat="true" ht="11.25" hidden="false" customHeight="false" outlineLevel="0" collapsed="false">
      <c r="A809" s="75" t="s">
        <v>57</v>
      </c>
      <c r="B809" s="79" t="s">
        <v>58</v>
      </c>
      <c r="C809" s="69"/>
      <c r="D809" s="69"/>
      <c r="E809" s="69" t="n">
        <f aca="false">SUM(C809:D809)</f>
        <v>0</v>
      </c>
      <c r="F809" s="69" t="n">
        <v>150000</v>
      </c>
      <c r="G809" s="69"/>
      <c r="H809" s="69" t="n">
        <f aca="false">SUM(F809:G809)</f>
        <v>150000</v>
      </c>
      <c r="I809" s="69"/>
      <c r="J809" s="69"/>
      <c r="K809" s="69" t="n">
        <f aca="false">SUM(I809:J809)</f>
        <v>0</v>
      </c>
      <c r="L809" s="71" t="str">
        <f aca="false">IF(C809&lt;&gt;0,IF(I809&lt;&gt;0,I809/C809*100,""),"")</f>
        <v/>
      </c>
      <c r="M809" s="71" t="str">
        <f aca="false">IF(E809&lt;&gt;0,IF(K809&lt;&gt;0,K809/E809*100,""),"")</f>
        <v/>
      </c>
      <c r="N809" s="71" t="str">
        <f aca="false">IF(F809&lt;&gt;0,IF(I809&lt;&gt;0,I809/F809*100,""),"")</f>
        <v/>
      </c>
      <c r="O809" s="71" t="str">
        <f aca="false">IF(H809&lt;&gt;0,IF(K809&lt;&gt;0,K809/H809*100,""),"")</f>
        <v/>
      </c>
      <c r="Q809" s="65" t="n">
        <f aca="false">E809-C809-D809</f>
        <v>0</v>
      </c>
      <c r="R809" s="66" t="n">
        <f aca="false">H809-F809-G809</f>
        <v>0</v>
      </c>
      <c r="S809" s="66" t="n">
        <f aca="false">K809-I809-J809</f>
        <v>0</v>
      </c>
    </row>
    <row r="810" s="43" customFormat="true" ht="6" hidden="false" customHeight="true" outlineLevel="0" collapsed="false">
      <c r="A810" s="75"/>
      <c r="B810" s="48"/>
      <c r="C810" s="69"/>
      <c r="D810" s="69"/>
      <c r="E810" s="69"/>
      <c r="F810" s="69"/>
      <c r="G810" s="69"/>
      <c r="H810" s="69"/>
      <c r="I810" s="69"/>
      <c r="J810" s="69"/>
      <c r="K810" s="69"/>
      <c r="L810" s="71" t="str">
        <f aca="false">IF(C810&lt;&gt;0,IF(I810&lt;&gt;0,I810/C810*100,""),"")</f>
        <v/>
      </c>
      <c r="M810" s="71" t="str">
        <f aca="false">IF(E810&lt;&gt;0,IF(K810&lt;&gt;0,K810/E810*100,""),"")</f>
        <v/>
      </c>
      <c r="N810" s="71" t="str">
        <f aca="false">IF(F810&lt;&gt;0,IF(I810&lt;&gt;0,I810/F810*100,""),"")</f>
        <v/>
      </c>
      <c r="O810" s="71" t="str">
        <f aca="false">IF(H810&lt;&gt;0,IF(K810&lt;&gt;0,K810/H810*100,""),"")</f>
        <v/>
      </c>
      <c r="Q810" s="65" t="n">
        <f aca="false">E810-C810-D810</f>
        <v>0</v>
      </c>
      <c r="R810" s="66" t="n">
        <f aca="false">H810-F810-G810</f>
        <v>0</v>
      </c>
      <c r="S810" s="66" t="n">
        <f aca="false">K810-I810-J810</f>
        <v>0</v>
      </c>
    </row>
    <row r="811" s="43" customFormat="true" ht="12.75" hidden="false" customHeight="false" outlineLevel="0" collapsed="false">
      <c r="A811" s="61" t="s">
        <v>688</v>
      </c>
      <c r="B811" s="76" t="s">
        <v>19</v>
      </c>
      <c r="C811" s="108" t="n">
        <f aca="false">SUM(C813:C818)</f>
        <v>7499932</v>
      </c>
      <c r="D811" s="108" t="n">
        <f aca="false">SUM(D813:D818)</f>
        <v>0</v>
      </c>
      <c r="E811" s="108" t="n">
        <f aca="false">SUM(C811:D811)</f>
        <v>7499932</v>
      </c>
      <c r="F811" s="108" t="n">
        <f aca="false">SUM(F813:F818)</f>
        <v>8348639</v>
      </c>
      <c r="G811" s="108" t="n">
        <f aca="false">SUM(G813:G818)</f>
        <v>0</v>
      </c>
      <c r="H811" s="108" t="n">
        <f aca="false">SUM(F811:G811)</f>
        <v>8348639</v>
      </c>
      <c r="I811" s="108" t="n">
        <f aca="false">SUM(I813:I818)</f>
        <v>8819270</v>
      </c>
      <c r="J811" s="108" t="n">
        <f aca="false">SUM(J813:J818)</f>
        <v>0</v>
      </c>
      <c r="K811" s="108" t="n">
        <f aca="false">SUM(I811:J811)</f>
        <v>8819270</v>
      </c>
      <c r="L811" s="109" t="n">
        <f aca="false">IF(C811&lt;&gt;0,IF(I811&lt;&gt;0,I811/C811*100,""),"")</f>
        <v>117.591332828084</v>
      </c>
      <c r="M811" s="109" t="n">
        <f aca="false">IF(E811&lt;&gt;0,IF(K811&lt;&gt;0,K811/E811*100,""),"")</f>
        <v>117.591332828084</v>
      </c>
      <c r="N811" s="109" t="n">
        <f aca="false">IF(F811&lt;&gt;0,IF(I811&lt;&gt;0,I811/F811*100,""),"")</f>
        <v>105.637218234014</v>
      </c>
      <c r="O811" s="109" t="n">
        <f aca="false">IF(H811&lt;&gt;0,IF(K811&lt;&gt;0,K811/H811*100,""),"")</f>
        <v>105.637218234014</v>
      </c>
      <c r="Q811" s="65" t="n">
        <f aca="false">E811-C811-D811</f>
        <v>0</v>
      </c>
      <c r="R811" s="66" t="n">
        <f aca="false">H811-F811-G811</f>
        <v>0</v>
      </c>
      <c r="S811" s="66" t="n">
        <f aca="false">K811-I811-J811</f>
        <v>0</v>
      </c>
    </row>
    <row r="812" s="43" customFormat="true" ht="12" hidden="true" customHeight="false" outlineLevel="0" collapsed="false">
      <c r="A812" s="75" t="s">
        <v>26</v>
      </c>
      <c r="B812" s="179"/>
      <c r="C812" s="111" t="n">
        <f aca="false">SUM(C813:C818)</f>
        <v>7499932</v>
      </c>
      <c r="D812" s="112"/>
      <c r="E812" s="69" t="n">
        <f aca="false">SUM(C812:D812)</f>
        <v>7499932</v>
      </c>
      <c r="F812" s="69" t="n">
        <f aca="false">SUM(F813:F818)</f>
        <v>8348639</v>
      </c>
      <c r="G812" s="112"/>
      <c r="H812" s="69" t="n">
        <f aca="false">SUM(F812:G812)</f>
        <v>8348639</v>
      </c>
      <c r="I812" s="111" t="n">
        <f aca="false">SUM(I813:I818)</f>
        <v>8819270</v>
      </c>
      <c r="J812" s="112"/>
      <c r="K812" s="69" t="n">
        <f aca="false">SUM(I812:J812)</f>
        <v>8819270</v>
      </c>
      <c r="L812" s="71" t="n">
        <f aca="false">IF(C812&lt;&gt;0,IF(I812&lt;&gt;0,I812/C812*100,""),"")</f>
        <v>117.591332828084</v>
      </c>
      <c r="M812" s="71" t="n">
        <f aca="false">IF(E812&lt;&gt;0,IF(K812&lt;&gt;0,K812/E812*100,""),"")</f>
        <v>117.591332828084</v>
      </c>
      <c r="N812" s="71" t="n">
        <f aca="false">IF(F812&lt;&gt;0,IF(I812&lt;&gt;0,I812/F812*100,""),"")</f>
        <v>105.637218234014</v>
      </c>
      <c r="O812" s="71" t="n">
        <f aca="false">IF(H812&lt;&gt;0,IF(K812&lt;&gt;0,K812/H812*100,""),"")</f>
        <v>105.637218234014</v>
      </c>
      <c r="Q812" s="65" t="n">
        <f aca="false">E812-C812-D812</f>
        <v>0</v>
      </c>
      <c r="R812" s="66" t="n">
        <f aca="false">H812-F812-G812</f>
        <v>0</v>
      </c>
      <c r="S812" s="66" t="n">
        <f aca="false">K812-I812-J812</f>
        <v>0</v>
      </c>
    </row>
    <row r="813" s="43" customFormat="true" ht="11.25" hidden="false" customHeight="false" outlineLevel="0" collapsed="false">
      <c r="A813" s="72" t="s">
        <v>654</v>
      </c>
      <c r="B813" s="48" t="s">
        <v>618</v>
      </c>
      <c r="C813" s="111" t="n">
        <v>7220900</v>
      </c>
      <c r="D813" s="111"/>
      <c r="E813" s="69" t="n">
        <f aca="false">SUM(C813:D813)</f>
        <v>7220900</v>
      </c>
      <c r="F813" s="111" t="n">
        <v>7963390</v>
      </c>
      <c r="G813" s="111"/>
      <c r="H813" s="69" t="n">
        <f aca="false">SUM(F813:G813)</f>
        <v>7963390</v>
      </c>
      <c r="I813" s="111" t="n">
        <v>8531220</v>
      </c>
      <c r="J813" s="111"/>
      <c r="K813" s="69" t="n">
        <f aca="false">SUM(I813:J813)</f>
        <v>8531220</v>
      </c>
      <c r="L813" s="71" t="n">
        <f aca="false">IF(C813&lt;&gt;0,IF(I813&lt;&gt;0,I813/C813*100,""),"")</f>
        <v>118.146214460801</v>
      </c>
      <c r="M813" s="71" t="n">
        <f aca="false">IF(E813&lt;&gt;0,IF(K813&lt;&gt;0,K813/E813*100,""),"")</f>
        <v>118.146214460801</v>
      </c>
      <c r="N813" s="71" t="n">
        <f aca="false">IF(F813&lt;&gt;0,IF(I813&lt;&gt;0,I813/F813*100,""),"")</f>
        <v>107.130505977982</v>
      </c>
      <c r="O813" s="71" t="n">
        <f aca="false">IF(H813&lt;&gt;0,IF(K813&lt;&gt;0,K813/H813*100,""),"")</f>
        <v>107.130505977982</v>
      </c>
      <c r="Q813" s="65" t="n">
        <f aca="false">E813-C813-D813</f>
        <v>0</v>
      </c>
      <c r="R813" s="66" t="n">
        <f aca="false">H813-F813-G813</f>
        <v>0</v>
      </c>
      <c r="S813" s="66" t="n">
        <f aca="false">K813-I813-J813</f>
        <v>0</v>
      </c>
    </row>
    <row r="814" s="43" customFormat="true" ht="11.25" hidden="false" customHeight="false" outlineLevel="0" collapsed="false">
      <c r="A814" s="72" t="s">
        <v>658</v>
      </c>
      <c r="B814" s="48" t="s">
        <v>620</v>
      </c>
      <c r="C814" s="69" t="n">
        <v>8900</v>
      </c>
      <c r="D814" s="69"/>
      <c r="E814" s="69" t="n">
        <f aca="false">SUM(C814:D814)</f>
        <v>8900</v>
      </c>
      <c r="F814" s="69" t="n">
        <v>104317</v>
      </c>
      <c r="G814" s="69"/>
      <c r="H814" s="69" t="n">
        <f aca="false">SUM(F814:G814)</f>
        <v>104317</v>
      </c>
      <c r="I814" s="69" t="n">
        <v>12100</v>
      </c>
      <c r="J814" s="69"/>
      <c r="K814" s="69" t="n">
        <f aca="false">SUM(I814:J814)</f>
        <v>12100</v>
      </c>
      <c r="L814" s="71" t="n">
        <f aca="false">IF(C814&lt;&gt;0,IF(I814&lt;&gt;0,I814/C814*100,""),"")</f>
        <v>135.955056179775</v>
      </c>
      <c r="M814" s="71" t="n">
        <f aca="false">IF(E814&lt;&gt;0,IF(K814&lt;&gt;0,K814/E814*100,""),"")</f>
        <v>135.955056179775</v>
      </c>
      <c r="N814" s="71" t="n">
        <f aca="false">IF(F814&lt;&gt;0,IF(I814&lt;&gt;0,I814/F814*100,""),"")</f>
        <v>11.599259948043</v>
      </c>
      <c r="O814" s="71" t="n">
        <f aca="false">IF(H814&lt;&gt;0,IF(K814&lt;&gt;0,K814/H814*100,""),"")</f>
        <v>11.599259948043</v>
      </c>
      <c r="Q814" s="65" t="n">
        <f aca="false">E814-C814-D814</f>
        <v>0</v>
      </c>
      <c r="R814" s="66" t="n">
        <f aca="false">H814-F814-G814</f>
        <v>0</v>
      </c>
      <c r="S814" s="66" t="n">
        <f aca="false">K814-I814-J814</f>
        <v>0</v>
      </c>
    </row>
    <row r="815" s="43" customFormat="true" ht="11.25" hidden="false" customHeight="false" outlineLevel="0" collapsed="false">
      <c r="A815" s="75" t="s">
        <v>30</v>
      </c>
      <c r="B815" s="48" t="s">
        <v>31</v>
      </c>
      <c r="C815" s="69" t="n">
        <v>55000</v>
      </c>
      <c r="D815" s="69"/>
      <c r="E815" s="69" t="n">
        <f aca="false">SUM(C815:D815)</f>
        <v>55000</v>
      </c>
      <c r="F815" s="69" t="n">
        <v>64000</v>
      </c>
      <c r="G815" s="69"/>
      <c r="H815" s="69" t="n">
        <f aca="false">SUM(F815:G815)</f>
        <v>64000</v>
      </c>
      <c r="I815" s="69" t="n">
        <v>60000</v>
      </c>
      <c r="J815" s="69"/>
      <c r="K815" s="69" t="n">
        <f aca="false">SUM(I815:J815)</f>
        <v>60000</v>
      </c>
      <c r="L815" s="71" t="n">
        <f aca="false">IF(C815&lt;&gt;0,IF(I815&lt;&gt;0,I815/C815*100,""),"")</f>
        <v>109.090909090909</v>
      </c>
      <c r="M815" s="71" t="n">
        <f aca="false">IF(E815&lt;&gt;0,IF(K815&lt;&gt;0,K815/E815*100,""),"")</f>
        <v>109.090909090909</v>
      </c>
      <c r="N815" s="71" t="n">
        <f aca="false">IF(F815&lt;&gt;0,IF(I815&lt;&gt;0,I815/F815*100,""),"")</f>
        <v>93.75</v>
      </c>
      <c r="O815" s="71" t="n">
        <f aca="false">IF(H815&lt;&gt;0,IF(K815&lt;&gt;0,K815/H815*100,""),"")</f>
        <v>93.75</v>
      </c>
      <c r="Q815" s="65" t="n">
        <f aca="false">E815-C815-D815</f>
        <v>0</v>
      </c>
      <c r="R815" s="66" t="n">
        <f aca="false">H815-F815-G815</f>
        <v>0</v>
      </c>
      <c r="S815" s="66" t="n">
        <f aca="false">K815-I815-J815</f>
        <v>0</v>
      </c>
    </row>
    <row r="816" s="43" customFormat="true" ht="11.25" hidden="false" customHeight="false" outlineLevel="0" collapsed="false">
      <c r="A816" s="72" t="s">
        <v>659</v>
      </c>
      <c r="B816" s="48" t="s">
        <v>642</v>
      </c>
      <c r="C816" s="69" t="n">
        <v>9132</v>
      </c>
      <c r="D816" s="69"/>
      <c r="E816" s="69" t="n">
        <f aca="false">SUM(C816:D816)</f>
        <v>9132</v>
      </c>
      <c r="F816" s="69" t="n">
        <v>10932</v>
      </c>
      <c r="G816" s="69"/>
      <c r="H816" s="69" t="n">
        <f aca="false">SUM(F816:G816)</f>
        <v>10932</v>
      </c>
      <c r="I816" s="69" t="n">
        <v>9950</v>
      </c>
      <c r="J816" s="69"/>
      <c r="K816" s="69" t="n">
        <f aca="false">SUM(I816:J816)</f>
        <v>9950</v>
      </c>
      <c r="L816" s="71" t="n">
        <f aca="false">IF(C816&lt;&gt;0,IF(I816&lt;&gt;0,I816/C816*100,""),"")</f>
        <v>108.957512045554</v>
      </c>
      <c r="M816" s="71" t="n">
        <f aca="false">IF(E816&lt;&gt;0,IF(K816&lt;&gt;0,K816/E816*100,""),"")</f>
        <v>108.957512045554</v>
      </c>
      <c r="N816" s="71" t="n">
        <f aca="false">IF(F816&lt;&gt;0,IF(I816&lt;&gt;0,I816/F816*100,""),"")</f>
        <v>91.0171972191731</v>
      </c>
      <c r="O816" s="71" t="n">
        <f aca="false">IF(H816&lt;&gt;0,IF(K816&lt;&gt;0,K816/H816*100,""),"")</f>
        <v>91.0171972191731</v>
      </c>
      <c r="Q816" s="65" t="n">
        <f aca="false">E816-C816-D816</f>
        <v>0</v>
      </c>
      <c r="R816" s="66" t="n">
        <f aca="false">H816-F816-G816</f>
        <v>0</v>
      </c>
      <c r="S816" s="66" t="n">
        <f aca="false">K816-I816-J816</f>
        <v>0</v>
      </c>
    </row>
    <row r="817" s="43" customFormat="true" ht="11.25" hidden="false" customHeight="false" outlineLevel="0" collapsed="false">
      <c r="A817" s="75" t="s">
        <v>643</v>
      </c>
      <c r="B817" s="48" t="s">
        <v>644</v>
      </c>
      <c r="C817" s="69" t="n">
        <v>188000</v>
      </c>
      <c r="D817" s="69"/>
      <c r="E817" s="69" t="n">
        <f aca="false">SUM(C817:D817)</f>
        <v>188000</v>
      </c>
      <c r="F817" s="69" t="n">
        <v>188000</v>
      </c>
      <c r="G817" s="69"/>
      <c r="H817" s="69" t="n">
        <f aca="false">SUM(F817:G817)</f>
        <v>188000</v>
      </c>
      <c r="I817" s="69" t="n">
        <v>188000</v>
      </c>
      <c r="J817" s="69"/>
      <c r="K817" s="69" t="n">
        <f aca="false">SUM(I817:J817)</f>
        <v>188000</v>
      </c>
      <c r="L817" s="71" t="n">
        <f aca="false">IF(C817&lt;&gt;0,IF(I817&lt;&gt;0,I817/C817*100,""),"")</f>
        <v>100</v>
      </c>
      <c r="M817" s="71" t="n">
        <f aca="false">IF(E817&lt;&gt;0,IF(K817&lt;&gt;0,K817/E817*100,""),"")</f>
        <v>100</v>
      </c>
      <c r="N817" s="71" t="n">
        <f aca="false">IF(F817&lt;&gt;0,IF(I817&lt;&gt;0,I817/F817*100,""),"")</f>
        <v>100</v>
      </c>
      <c r="O817" s="71" t="n">
        <f aca="false">IF(H817&lt;&gt;0,IF(K817&lt;&gt;0,K817/H817*100,""),"")</f>
        <v>100</v>
      </c>
      <c r="Q817" s="65" t="n">
        <f aca="false">E817-C817-D817</f>
        <v>0</v>
      </c>
      <c r="R817" s="66" t="n">
        <f aca="false">H817-F817-G817</f>
        <v>0</v>
      </c>
      <c r="S817" s="66" t="n">
        <f aca="false">K817-I817-J817</f>
        <v>0</v>
      </c>
    </row>
    <row r="818" s="43" customFormat="true" ht="11.25" hidden="false" customHeight="false" outlineLevel="0" collapsed="false">
      <c r="A818" s="72" t="s">
        <v>655</v>
      </c>
      <c r="B818" s="48" t="s">
        <v>656</v>
      </c>
      <c r="C818" s="69" t="n">
        <v>18000</v>
      </c>
      <c r="D818" s="69"/>
      <c r="E818" s="69" t="n">
        <f aca="false">SUM(C818:D818)</f>
        <v>18000</v>
      </c>
      <c r="F818" s="69" t="n">
        <v>18000</v>
      </c>
      <c r="G818" s="69"/>
      <c r="H818" s="69" t="n">
        <f aca="false">SUM(F818:G818)</f>
        <v>18000</v>
      </c>
      <c r="I818" s="69" t="n">
        <v>18000</v>
      </c>
      <c r="J818" s="69"/>
      <c r="K818" s="69" t="n">
        <f aca="false">SUM(I818:J818)</f>
        <v>18000</v>
      </c>
      <c r="L818" s="71" t="n">
        <f aca="false">IF(C818&lt;&gt;0,IF(I818&lt;&gt;0,I818/C818*100,""),"")</f>
        <v>100</v>
      </c>
      <c r="M818" s="71" t="n">
        <f aca="false">IF(E818&lt;&gt;0,IF(K818&lt;&gt;0,K818/E818*100,""),"")</f>
        <v>100</v>
      </c>
      <c r="N818" s="71" t="n">
        <f aca="false">IF(F818&lt;&gt;0,IF(I818&lt;&gt;0,I818/F818*100,""),"")</f>
        <v>100</v>
      </c>
      <c r="O818" s="71" t="n">
        <f aca="false">IF(H818&lt;&gt;0,IF(K818&lt;&gt;0,K818/H818*100,""),"")</f>
        <v>100</v>
      </c>
      <c r="Q818" s="65" t="n">
        <f aca="false">E818-C818-D818</f>
        <v>0</v>
      </c>
      <c r="R818" s="66" t="n">
        <f aca="false">H818-F818-G818</f>
        <v>0</v>
      </c>
      <c r="S818" s="66" t="n">
        <f aca="false">K818-I818-J818</f>
        <v>0</v>
      </c>
    </row>
    <row r="819" s="43" customFormat="true" ht="6" hidden="false" customHeight="true" outlineLevel="0" collapsed="false">
      <c r="A819" s="72"/>
      <c r="B819" s="48"/>
      <c r="C819" s="69"/>
      <c r="D819" s="69"/>
      <c r="E819" s="69"/>
      <c r="F819" s="69"/>
      <c r="G819" s="69"/>
      <c r="H819" s="69"/>
      <c r="I819" s="69"/>
      <c r="J819" s="69"/>
      <c r="K819" s="69"/>
      <c r="L819" s="71" t="str">
        <f aca="false">IF(C819&lt;&gt;0,IF(I819&lt;&gt;0,I819/C819*100,""),"")</f>
        <v/>
      </c>
      <c r="M819" s="71" t="str">
        <f aca="false">IF(E819&lt;&gt;0,IF(K819&lt;&gt;0,K819/E819*100,""),"")</f>
        <v/>
      </c>
      <c r="N819" s="71" t="str">
        <f aca="false">IF(F819&lt;&gt;0,IF(I819&lt;&gt;0,I819/F819*100,""),"")</f>
        <v/>
      </c>
      <c r="O819" s="71" t="str">
        <f aca="false">IF(H819&lt;&gt;0,IF(K819&lt;&gt;0,K819/H819*100,""),"")</f>
        <v/>
      </c>
      <c r="Q819" s="65" t="n">
        <f aca="false">E819-C819-D819</f>
        <v>0</v>
      </c>
      <c r="R819" s="66" t="n">
        <f aca="false">H819-F819-G819</f>
        <v>0</v>
      </c>
      <c r="S819" s="66" t="n">
        <f aca="false">K819-I819-J819</f>
        <v>0</v>
      </c>
    </row>
    <row r="820" s="43" customFormat="true" ht="12.75" hidden="false" customHeight="false" outlineLevel="0" collapsed="false">
      <c r="A820" s="61" t="s">
        <v>689</v>
      </c>
      <c r="B820" s="76" t="s">
        <v>19</v>
      </c>
      <c r="C820" s="108" t="n">
        <f aca="false">SUM(C822:C826)</f>
        <v>5496070</v>
      </c>
      <c r="D820" s="108" t="n">
        <f aca="false">SUM(D822:D826)</f>
        <v>0</v>
      </c>
      <c r="E820" s="108" t="n">
        <f aca="false">SUM(C820:D820)</f>
        <v>5496070</v>
      </c>
      <c r="F820" s="108" t="n">
        <f aca="false">SUM(F822:F827)</f>
        <v>6177337</v>
      </c>
      <c r="G820" s="108" t="n">
        <f aca="false">SUM(G822:G826)</f>
        <v>0</v>
      </c>
      <c r="H820" s="108" t="n">
        <f aca="false">SUM(F820:G820)</f>
        <v>6177337</v>
      </c>
      <c r="I820" s="108" t="n">
        <f aca="false">SUM(I822:I827)</f>
        <v>6383730</v>
      </c>
      <c r="J820" s="108" t="n">
        <f aca="false">SUM(J822:J826)</f>
        <v>0</v>
      </c>
      <c r="K820" s="108" t="n">
        <f aca="false">SUM(I820:J820)</f>
        <v>6383730</v>
      </c>
      <c r="L820" s="109" t="n">
        <f aca="false">IF(C820&lt;&gt;0,IF(I820&lt;&gt;0,I820/C820*100,""),"")</f>
        <v>116.150813217444</v>
      </c>
      <c r="M820" s="109" t="n">
        <f aca="false">IF(E820&lt;&gt;0,IF(K820&lt;&gt;0,K820/E820*100,""),"")</f>
        <v>116.150813217444</v>
      </c>
      <c r="N820" s="109" t="n">
        <f aca="false">IF(F820&lt;&gt;0,IF(I820&lt;&gt;0,I820/F820*100,""),"")</f>
        <v>103.341132271074</v>
      </c>
      <c r="O820" s="109" t="n">
        <f aca="false">IF(H820&lt;&gt;0,IF(K820&lt;&gt;0,K820/H820*100,""),"")</f>
        <v>103.341132271074</v>
      </c>
      <c r="Q820" s="65" t="n">
        <f aca="false">E820-C820-D820</f>
        <v>0</v>
      </c>
      <c r="R820" s="66" t="n">
        <f aca="false">H820-F820-G820</f>
        <v>0</v>
      </c>
      <c r="S820" s="66" t="n">
        <f aca="false">K820-I820-J820</f>
        <v>0</v>
      </c>
    </row>
    <row r="821" s="43" customFormat="true" ht="12" hidden="false" customHeight="false" outlineLevel="0" collapsed="false">
      <c r="A821" s="75" t="s">
        <v>26</v>
      </c>
      <c r="B821" s="179"/>
      <c r="C821" s="111" t="n">
        <f aca="false">SUM(C822:C826)</f>
        <v>5496070</v>
      </c>
      <c r="D821" s="112"/>
      <c r="E821" s="69" t="n">
        <f aca="false">SUM(C821:D821)</f>
        <v>5496070</v>
      </c>
      <c r="F821" s="69" t="n">
        <f aca="false">SUM(F822:F826)</f>
        <v>6052337</v>
      </c>
      <c r="G821" s="112"/>
      <c r="H821" s="69" t="n">
        <f aca="false">SUM(F821:G821)</f>
        <v>6052337</v>
      </c>
      <c r="I821" s="69" t="n">
        <f aca="false">SUM(I822:I826)</f>
        <v>6383730</v>
      </c>
      <c r="J821" s="112"/>
      <c r="K821" s="69" t="n">
        <f aca="false">SUM(I821:J821)</f>
        <v>6383730</v>
      </c>
      <c r="L821" s="71" t="n">
        <f aca="false">IF(C821&lt;&gt;0,IF(I821&lt;&gt;0,I821/C821*100,""),"")</f>
        <v>116.150813217444</v>
      </c>
      <c r="M821" s="71" t="n">
        <f aca="false">IF(E821&lt;&gt;0,IF(K821&lt;&gt;0,K821/E821*100,""),"")</f>
        <v>116.150813217444</v>
      </c>
      <c r="N821" s="71" t="n">
        <f aca="false">IF(F821&lt;&gt;0,IF(I821&lt;&gt;0,I821/F821*100,""),"")</f>
        <v>105.475455183675</v>
      </c>
      <c r="O821" s="71" t="n">
        <f aca="false">IF(H821&lt;&gt;0,IF(K821&lt;&gt;0,K821/H821*100,""),"")</f>
        <v>105.475455183675</v>
      </c>
      <c r="Q821" s="65" t="n">
        <f aca="false">E821-C821-D821</f>
        <v>0</v>
      </c>
      <c r="R821" s="66" t="n">
        <f aca="false">H821-F821-G821</f>
        <v>0</v>
      </c>
      <c r="S821" s="66" t="n">
        <f aca="false">K821-I821-J821</f>
        <v>0</v>
      </c>
    </row>
    <row r="822" s="43" customFormat="true" ht="11.25" hidden="false" customHeight="false" outlineLevel="0" collapsed="false">
      <c r="A822" s="72" t="s">
        <v>654</v>
      </c>
      <c r="B822" s="48" t="s">
        <v>618</v>
      </c>
      <c r="C822" s="111" t="n">
        <v>5440900</v>
      </c>
      <c r="D822" s="111"/>
      <c r="E822" s="69" t="n">
        <f aca="false">SUM(C822:D822)</f>
        <v>5440900</v>
      </c>
      <c r="F822" s="111" t="n">
        <v>5924560</v>
      </c>
      <c r="G822" s="111"/>
      <c r="H822" s="69" t="n">
        <f aca="false">SUM(F822:G822)</f>
        <v>5924560</v>
      </c>
      <c r="I822" s="111" t="n">
        <v>6335460</v>
      </c>
      <c r="J822" s="111"/>
      <c r="K822" s="69" t="n">
        <f aca="false">SUM(I822:J822)</f>
        <v>6335460</v>
      </c>
      <c r="L822" s="71" t="n">
        <f aca="false">IF(C822&lt;&gt;0,IF(I822&lt;&gt;0,I822/C822*100,""),"")</f>
        <v>116.441397562903</v>
      </c>
      <c r="M822" s="71" t="n">
        <f aca="false">IF(E822&lt;&gt;0,IF(K822&lt;&gt;0,K822/E822*100,""),"")</f>
        <v>116.441397562903</v>
      </c>
      <c r="N822" s="71" t="n">
        <f aca="false">IF(F822&lt;&gt;0,IF(I822&lt;&gt;0,I822/F822*100,""),"")</f>
        <v>106.935536141081</v>
      </c>
      <c r="O822" s="71" t="n">
        <f aca="false">IF(H822&lt;&gt;0,IF(K822&lt;&gt;0,K822/H822*100,""),"")</f>
        <v>106.935536141081</v>
      </c>
      <c r="Q822" s="65" t="n">
        <f aca="false">E822-C822-D822</f>
        <v>0</v>
      </c>
      <c r="R822" s="66" t="n">
        <f aca="false">H822-F822-G822</f>
        <v>0</v>
      </c>
      <c r="S822" s="66" t="n">
        <f aca="false">K822-I822-J822</f>
        <v>0</v>
      </c>
    </row>
    <row r="823" s="43" customFormat="true" ht="11.25" hidden="false" customHeight="false" outlineLevel="0" collapsed="false">
      <c r="A823" s="72" t="s">
        <v>658</v>
      </c>
      <c r="B823" s="48" t="s">
        <v>620</v>
      </c>
      <c r="C823" s="69" t="n">
        <v>8900</v>
      </c>
      <c r="D823" s="69"/>
      <c r="E823" s="69" t="n">
        <f aca="false">SUM(C823:D823)</f>
        <v>8900</v>
      </c>
      <c r="F823" s="69" t="n">
        <v>65807</v>
      </c>
      <c r="G823" s="69"/>
      <c r="H823" s="69" t="n">
        <f aca="false">SUM(F823:G823)</f>
        <v>65807</v>
      </c>
      <c r="I823" s="69" t="n">
        <v>7000</v>
      </c>
      <c r="J823" s="69"/>
      <c r="K823" s="69" t="n">
        <f aca="false">SUM(I823:J823)</f>
        <v>7000</v>
      </c>
      <c r="L823" s="71" t="n">
        <f aca="false">IF(C823&lt;&gt;0,IF(I823&lt;&gt;0,I823/C823*100,""),"")</f>
        <v>78.6516853932584</v>
      </c>
      <c r="M823" s="71" t="n">
        <f aca="false">IF(E823&lt;&gt;0,IF(K823&lt;&gt;0,K823/E823*100,""),"")</f>
        <v>78.6516853932584</v>
      </c>
      <c r="N823" s="71" t="n">
        <f aca="false">IF(F823&lt;&gt;0,IF(I823&lt;&gt;0,I823/F823*100,""),"")</f>
        <v>10.6371662589086</v>
      </c>
      <c r="O823" s="71" t="n">
        <f aca="false">IF(H823&lt;&gt;0,IF(K823&lt;&gt;0,K823/H823*100,""),"")</f>
        <v>10.6371662589086</v>
      </c>
      <c r="Q823" s="65" t="n">
        <f aca="false">E823-C823-D823</f>
        <v>0</v>
      </c>
      <c r="R823" s="66" t="n">
        <f aca="false">H823-F823-G823</f>
        <v>0</v>
      </c>
      <c r="S823" s="66" t="n">
        <f aca="false">K823-I823-J823</f>
        <v>0</v>
      </c>
    </row>
    <row r="824" s="43" customFormat="true" ht="11.25" hidden="false" customHeight="false" outlineLevel="0" collapsed="false">
      <c r="A824" s="75" t="s">
        <v>30</v>
      </c>
      <c r="B824" s="48" t="s">
        <v>31</v>
      </c>
      <c r="C824" s="69" t="n">
        <v>30000</v>
      </c>
      <c r="D824" s="69"/>
      <c r="E824" s="69" t="n">
        <f aca="false">SUM(C824:D824)</f>
        <v>30000</v>
      </c>
      <c r="F824" s="69" t="n">
        <v>35700</v>
      </c>
      <c r="G824" s="69"/>
      <c r="H824" s="69" t="n">
        <f aca="false">SUM(F824:G824)</f>
        <v>35700</v>
      </c>
      <c r="I824" s="69" t="n">
        <v>25000</v>
      </c>
      <c r="J824" s="69"/>
      <c r="K824" s="69" t="n">
        <f aca="false">SUM(I824:J824)</f>
        <v>25000</v>
      </c>
      <c r="L824" s="71" t="n">
        <f aca="false">IF(C824&lt;&gt;0,IF(I824&lt;&gt;0,I824/C824*100,""),"")</f>
        <v>83.3333333333333</v>
      </c>
      <c r="M824" s="71" t="n">
        <f aca="false">IF(E824&lt;&gt;0,IF(K824&lt;&gt;0,K824/E824*100,""),"")</f>
        <v>83.3333333333333</v>
      </c>
      <c r="N824" s="71" t="n">
        <f aca="false">IF(F824&lt;&gt;0,IF(I824&lt;&gt;0,I824/F824*100,""),"")</f>
        <v>70.0280112044818</v>
      </c>
      <c r="O824" s="71" t="n">
        <f aca="false">IF(H824&lt;&gt;0,IF(K824&lt;&gt;0,K824/H824*100,""),"")</f>
        <v>70.0280112044818</v>
      </c>
      <c r="Q824" s="65" t="n">
        <f aca="false">E824-C824-D824</f>
        <v>0</v>
      </c>
      <c r="R824" s="66" t="n">
        <f aca="false">H824-F824-G824</f>
        <v>0</v>
      </c>
      <c r="S824" s="66" t="n">
        <f aca="false">K824-I824-J824</f>
        <v>0</v>
      </c>
    </row>
    <row r="825" s="43" customFormat="true" ht="11.25" hidden="false" customHeight="false" outlineLevel="0" collapsed="false">
      <c r="A825" s="72" t="s">
        <v>659</v>
      </c>
      <c r="B825" s="48" t="s">
        <v>642</v>
      </c>
      <c r="C825" s="69" t="n">
        <v>4770</v>
      </c>
      <c r="D825" s="69"/>
      <c r="E825" s="69" t="n">
        <f aca="false">SUM(C825:D825)</f>
        <v>4770</v>
      </c>
      <c r="F825" s="69" t="n">
        <v>4770</v>
      </c>
      <c r="G825" s="69"/>
      <c r="H825" s="69" t="n">
        <f aca="false">SUM(F825:G825)</f>
        <v>4770</v>
      </c>
      <c r="I825" s="69" t="n">
        <v>4770</v>
      </c>
      <c r="J825" s="69"/>
      <c r="K825" s="69" t="n">
        <f aca="false">SUM(I825:J825)</f>
        <v>4770</v>
      </c>
      <c r="L825" s="71" t="n">
        <f aca="false">IF(C825&lt;&gt;0,IF(I825&lt;&gt;0,I825/C825*100,""),"")</f>
        <v>100</v>
      </c>
      <c r="M825" s="71" t="n">
        <f aca="false">IF(E825&lt;&gt;0,IF(K825&lt;&gt;0,K825/E825*100,""),"")</f>
        <v>100</v>
      </c>
      <c r="N825" s="71" t="n">
        <f aca="false">IF(F825&lt;&gt;0,IF(I825&lt;&gt;0,I825/F825*100,""),"")</f>
        <v>100</v>
      </c>
      <c r="O825" s="71" t="n">
        <f aca="false">IF(H825&lt;&gt;0,IF(K825&lt;&gt;0,K825/H825*100,""),"")</f>
        <v>100</v>
      </c>
      <c r="Q825" s="65" t="n">
        <f aca="false">E825-C825-D825</f>
        <v>0</v>
      </c>
      <c r="R825" s="66" t="n">
        <f aca="false">H825-F825-G825</f>
        <v>0</v>
      </c>
      <c r="S825" s="66" t="n">
        <f aca="false">K825-I825-J825</f>
        <v>0</v>
      </c>
    </row>
    <row r="826" s="43" customFormat="true" ht="11.25" hidden="false" customHeight="false" outlineLevel="0" collapsed="false">
      <c r="A826" s="72" t="s">
        <v>655</v>
      </c>
      <c r="B826" s="48" t="s">
        <v>656</v>
      </c>
      <c r="C826" s="69" t="n">
        <v>11500</v>
      </c>
      <c r="D826" s="69"/>
      <c r="E826" s="69" t="n">
        <f aca="false">SUM(C826:D826)</f>
        <v>11500</v>
      </c>
      <c r="F826" s="69" t="n">
        <v>21500</v>
      </c>
      <c r="G826" s="69"/>
      <c r="H826" s="69" t="n">
        <f aca="false">SUM(F826:G826)</f>
        <v>21500</v>
      </c>
      <c r="I826" s="69" t="n">
        <v>11500</v>
      </c>
      <c r="J826" s="69"/>
      <c r="K826" s="69" t="n">
        <f aca="false">SUM(I826:J826)</f>
        <v>11500</v>
      </c>
      <c r="L826" s="71" t="n">
        <f aca="false">IF(C826&lt;&gt;0,IF(I826&lt;&gt;0,I826/C826*100,""),"")</f>
        <v>100</v>
      </c>
      <c r="M826" s="71" t="n">
        <f aca="false">IF(E826&lt;&gt;0,IF(K826&lt;&gt;0,K826/E826*100,""),"")</f>
        <v>100</v>
      </c>
      <c r="N826" s="71" t="n">
        <f aca="false">IF(F826&lt;&gt;0,IF(I826&lt;&gt;0,I826/F826*100,""),"")</f>
        <v>53.4883720930233</v>
      </c>
      <c r="O826" s="71" t="n">
        <f aca="false">IF(H826&lt;&gt;0,IF(K826&lt;&gt;0,K826/H826*100,""),"")</f>
        <v>53.4883720930233</v>
      </c>
      <c r="Q826" s="65" t="n">
        <f aca="false">E826-C826-D826</f>
        <v>0</v>
      </c>
      <c r="R826" s="66" t="n">
        <f aca="false">H826-F826-G826</f>
        <v>0</v>
      </c>
      <c r="S826" s="66" t="n">
        <f aca="false">K826-I826-J826</f>
        <v>0</v>
      </c>
    </row>
    <row r="827" s="43" customFormat="true" ht="11.25" hidden="false" customHeight="false" outlineLevel="0" collapsed="false">
      <c r="A827" s="72" t="s">
        <v>57</v>
      </c>
      <c r="B827" s="79" t="s">
        <v>58</v>
      </c>
      <c r="C827" s="69"/>
      <c r="D827" s="69"/>
      <c r="E827" s="69"/>
      <c r="F827" s="69" t="n">
        <v>125000</v>
      </c>
      <c r="G827" s="69"/>
      <c r="H827" s="69" t="n">
        <f aca="false">SUM(F827:G827)</f>
        <v>125000</v>
      </c>
      <c r="I827" s="69"/>
      <c r="J827" s="69"/>
      <c r="K827" s="69"/>
      <c r="L827" s="71" t="str">
        <f aca="false">IF(C827&lt;&gt;0,IF(I827&lt;&gt;0,I827/C827*100,""),"")</f>
        <v/>
      </c>
      <c r="M827" s="71" t="str">
        <f aca="false">IF(E827&lt;&gt;0,IF(K827&lt;&gt;0,K827/E827*100,""),"")</f>
        <v/>
      </c>
      <c r="N827" s="71" t="str">
        <f aca="false">IF(F827&lt;&gt;0,IF(I827&lt;&gt;0,I827/F827*100,""),"")</f>
        <v/>
      </c>
      <c r="O827" s="71" t="str">
        <f aca="false">IF(H827&lt;&gt;0,IF(K827&lt;&gt;0,K827/H827*100,""),"")</f>
        <v/>
      </c>
      <c r="Q827" s="65" t="n">
        <f aca="false">E827-C827-D827</f>
        <v>0</v>
      </c>
      <c r="R827" s="66" t="n">
        <f aca="false">H827-F827-G827</f>
        <v>0</v>
      </c>
      <c r="S827" s="66" t="n">
        <f aca="false">K827-I827-J827</f>
        <v>0</v>
      </c>
    </row>
    <row r="828" s="43" customFormat="true" ht="6" hidden="false" customHeight="true" outlineLevel="0" collapsed="false">
      <c r="A828" s="72"/>
      <c r="B828" s="48"/>
      <c r="C828" s="69"/>
      <c r="D828" s="69"/>
      <c r="E828" s="69"/>
      <c r="F828" s="69"/>
      <c r="G828" s="69"/>
      <c r="H828" s="69"/>
      <c r="I828" s="69"/>
      <c r="J828" s="69"/>
      <c r="K828" s="69"/>
      <c r="L828" s="71" t="str">
        <f aca="false">IF(C828&lt;&gt;0,IF(I828&lt;&gt;0,I828/C828*100,""),"")</f>
        <v/>
      </c>
      <c r="M828" s="71" t="str">
        <f aca="false">IF(E828&lt;&gt;0,IF(K828&lt;&gt;0,K828/E828*100,""),"")</f>
        <v/>
      </c>
      <c r="N828" s="71" t="str">
        <f aca="false">IF(F828&lt;&gt;0,IF(I828&lt;&gt;0,I828/F828*100,""),"")</f>
        <v/>
      </c>
      <c r="O828" s="71" t="str">
        <f aca="false">IF(H828&lt;&gt;0,IF(K828&lt;&gt;0,K828/H828*100,""),"")</f>
        <v/>
      </c>
      <c r="Q828" s="65" t="n">
        <f aca="false">E828-C828-D828</f>
        <v>0</v>
      </c>
      <c r="R828" s="66" t="n">
        <f aca="false">H828-F828-G828</f>
        <v>0</v>
      </c>
      <c r="S828" s="66" t="n">
        <f aca="false">K828-I828-J828</f>
        <v>0</v>
      </c>
    </row>
    <row r="829" s="43" customFormat="true" ht="12.75" hidden="false" customHeight="false" outlineLevel="0" collapsed="false">
      <c r="A829" s="61" t="s">
        <v>690</v>
      </c>
      <c r="B829" s="76" t="s">
        <v>19</v>
      </c>
      <c r="C829" s="108" t="n">
        <f aca="false">SUM(C831:C836)</f>
        <v>4160770</v>
      </c>
      <c r="D829" s="108" t="n">
        <f aca="false">SUM(D831:D835)</f>
        <v>0</v>
      </c>
      <c r="E829" s="108" t="n">
        <f aca="false">SUM(C829:D829)</f>
        <v>4160770</v>
      </c>
      <c r="F829" s="108" t="n">
        <f aca="false">SUM(F831:F836)</f>
        <v>4720570</v>
      </c>
      <c r="G829" s="108" t="n">
        <f aca="false">SUM(G831:G835)</f>
        <v>0</v>
      </c>
      <c r="H829" s="108" t="n">
        <f aca="false">SUM(F829:G829)</f>
        <v>4720570</v>
      </c>
      <c r="I829" s="108" t="n">
        <f aca="false">SUM(I831:I836)</f>
        <v>4523900</v>
      </c>
      <c r="J829" s="108" t="n">
        <f aca="false">SUM(J831:J835)</f>
        <v>0</v>
      </c>
      <c r="K829" s="108" t="n">
        <f aca="false">SUM(I829:J829)</f>
        <v>4523900</v>
      </c>
      <c r="L829" s="109" t="n">
        <f aca="false">IF(C829&lt;&gt;0,IF(I829&lt;&gt;0,I829/C829*100,""),"")</f>
        <v>108.727471117125</v>
      </c>
      <c r="M829" s="109" t="n">
        <f aca="false">IF(E829&lt;&gt;0,IF(K829&lt;&gt;0,K829/E829*100,""),"")</f>
        <v>108.727471117125</v>
      </c>
      <c r="N829" s="109" t="n">
        <f aca="false">IF(F829&lt;&gt;0,IF(I829&lt;&gt;0,I829/F829*100,""),"")</f>
        <v>95.8337658376001</v>
      </c>
      <c r="O829" s="109" t="n">
        <f aca="false">IF(H829&lt;&gt;0,IF(K829&lt;&gt;0,K829/H829*100,""),"")</f>
        <v>95.8337658376001</v>
      </c>
      <c r="Q829" s="65" t="n">
        <f aca="false">E829-C829-D829</f>
        <v>0</v>
      </c>
      <c r="R829" s="66" t="n">
        <f aca="false">H829-F829-G829</f>
        <v>0</v>
      </c>
      <c r="S829" s="66" t="n">
        <f aca="false">K829-I829-J829</f>
        <v>0</v>
      </c>
    </row>
    <row r="830" s="43" customFormat="true" ht="11.25" hidden="true" customHeight="false" outlineLevel="0" collapsed="false">
      <c r="A830" s="75" t="s">
        <v>26</v>
      </c>
      <c r="B830" s="85"/>
      <c r="C830" s="69" t="n">
        <f aca="false">SUM(C831:C835)</f>
        <v>4160770</v>
      </c>
      <c r="D830" s="69"/>
      <c r="E830" s="69" t="n">
        <f aca="false">SUM(C830:D830)</f>
        <v>4160770</v>
      </c>
      <c r="F830" s="69" t="n">
        <f aca="false">SUM(F831:F835)</f>
        <v>4720570</v>
      </c>
      <c r="G830" s="69"/>
      <c r="H830" s="69" t="n">
        <f aca="false">SUM(F830:G830)</f>
        <v>4720570</v>
      </c>
      <c r="I830" s="69" t="n">
        <f aca="false">SUM(I831:I835)</f>
        <v>4523900</v>
      </c>
      <c r="J830" s="69"/>
      <c r="K830" s="69" t="n">
        <f aca="false">SUM(I830:J830)</f>
        <v>4523900</v>
      </c>
      <c r="L830" s="71" t="n">
        <f aca="false">IF(C830&lt;&gt;0,IF(I830&lt;&gt;0,I830/C830*100,""),"")</f>
        <v>108.727471117125</v>
      </c>
      <c r="M830" s="71" t="n">
        <f aca="false">IF(E830&lt;&gt;0,IF(K830&lt;&gt;0,K830/E830*100,""),"")</f>
        <v>108.727471117125</v>
      </c>
      <c r="N830" s="71" t="n">
        <f aca="false">IF(F830&lt;&gt;0,IF(I830&lt;&gt;0,I830/F830*100,""),"")</f>
        <v>95.8337658376001</v>
      </c>
      <c r="O830" s="71" t="n">
        <f aca="false">IF(H830&lt;&gt;0,IF(K830&lt;&gt;0,K830/H830*100,""),"")</f>
        <v>95.8337658376001</v>
      </c>
      <c r="Q830" s="65" t="n">
        <f aca="false">E830-C830-D830</f>
        <v>0</v>
      </c>
      <c r="R830" s="66" t="n">
        <f aca="false">H830-F830-G830</f>
        <v>0</v>
      </c>
      <c r="S830" s="66" t="n">
        <f aca="false">K830-I830-J830</f>
        <v>0</v>
      </c>
    </row>
    <row r="831" s="43" customFormat="true" ht="11.25" hidden="false" customHeight="false" outlineLevel="0" collapsed="false">
      <c r="A831" s="72" t="s">
        <v>654</v>
      </c>
      <c r="B831" s="48" t="s">
        <v>618</v>
      </c>
      <c r="C831" s="111" t="n">
        <v>4130600</v>
      </c>
      <c r="D831" s="111"/>
      <c r="E831" s="69" t="n">
        <f aca="false">SUM(C831:D831)</f>
        <v>4130600</v>
      </c>
      <c r="F831" s="111" t="n">
        <v>4513530</v>
      </c>
      <c r="G831" s="111"/>
      <c r="H831" s="69" t="n">
        <f aca="false">SUM(F831:G831)</f>
        <v>4513530</v>
      </c>
      <c r="I831" s="111" t="n">
        <v>4470400</v>
      </c>
      <c r="J831" s="111"/>
      <c r="K831" s="69" t="n">
        <f aca="false">SUM(I831:J831)</f>
        <v>4470400</v>
      </c>
      <c r="L831" s="71" t="n">
        <f aca="false">IF(C831&lt;&gt;0,IF(I831&lt;&gt;0,I831/C831*100,""),"")</f>
        <v>108.226407785794</v>
      </c>
      <c r="M831" s="71" t="n">
        <f aca="false">IF(E831&lt;&gt;0,IF(K831&lt;&gt;0,K831/E831*100,""),"")</f>
        <v>108.226407785794</v>
      </c>
      <c r="N831" s="71" t="n">
        <f aca="false">IF(F831&lt;&gt;0,IF(I831&lt;&gt;0,I831/F831*100,""),"")</f>
        <v>99.044428640111</v>
      </c>
      <c r="O831" s="71" t="n">
        <f aca="false">IF(H831&lt;&gt;0,IF(K831&lt;&gt;0,K831/H831*100,""),"")</f>
        <v>99.044428640111</v>
      </c>
      <c r="Q831" s="65" t="n">
        <f aca="false">E831-C831-D831</f>
        <v>0</v>
      </c>
      <c r="R831" s="66" t="n">
        <f aca="false">H831-F831-G831</f>
        <v>0</v>
      </c>
      <c r="S831" s="66" t="n">
        <f aca="false">K831-I831-J831</f>
        <v>0</v>
      </c>
    </row>
    <row r="832" s="43" customFormat="true" ht="11.25" hidden="false" customHeight="false" outlineLevel="0" collapsed="false">
      <c r="A832" s="72" t="s">
        <v>658</v>
      </c>
      <c r="B832" s="48" t="s">
        <v>620</v>
      </c>
      <c r="C832" s="69" t="n">
        <v>11800</v>
      </c>
      <c r="D832" s="69"/>
      <c r="E832" s="69" t="n">
        <f aca="false">SUM(C832:D832)</f>
        <v>11800</v>
      </c>
      <c r="F832" s="69" t="n">
        <v>43640</v>
      </c>
      <c r="G832" s="69"/>
      <c r="H832" s="69" t="n">
        <f aca="false">SUM(F832:G832)</f>
        <v>43640</v>
      </c>
      <c r="I832" s="69" t="n">
        <v>7000</v>
      </c>
      <c r="J832" s="69"/>
      <c r="K832" s="69" t="n">
        <f aca="false">SUM(I832:J832)</f>
        <v>7000</v>
      </c>
      <c r="L832" s="71" t="n">
        <f aca="false">IF(C832&lt;&gt;0,IF(I832&lt;&gt;0,I832/C832*100,""),"")</f>
        <v>59.3220338983051</v>
      </c>
      <c r="M832" s="71" t="n">
        <f aca="false">IF(E832&lt;&gt;0,IF(K832&lt;&gt;0,K832/E832*100,""),"")</f>
        <v>59.3220338983051</v>
      </c>
      <c r="N832" s="71" t="n">
        <f aca="false">IF(F832&lt;&gt;0,IF(I832&lt;&gt;0,I832/F832*100,""),"")</f>
        <v>16.0403299725023</v>
      </c>
      <c r="O832" s="71" t="n">
        <f aca="false">IF(H832&lt;&gt;0,IF(K832&lt;&gt;0,K832/H832*100,""),"")</f>
        <v>16.0403299725023</v>
      </c>
      <c r="Q832" s="65" t="n">
        <f aca="false">E832-C832-D832</f>
        <v>0</v>
      </c>
      <c r="R832" s="66" t="n">
        <f aca="false">H832-F832-G832</f>
        <v>0</v>
      </c>
      <c r="S832" s="66" t="n">
        <f aca="false">K832-I832-J832</f>
        <v>0</v>
      </c>
    </row>
    <row r="833" s="43" customFormat="true" ht="11.25" hidden="false" customHeight="false" outlineLevel="0" collapsed="false">
      <c r="A833" s="75" t="s">
        <v>30</v>
      </c>
      <c r="B833" s="48" t="s">
        <v>31</v>
      </c>
      <c r="C833" s="69" t="n">
        <v>5000</v>
      </c>
      <c r="D833" s="69"/>
      <c r="E833" s="69" t="n">
        <f aca="false">SUM(C833:D833)</f>
        <v>5000</v>
      </c>
      <c r="F833" s="69" t="n">
        <v>150000</v>
      </c>
      <c r="G833" s="69"/>
      <c r="H833" s="69" t="n">
        <f aca="false">SUM(F833:G833)</f>
        <v>150000</v>
      </c>
      <c r="I833" s="69" t="n">
        <v>37500</v>
      </c>
      <c r="J833" s="69"/>
      <c r="K833" s="69" t="n">
        <f aca="false">SUM(I833:J833)</f>
        <v>37500</v>
      </c>
      <c r="L833" s="71" t="n">
        <f aca="false">IF(C833&lt;&gt;0,IF(I833&lt;&gt;0,I833/C833*100,""),"")</f>
        <v>750</v>
      </c>
      <c r="M833" s="71" t="n">
        <f aca="false">IF(E833&lt;&gt;0,IF(K833&lt;&gt;0,K833/E833*100,""),"")</f>
        <v>750</v>
      </c>
      <c r="N833" s="71" t="n">
        <f aca="false">IF(F833&lt;&gt;0,IF(I833&lt;&gt;0,I833/F833*100,""),"")</f>
        <v>25</v>
      </c>
      <c r="O833" s="71" t="n">
        <f aca="false">IF(H833&lt;&gt;0,IF(K833&lt;&gt;0,K833/H833*100,""),"")</f>
        <v>25</v>
      </c>
      <c r="Q833" s="65" t="n">
        <f aca="false">E833-C833-D833</f>
        <v>0</v>
      </c>
      <c r="R833" s="66" t="n">
        <f aca="false">H833-F833-G833</f>
        <v>0</v>
      </c>
      <c r="S833" s="66" t="n">
        <f aca="false">K833-I833-J833</f>
        <v>0</v>
      </c>
    </row>
    <row r="834" s="43" customFormat="true" ht="11.25" hidden="false" customHeight="false" outlineLevel="0" collapsed="false">
      <c r="A834" s="72" t="s">
        <v>655</v>
      </c>
      <c r="B834" s="48" t="s">
        <v>656</v>
      </c>
      <c r="C834" s="69" t="n">
        <v>9000</v>
      </c>
      <c r="D834" s="69"/>
      <c r="E834" s="69" t="n">
        <f aca="false">SUM(C834:D834)</f>
        <v>9000</v>
      </c>
      <c r="F834" s="69" t="n">
        <v>9000</v>
      </c>
      <c r="G834" s="69"/>
      <c r="H834" s="69" t="n">
        <f aca="false">SUM(F834:G834)</f>
        <v>9000</v>
      </c>
      <c r="I834" s="69" t="n">
        <v>9000</v>
      </c>
      <c r="J834" s="69"/>
      <c r="K834" s="69" t="n">
        <f aca="false">SUM(I834:J834)</f>
        <v>9000</v>
      </c>
      <c r="L834" s="71" t="n">
        <f aca="false">IF(C834&lt;&gt;0,IF(I834&lt;&gt;0,I834/C834*100,""),"")</f>
        <v>100</v>
      </c>
      <c r="M834" s="71" t="n">
        <f aca="false">IF(E834&lt;&gt;0,IF(K834&lt;&gt;0,K834/E834*100,""),"")</f>
        <v>100</v>
      </c>
      <c r="N834" s="71" t="n">
        <f aca="false">IF(F834&lt;&gt;0,IF(I834&lt;&gt;0,I834/F834*100,""),"")</f>
        <v>100</v>
      </c>
      <c r="O834" s="71" t="n">
        <f aca="false">IF(H834&lt;&gt;0,IF(K834&lt;&gt;0,K834/H834*100,""),"")</f>
        <v>100</v>
      </c>
      <c r="Q834" s="65" t="n">
        <f aca="false">E834-C834-D834</f>
        <v>0</v>
      </c>
      <c r="R834" s="66" t="n">
        <f aca="false">H834-F834-G834</f>
        <v>0</v>
      </c>
      <c r="S834" s="66" t="n">
        <f aca="false">K834-I834-J834</f>
        <v>0</v>
      </c>
    </row>
    <row r="835" s="43" customFormat="true" ht="11.25" hidden="false" customHeight="false" outlineLevel="0" collapsed="false">
      <c r="A835" s="72" t="s">
        <v>659</v>
      </c>
      <c r="B835" s="79" t="s">
        <v>642</v>
      </c>
      <c r="C835" s="69" t="n">
        <v>4370</v>
      </c>
      <c r="D835" s="69"/>
      <c r="E835" s="69" t="n">
        <f aca="false">SUM(C835:D835)</f>
        <v>4370</v>
      </c>
      <c r="F835" s="69" t="n">
        <v>4400</v>
      </c>
      <c r="G835" s="69"/>
      <c r="H835" s="69" t="n">
        <f aca="false">SUM(F835:G835)</f>
        <v>4400</v>
      </c>
      <c r="I835" s="69"/>
      <c r="J835" s="69"/>
      <c r="K835" s="69" t="n">
        <f aca="false">SUM(I835:J835)</f>
        <v>0</v>
      </c>
      <c r="L835" s="71" t="str">
        <f aca="false">IF(C835&lt;&gt;0,IF(I835&lt;&gt;0,I835/C835*100,""),"")</f>
        <v/>
      </c>
      <c r="M835" s="71" t="str">
        <f aca="false">IF(E835&lt;&gt;0,IF(K835&lt;&gt;0,K835/E835*100,""),"")</f>
        <v/>
      </c>
      <c r="N835" s="71" t="str">
        <f aca="false">IF(F835&lt;&gt;0,IF(I835&lt;&gt;0,I835/F835*100,""),"")</f>
        <v/>
      </c>
      <c r="O835" s="71" t="str">
        <f aca="false">IF(H835&lt;&gt;0,IF(K835&lt;&gt;0,K835/H835*100,""),"")</f>
        <v/>
      </c>
      <c r="Q835" s="65" t="n">
        <f aca="false">E835-C835-D835</f>
        <v>0</v>
      </c>
      <c r="R835" s="66" t="n">
        <f aca="false">H835-F835-G835</f>
        <v>0</v>
      </c>
      <c r="S835" s="66" t="n">
        <f aca="false">K835-I835-J835</f>
        <v>0</v>
      </c>
    </row>
    <row r="836" s="43" customFormat="true" ht="11.25" hidden="true" customHeight="false" outlineLevel="0" collapsed="false">
      <c r="A836" s="72" t="s">
        <v>57</v>
      </c>
      <c r="B836" s="79" t="s">
        <v>58</v>
      </c>
      <c r="C836" s="69"/>
      <c r="D836" s="69"/>
      <c r="E836" s="69" t="n">
        <f aca="false">SUM(C836:D836)</f>
        <v>0</v>
      </c>
      <c r="F836" s="69"/>
      <c r="G836" s="69"/>
      <c r="H836" s="69" t="n">
        <f aca="false">SUM(F836:G836)</f>
        <v>0</v>
      </c>
      <c r="I836" s="69"/>
      <c r="J836" s="69"/>
      <c r="K836" s="69" t="n">
        <f aca="false">SUM(I836:J836)</f>
        <v>0</v>
      </c>
      <c r="L836" s="71" t="str">
        <f aca="false">IF(C836&lt;&gt;0,IF(I836&lt;&gt;0,I836/C836*100,""),"")</f>
        <v/>
      </c>
      <c r="M836" s="71" t="str">
        <f aca="false">IF(E836&lt;&gt;0,IF(K836&lt;&gt;0,K836/E836*100,""),"")</f>
        <v/>
      </c>
      <c r="N836" s="71" t="str">
        <f aca="false">IF(F836&lt;&gt;0,IF(I836&lt;&gt;0,I836/F836*100,""),"")</f>
        <v/>
      </c>
      <c r="O836" s="71" t="str">
        <f aca="false">IF(H836&lt;&gt;0,IF(K836&lt;&gt;0,K836/H836*100,""),"")</f>
        <v/>
      </c>
      <c r="Q836" s="65" t="n">
        <f aca="false">E836-C836-D836</f>
        <v>0</v>
      </c>
      <c r="R836" s="66" t="n">
        <f aca="false">H836-F836-G836</f>
        <v>0</v>
      </c>
      <c r="S836" s="66" t="n">
        <f aca="false">K836-I836-J836</f>
        <v>0</v>
      </c>
    </row>
    <row r="837" s="43" customFormat="true" ht="6" hidden="false" customHeight="true" outlineLevel="0" collapsed="false">
      <c r="A837" s="72"/>
      <c r="B837" s="48"/>
      <c r="C837" s="69"/>
      <c r="D837" s="69"/>
      <c r="E837" s="69"/>
      <c r="F837" s="69"/>
      <c r="G837" s="69"/>
      <c r="H837" s="69"/>
      <c r="I837" s="69"/>
      <c r="J837" s="69"/>
      <c r="K837" s="69"/>
      <c r="L837" s="71" t="str">
        <f aca="false">IF(C837&lt;&gt;0,IF(I837&lt;&gt;0,I837/C837*100,""),"")</f>
        <v/>
      </c>
      <c r="M837" s="71" t="str">
        <f aca="false">IF(E837&lt;&gt;0,IF(K837&lt;&gt;0,K837/E837*100,""),"")</f>
        <v/>
      </c>
      <c r="N837" s="71" t="str">
        <f aca="false">IF(F837&lt;&gt;0,IF(I837&lt;&gt;0,I837/F837*100,""),"")</f>
        <v/>
      </c>
      <c r="O837" s="71" t="str">
        <f aca="false">IF(H837&lt;&gt;0,IF(K837&lt;&gt;0,K837/H837*100,""),"")</f>
        <v/>
      </c>
      <c r="Q837" s="65" t="n">
        <f aca="false">E837-C837-D837</f>
        <v>0</v>
      </c>
      <c r="R837" s="66" t="n">
        <f aca="false">H837-F837-G837</f>
        <v>0</v>
      </c>
      <c r="S837" s="66" t="n">
        <f aca="false">K837-I837-J837</f>
        <v>0</v>
      </c>
    </row>
    <row r="838" s="43" customFormat="true" ht="12.75" hidden="false" customHeight="false" outlineLevel="0" collapsed="false">
      <c r="A838" s="61" t="s">
        <v>691</v>
      </c>
      <c r="B838" s="76" t="s">
        <v>19</v>
      </c>
      <c r="C838" s="108" t="n">
        <f aca="false">SUM(C840:C845)</f>
        <v>12840057</v>
      </c>
      <c r="D838" s="108" t="n">
        <f aca="false">SUM(D840:D845)</f>
        <v>0</v>
      </c>
      <c r="E838" s="108" t="n">
        <f aca="false">SUM(C838:D838)</f>
        <v>12840057</v>
      </c>
      <c r="F838" s="108" t="n">
        <f aca="false">SUM(F840:F845)</f>
        <v>13076538</v>
      </c>
      <c r="G838" s="108" t="n">
        <f aca="false">SUM(G840:G845)</f>
        <v>0</v>
      </c>
      <c r="H838" s="108" t="n">
        <f aca="false">SUM(F838:G838)</f>
        <v>13076538</v>
      </c>
      <c r="I838" s="108" t="n">
        <f aca="false">SUM(I840:I845)</f>
        <v>13056300</v>
      </c>
      <c r="J838" s="108" t="n">
        <f aca="false">SUM(J840:J845)</f>
        <v>0</v>
      </c>
      <c r="K838" s="108" t="n">
        <f aca="false">SUM(I838:J838)</f>
        <v>13056300</v>
      </c>
      <c r="L838" s="109" t="n">
        <f aca="false">IF(C838&lt;&gt;0,IF(I838&lt;&gt;0,I838/C838*100,""),"")</f>
        <v>101.684128037749</v>
      </c>
      <c r="M838" s="109" t="n">
        <f aca="false">IF(E838&lt;&gt;0,IF(K838&lt;&gt;0,K838/E838*100,""),"")</f>
        <v>101.684128037749</v>
      </c>
      <c r="N838" s="109" t="n">
        <f aca="false">IF(F838&lt;&gt;0,IF(I838&lt;&gt;0,I838/F838*100,""),"")</f>
        <v>99.8452342661337</v>
      </c>
      <c r="O838" s="109" t="n">
        <f aca="false">IF(H838&lt;&gt;0,IF(K838&lt;&gt;0,K838/H838*100,""),"")</f>
        <v>99.8452342661337</v>
      </c>
      <c r="Q838" s="65" t="n">
        <f aca="false">E838-C838-D838</f>
        <v>0</v>
      </c>
      <c r="R838" s="66" t="n">
        <f aca="false">H838-F838-G838</f>
        <v>0</v>
      </c>
      <c r="S838" s="66" t="n">
        <f aca="false">K838-I838-J838</f>
        <v>0</v>
      </c>
    </row>
    <row r="839" s="43" customFormat="true" ht="12" hidden="true" customHeight="false" outlineLevel="0" collapsed="false">
      <c r="A839" s="75" t="s">
        <v>26</v>
      </c>
      <c r="B839" s="179"/>
      <c r="C839" s="111" t="n">
        <f aca="false">SUM(C840:C845)</f>
        <v>12840057</v>
      </c>
      <c r="D839" s="112"/>
      <c r="E839" s="69" t="n">
        <f aca="false">SUM(C839:D839)</f>
        <v>12840057</v>
      </c>
      <c r="F839" s="69" t="n">
        <f aca="false">SUM(F840:F845)</f>
        <v>13076538</v>
      </c>
      <c r="G839" s="112"/>
      <c r="H839" s="69" t="n">
        <f aca="false">SUM(F839:G839)</f>
        <v>13076538</v>
      </c>
      <c r="I839" s="111" t="n">
        <f aca="false">SUM(I840:I845)</f>
        <v>13056300</v>
      </c>
      <c r="J839" s="112"/>
      <c r="K839" s="69" t="n">
        <f aca="false">SUM(I839:J839)</f>
        <v>13056300</v>
      </c>
      <c r="L839" s="71" t="n">
        <f aca="false">IF(C839&lt;&gt;0,IF(I839&lt;&gt;0,I839/C839*100,""),"")</f>
        <v>101.684128037749</v>
      </c>
      <c r="M839" s="71" t="n">
        <f aca="false">IF(E839&lt;&gt;0,IF(K839&lt;&gt;0,K839/E839*100,""),"")</f>
        <v>101.684128037749</v>
      </c>
      <c r="N839" s="71" t="n">
        <f aca="false">IF(F839&lt;&gt;0,IF(I839&lt;&gt;0,I839/F839*100,""),"")</f>
        <v>99.8452342661337</v>
      </c>
      <c r="O839" s="71" t="n">
        <f aca="false">IF(H839&lt;&gt;0,IF(K839&lt;&gt;0,K839/H839*100,""),"")</f>
        <v>99.8452342661337</v>
      </c>
      <c r="Q839" s="65" t="n">
        <f aca="false">E839-C839-D839</f>
        <v>0</v>
      </c>
      <c r="R839" s="66" t="n">
        <f aca="false">H839-F839-G839</f>
        <v>0</v>
      </c>
      <c r="S839" s="66" t="n">
        <f aca="false">K839-I839-J839</f>
        <v>0</v>
      </c>
    </row>
    <row r="840" s="43" customFormat="true" ht="11.25" hidden="false" customHeight="false" outlineLevel="0" collapsed="false">
      <c r="A840" s="72" t="s">
        <v>654</v>
      </c>
      <c r="B840" s="48" t="s">
        <v>618</v>
      </c>
      <c r="C840" s="111" t="n">
        <v>12586200</v>
      </c>
      <c r="D840" s="111"/>
      <c r="E840" s="69" t="n">
        <f aca="false">SUM(C840:D840)</f>
        <v>12586200</v>
      </c>
      <c r="F840" s="69" t="n">
        <v>12605900</v>
      </c>
      <c r="G840" s="111"/>
      <c r="H840" s="69" t="n">
        <f aca="false">SUM(F840:G840)</f>
        <v>12605900</v>
      </c>
      <c r="I840" s="111" t="n">
        <v>12867210</v>
      </c>
      <c r="J840" s="111"/>
      <c r="K840" s="69" t="n">
        <f aca="false">SUM(I840:J840)</f>
        <v>12867210</v>
      </c>
      <c r="L840" s="71" t="n">
        <f aca="false">IF(C840&lt;&gt;0,IF(I840&lt;&gt;0,I840/C840*100,""),"")</f>
        <v>102.232683415169</v>
      </c>
      <c r="M840" s="71" t="n">
        <f aca="false">IF(E840&lt;&gt;0,IF(K840&lt;&gt;0,K840/E840*100,""),"")</f>
        <v>102.232683415169</v>
      </c>
      <c r="N840" s="71" t="n">
        <f aca="false">IF(F840&lt;&gt;0,IF(I840&lt;&gt;0,I840/F840*100,""),"")</f>
        <v>102.072918236699</v>
      </c>
      <c r="O840" s="71" t="n">
        <f aca="false">IF(H840&lt;&gt;0,IF(K840&lt;&gt;0,K840/H840*100,""),"")</f>
        <v>102.072918236699</v>
      </c>
      <c r="Q840" s="65" t="n">
        <f aca="false">E840-C840-D840</f>
        <v>0</v>
      </c>
      <c r="R840" s="66" t="n">
        <f aca="false">H840-F840-G840</f>
        <v>0</v>
      </c>
      <c r="S840" s="66" t="n">
        <f aca="false">K840-I840-J840</f>
        <v>0</v>
      </c>
    </row>
    <row r="841" s="43" customFormat="true" ht="11.25" hidden="false" customHeight="false" outlineLevel="0" collapsed="false">
      <c r="A841" s="72" t="s">
        <v>658</v>
      </c>
      <c r="B841" s="48" t="s">
        <v>620</v>
      </c>
      <c r="C841" s="69" t="n">
        <v>40500</v>
      </c>
      <c r="D841" s="69"/>
      <c r="E841" s="69" t="n">
        <f aca="false">SUM(C841:D841)</f>
        <v>40500</v>
      </c>
      <c r="F841" s="69" t="n">
        <v>190281</v>
      </c>
      <c r="G841" s="69"/>
      <c r="H841" s="69" t="n">
        <f aca="false">SUM(F841:G841)</f>
        <v>190281</v>
      </c>
      <c r="I841" s="69" t="n">
        <v>29200</v>
      </c>
      <c r="J841" s="69"/>
      <c r="K841" s="69" t="n">
        <f aca="false">SUM(I841:J841)</f>
        <v>29200</v>
      </c>
      <c r="L841" s="71" t="n">
        <f aca="false">IF(C841&lt;&gt;0,IF(I841&lt;&gt;0,I841/C841*100,""),"")</f>
        <v>72.0987654320988</v>
      </c>
      <c r="M841" s="71" t="n">
        <f aca="false">IF(E841&lt;&gt;0,IF(K841&lt;&gt;0,K841/E841*100,""),"")</f>
        <v>72.0987654320988</v>
      </c>
      <c r="N841" s="71" t="n">
        <f aca="false">IF(F841&lt;&gt;0,IF(I841&lt;&gt;0,I841/F841*100,""),"")</f>
        <v>15.3457255322392</v>
      </c>
      <c r="O841" s="71" t="n">
        <f aca="false">IF(H841&lt;&gt;0,IF(K841&lt;&gt;0,K841/H841*100,""),"")</f>
        <v>15.3457255322392</v>
      </c>
      <c r="Q841" s="65" t="n">
        <f aca="false">E841-C841-D841</f>
        <v>0</v>
      </c>
      <c r="R841" s="66" t="n">
        <f aca="false">H841-F841-G841</f>
        <v>0</v>
      </c>
      <c r="S841" s="66" t="n">
        <f aca="false">K841-I841-J841</f>
        <v>0</v>
      </c>
    </row>
    <row r="842" s="43" customFormat="true" ht="11.25" hidden="false" customHeight="false" outlineLevel="0" collapsed="false">
      <c r="A842" s="75" t="s">
        <v>30</v>
      </c>
      <c r="B842" s="48" t="s">
        <v>31</v>
      </c>
      <c r="C842" s="69" t="n">
        <v>100000</v>
      </c>
      <c r="D842" s="69"/>
      <c r="E842" s="69" t="n">
        <f aca="false">SUM(C842:D842)</f>
        <v>100000</v>
      </c>
      <c r="F842" s="69" t="n">
        <v>160000</v>
      </c>
      <c r="G842" s="69"/>
      <c r="H842" s="69" t="n">
        <f aca="false">SUM(F842:G842)</f>
        <v>160000</v>
      </c>
      <c r="I842" s="69" t="n">
        <v>45000</v>
      </c>
      <c r="J842" s="69"/>
      <c r="K842" s="69" t="n">
        <f aca="false">SUM(I842:J842)</f>
        <v>45000</v>
      </c>
      <c r="L842" s="71" t="n">
        <f aca="false">IF(C842&lt;&gt;0,IF(I842&lt;&gt;0,I842/C842*100,""),"")</f>
        <v>45</v>
      </c>
      <c r="M842" s="71" t="n">
        <f aca="false">IF(E842&lt;&gt;0,IF(K842&lt;&gt;0,K842/E842*100,""),"")</f>
        <v>45</v>
      </c>
      <c r="N842" s="71" t="n">
        <f aca="false">IF(F842&lt;&gt;0,IF(I842&lt;&gt;0,I842/F842*100,""),"")</f>
        <v>28.125</v>
      </c>
      <c r="O842" s="71" t="n">
        <f aca="false">IF(H842&lt;&gt;0,IF(K842&lt;&gt;0,K842/H842*100,""),"")</f>
        <v>28.125</v>
      </c>
      <c r="Q842" s="65" t="n">
        <f aca="false">E842-C842-D842</f>
        <v>0</v>
      </c>
      <c r="R842" s="66" t="n">
        <f aca="false">H842-F842-G842</f>
        <v>0</v>
      </c>
      <c r="S842" s="66" t="n">
        <f aca="false">K842-I842-J842</f>
        <v>0</v>
      </c>
    </row>
    <row r="843" s="43" customFormat="true" ht="11.25" hidden="false" customHeight="false" outlineLevel="0" collapsed="false">
      <c r="A843" s="72" t="s">
        <v>659</v>
      </c>
      <c r="B843" s="48" t="s">
        <v>642</v>
      </c>
      <c r="C843" s="69" t="n">
        <v>12357</v>
      </c>
      <c r="D843" s="69"/>
      <c r="E843" s="69" t="n">
        <f aca="false">SUM(C843:D843)</f>
        <v>12357</v>
      </c>
      <c r="F843" s="69" t="n">
        <v>12357</v>
      </c>
      <c r="G843" s="69"/>
      <c r="H843" s="69" t="n">
        <f aca="false">SUM(F843:G843)</f>
        <v>12357</v>
      </c>
      <c r="I843" s="69" t="n">
        <v>5890</v>
      </c>
      <c r="J843" s="69"/>
      <c r="K843" s="69" t="n">
        <f aca="false">SUM(I843:J843)</f>
        <v>5890</v>
      </c>
      <c r="L843" s="71" t="n">
        <f aca="false">IF(C843&lt;&gt;0,IF(I843&lt;&gt;0,I843/C843*100,""),"")</f>
        <v>47.6652909282188</v>
      </c>
      <c r="M843" s="71" t="n">
        <f aca="false">IF(E843&lt;&gt;0,IF(K843&lt;&gt;0,K843/E843*100,""),"")</f>
        <v>47.6652909282188</v>
      </c>
      <c r="N843" s="71" t="n">
        <f aca="false">IF(F843&lt;&gt;0,IF(I843&lt;&gt;0,I843/F843*100,""),"")</f>
        <v>47.6652909282188</v>
      </c>
      <c r="O843" s="71" t="n">
        <f aca="false">IF(H843&lt;&gt;0,IF(K843&lt;&gt;0,K843/H843*100,""),"")</f>
        <v>47.6652909282188</v>
      </c>
      <c r="Q843" s="65" t="n">
        <f aca="false">E843-C843-D843</f>
        <v>0</v>
      </c>
      <c r="R843" s="66" t="n">
        <f aca="false">H843-F843-G843</f>
        <v>0</v>
      </c>
      <c r="S843" s="66" t="n">
        <f aca="false">K843-I843-J843</f>
        <v>0</v>
      </c>
    </row>
    <row r="844" s="43" customFormat="true" ht="11.25" hidden="false" customHeight="false" outlineLevel="0" collapsed="false">
      <c r="A844" s="75" t="s">
        <v>667</v>
      </c>
      <c r="B844" s="48" t="s">
        <v>668</v>
      </c>
      <c r="C844" s="69" t="n">
        <v>85000</v>
      </c>
      <c r="D844" s="69"/>
      <c r="E844" s="69" t="n">
        <f aca="false">SUM(C844:D844)</f>
        <v>85000</v>
      </c>
      <c r="F844" s="69" t="n">
        <v>85000</v>
      </c>
      <c r="G844" s="69"/>
      <c r="H844" s="69" t="n">
        <f aca="false">SUM(F844:G844)</f>
        <v>85000</v>
      </c>
      <c r="I844" s="69" t="n">
        <v>93000</v>
      </c>
      <c r="J844" s="69"/>
      <c r="K844" s="69" t="n">
        <f aca="false">SUM(I844:J844)</f>
        <v>93000</v>
      </c>
      <c r="L844" s="71" t="n">
        <f aca="false">IF(C844&lt;&gt;0,IF(I844&lt;&gt;0,I844/C844*100,""),"")</f>
        <v>109.411764705882</v>
      </c>
      <c r="M844" s="71" t="n">
        <f aca="false">IF(E844&lt;&gt;0,IF(K844&lt;&gt;0,K844/E844*100,""),"")</f>
        <v>109.411764705882</v>
      </c>
      <c r="N844" s="71" t="n">
        <f aca="false">IF(F844&lt;&gt;0,IF(I844&lt;&gt;0,I844/F844*100,""),"")</f>
        <v>109.411764705882</v>
      </c>
      <c r="O844" s="71" t="n">
        <f aca="false">IF(H844&lt;&gt;0,IF(K844&lt;&gt;0,K844/H844*100,""),"")</f>
        <v>109.411764705882</v>
      </c>
      <c r="Q844" s="65" t="n">
        <f aca="false">E844-C844-D844</f>
        <v>0</v>
      </c>
      <c r="R844" s="66" t="n">
        <f aca="false">H844-F844-G844</f>
        <v>0</v>
      </c>
      <c r="S844" s="66" t="n">
        <f aca="false">K844-I844-J844</f>
        <v>0</v>
      </c>
    </row>
    <row r="845" s="43" customFormat="true" ht="11.25" hidden="false" customHeight="false" outlineLevel="0" collapsed="false">
      <c r="A845" s="72" t="s">
        <v>655</v>
      </c>
      <c r="B845" s="48" t="s">
        <v>656</v>
      </c>
      <c r="C845" s="69" t="n">
        <v>16000</v>
      </c>
      <c r="D845" s="69"/>
      <c r="E845" s="69" t="n">
        <f aca="false">SUM(C845:D845)</f>
        <v>16000</v>
      </c>
      <c r="F845" s="69" t="n">
        <v>23000</v>
      </c>
      <c r="G845" s="69"/>
      <c r="H845" s="69" t="n">
        <f aca="false">SUM(F845:G845)</f>
        <v>23000</v>
      </c>
      <c r="I845" s="69" t="n">
        <v>16000</v>
      </c>
      <c r="J845" s="69"/>
      <c r="K845" s="69" t="n">
        <f aca="false">SUM(I845:J845)</f>
        <v>16000</v>
      </c>
      <c r="L845" s="71" t="n">
        <f aca="false">IF(C845&lt;&gt;0,IF(I845&lt;&gt;0,I845/C845*100,""),"")</f>
        <v>100</v>
      </c>
      <c r="M845" s="71" t="n">
        <f aca="false">IF(E845&lt;&gt;0,IF(K845&lt;&gt;0,K845/E845*100,""),"")</f>
        <v>100</v>
      </c>
      <c r="N845" s="71" t="n">
        <f aca="false">IF(F845&lt;&gt;0,IF(I845&lt;&gt;0,I845/F845*100,""),"")</f>
        <v>69.5652173913043</v>
      </c>
      <c r="O845" s="71" t="n">
        <f aca="false">IF(H845&lt;&gt;0,IF(K845&lt;&gt;0,K845/H845*100,""),"")</f>
        <v>69.5652173913043</v>
      </c>
      <c r="Q845" s="65" t="n">
        <f aca="false">E845-C845-D845</f>
        <v>0</v>
      </c>
      <c r="R845" s="66" t="n">
        <f aca="false">H845-F845-G845</f>
        <v>0</v>
      </c>
      <c r="S845" s="66" t="n">
        <f aca="false">K845-I845-J845</f>
        <v>0</v>
      </c>
    </row>
    <row r="846" s="43" customFormat="true" ht="5.25" hidden="false" customHeight="true" outlineLevel="0" collapsed="false">
      <c r="A846" s="75"/>
      <c r="B846" s="48"/>
      <c r="C846" s="69"/>
      <c r="D846" s="69"/>
      <c r="E846" s="69"/>
      <c r="F846" s="69"/>
      <c r="G846" s="69"/>
      <c r="H846" s="69"/>
      <c r="I846" s="69"/>
      <c r="J846" s="69"/>
      <c r="K846" s="69"/>
      <c r="L846" s="71" t="str">
        <f aca="false">IF(C846&lt;&gt;0,IF(I846&lt;&gt;0,I846/C846*100,""),"")</f>
        <v/>
      </c>
      <c r="M846" s="71" t="str">
        <f aca="false">IF(E846&lt;&gt;0,IF(K846&lt;&gt;0,K846/E846*100,""),"")</f>
        <v/>
      </c>
      <c r="N846" s="71" t="str">
        <f aca="false">IF(F846&lt;&gt;0,IF(I846&lt;&gt;0,I846/F846*100,""),"")</f>
        <v/>
      </c>
      <c r="O846" s="71" t="str">
        <f aca="false">IF(H846&lt;&gt;0,IF(K846&lt;&gt;0,K846/H846*100,""),"")</f>
        <v/>
      </c>
      <c r="Q846" s="65" t="n">
        <f aca="false">E846-C846-D846</f>
        <v>0</v>
      </c>
      <c r="R846" s="66" t="n">
        <f aca="false">H846-F846-G846</f>
        <v>0</v>
      </c>
      <c r="S846" s="66" t="n">
        <f aca="false">K846-I846-J846</f>
        <v>0</v>
      </c>
    </row>
    <row r="847" s="43" customFormat="true" ht="12.75" hidden="false" customHeight="false" outlineLevel="0" collapsed="false">
      <c r="A847" s="61" t="s">
        <v>692</v>
      </c>
      <c r="B847" s="76" t="s">
        <v>19</v>
      </c>
      <c r="C847" s="108" t="n">
        <f aca="false">SUM(C849:C852)</f>
        <v>0</v>
      </c>
      <c r="D847" s="108" t="n">
        <f aca="false">SUM(D849:D860)</f>
        <v>0</v>
      </c>
      <c r="E847" s="108" t="n">
        <f aca="false">SUM(C847:D847)</f>
        <v>0</v>
      </c>
      <c r="F847" s="108" t="n">
        <f aca="false">SUM(F849:F852)</f>
        <v>927211</v>
      </c>
      <c r="G847" s="108" t="n">
        <f aca="false">SUM(G849:G860)</f>
        <v>0</v>
      </c>
      <c r="H847" s="108" t="n">
        <f aca="false">SUM(F847:G847)</f>
        <v>927211</v>
      </c>
      <c r="I847" s="108" t="n">
        <f aca="false">SUM(I849:I852)</f>
        <v>3837460</v>
      </c>
      <c r="J847" s="108" t="n">
        <f aca="false">SUM(J849:J860)</f>
        <v>0</v>
      </c>
      <c r="K847" s="108" t="n">
        <f aca="false">SUM(I847:J847)</f>
        <v>3837460</v>
      </c>
      <c r="L847" s="109" t="str">
        <f aca="false">IF(C847&lt;&gt;0,IF(I847&lt;&gt;0,I847/C847*100,""),"")</f>
        <v/>
      </c>
      <c r="M847" s="109" t="str">
        <f aca="false">IF(E847&lt;&gt;0,IF(K847&lt;&gt;0,K847/E847*100,""),"")</f>
        <v/>
      </c>
      <c r="N847" s="109" t="n">
        <f aca="false">IF(F847&lt;&gt;0,IF(I847&lt;&gt;0,I847/F847*100,""),"")</f>
        <v>413.871276333003</v>
      </c>
      <c r="O847" s="109" t="n">
        <f aca="false">IF(H847&lt;&gt;0,IF(K847&lt;&gt;0,K847/H847*100,""),"")</f>
        <v>413.871276333003</v>
      </c>
      <c r="Q847" s="65" t="n">
        <f aca="false">E847-C847-D847</f>
        <v>0</v>
      </c>
      <c r="R847" s="66" t="n">
        <f aca="false">H847-F847-G847</f>
        <v>0</v>
      </c>
      <c r="S847" s="66" t="n">
        <f aca="false">K847-I847-J847</f>
        <v>0</v>
      </c>
    </row>
    <row r="848" s="43" customFormat="true" ht="12" hidden="true" customHeight="false" outlineLevel="0" collapsed="false">
      <c r="A848" s="75" t="s">
        <v>26</v>
      </c>
      <c r="B848" s="179"/>
      <c r="C848" s="111" t="n">
        <f aca="false">SUM(C849:C852)</f>
        <v>0</v>
      </c>
      <c r="D848" s="112"/>
      <c r="E848" s="69" t="n">
        <f aca="false">SUM(C848:D848)</f>
        <v>0</v>
      </c>
      <c r="F848" s="69" t="n">
        <f aca="false">SUM(F849:F852)</f>
        <v>927211</v>
      </c>
      <c r="G848" s="112"/>
      <c r="H848" s="69" t="n">
        <f aca="false">SUM(F848:G848)</f>
        <v>927211</v>
      </c>
      <c r="I848" s="69" t="n">
        <f aca="false">SUM(I849:I852)</f>
        <v>3837460</v>
      </c>
      <c r="J848" s="112"/>
      <c r="K848" s="69" t="n">
        <f aca="false">SUM(I848:J848)</f>
        <v>3837460</v>
      </c>
      <c r="L848" s="71" t="str">
        <f aca="false">IF(C848&lt;&gt;0,IF(I848&lt;&gt;0,I848/C848*100,""),"")</f>
        <v/>
      </c>
      <c r="M848" s="71" t="str">
        <f aca="false">IF(E848&lt;&gt;0,IF(K848&lt;&gt;0,K848/E848*100,""),"")</f>
        <v/>
      </c>
      <c r="N848" s="71" t="n">
        <f aca="false">IF(F848&lt;&gt;0,IF(I848&lt;&gt;0,I848/F848*100,""),"")</f>
        <v>413.871276333003</v>
      </c>
      <c r="O848" s="71" t="n">
        <f aca="false">IF(H848&lt;&gt;0,IF(K848&lt;&gt;0,K848/H848*100,""),"")</f>
        <v>413.871276333003</v>
      </c>
      <c r="Q848" s="65" t="n">
        <f aca="false">E848-C848-D848</f>
        <v>0</v>
      </c>
      <c r="R848" s="66" t="n">
        <f aca="false">H848-F848-G848</f>
        <v>0</v>
      </c>
      <c r="S848" s="66" t="n">
        <f aca="false">K848-I848-J848</f>
        <v>0</v>
      </c>
    </row>
    <row r="849" s="43" customFormat="true" ht="11.25" hidden="false" customHeight="false" outlineLevel="0" collapsed="false">
      <c r="A849" s="72" t="s">
        <v>654</v>
      </c>
      <c r="B849" s="48" t="s">
        <v>618</v>
      </c>
      <c r="C849" s="111"/>
      <c r="D849" s="111"/>
      <c r="E849" s="69" t="n">
        <f aca="false">SUM(C849:D849)</f>
        <v>0</v>
      </c>
      <c r="F849" s="69" t="n">
        <v>883445</v>
      </c>
      <c r="G849" s="111"/>
      <c r="H849" s="69" t="n">
        <f aca="false">SUM(F849:G849)</f>
        <v>883445</v>
      </c>
      <c r="I849" s="111" t="n">
        <v>3764260</v>
      </c>
      <c r="J849" s="111"/>
      <c r="K849" s="69" t="n">
        <f aca="false">SUM(I849:J849)</f>
        <v>3764260</v>
      </c>
      <c r="L849" s="71" t="str">
        <f aca="false">IF(C849&lt;&gt;0,IF(I849&lt;&gt;0,I849/C849*100,""),"")</f>
        <v/>
      </c>
      <c r="M849" s="71" t="str">
        <f aca="false">IF(E849&lt;&gt;0,IF(K849&lt;&gt;0,K849/E849*100,""),"")</f>
        <v/>
      </c>
      <c r="N849" s="71" t="n">
        <f aca="false">IF(F849&lt;&gt;0,IF(I849&lt;&gt;0,I849/F849*100,""),"")</f>
        <v>426.088777456435</v>
      </c>
      <c r="O849" s="71" t="n">
        <f aca="false">IF(H849&lt;&gt;0,IF(K849&lt;&gt;0,K849/H849*100,""),"")</f>
        <v>426.088777456435</v>
      </c>
      <c r="Q849" s="65" t="n">
        <f aca="false">E849-C849-D849</f>
        <v>0</v>
      </c>
      <c r="R849" s="66" t="n">
        <f aca="false">H849-F849-G849</f>
        <v>0</v>
      </c>
      <c r="S849" s="66" t="n">
        <f aca="false">K849-I849-J849</f>
        <v>0</v>
      </c>
    </row>
    <row r="850" s="43" customFormat="true" ht="11.25" hidden="false" customHeight="false" outlineLevel="0" collapsed="false">
      <c r="A850" s="72" t="s">
        <v>658</v>
      </c>
      <c r="B850" s="48" t="s">
        <v>620</v>
      </c>
      <c r="C850" s="69"/>
      <c r="D850" s="69"/>
      <c r="E850" s="69" t="n">
        <f aca="false">SUM(C850:D850)</f>
        <v>0</v>
      </c>
      <c r="F850" s="69" t="n">
        <v>41237</v>
      </c>
      <c r="G850" s="69"/>
      <c r="H850" s="69" t="n">
        <f aca="false">SUM(F850:G850)</f>
        <v>41237</v>
      </c>
      <c r="I850" s="69" t="n">
        <v>16200</v>
      </c>
      <c r="J850" s="69"/>
      <c r="K850" s="69" t="n">
        <f aca="false">SUM(I850:J850)</f>
        <v>16200</v>
      </c>
      <c r="L850" s="71" t="str">
        <f aca="false">IF(C850&lt;&gt;0,IF(I850&lt;&gt;0,I850/C850*100,""),"")</f>
        <v/>
      </c>
      <c r="M850" s="71" t="str">
        <f aca="false">IF(E850&lt;&gt;0,IF(K850&lt;&gt;0,K850/E850*100,""),"")</f>
        <v/>
      </c>
      <c r="N850" s="71" t="n">
        <f aca="false">IF(F850&lt;&gt;0,IF(I850&lt;&gt;0,I850/F850*100,""),"")</f>
        <v>39.2851080340471</v>
      </c>
      <c r="O850" s="71" t="n">
        <f aca="false">IF(H850&lt;&gt;0,IF(K850&lt;&gt;0,K850/H850*100,""),"")</f>
        <v>39.2851080340471</v>
      </c>
      <c r="Q850" s="65" t="n">
        <f aca="false">E850-C850-D850</f>
        <v>0</v>
      </c>
      <c r="R850" s="66" t="n">
        <f aca="false">H850-F850-G850</f>
        <v>0</v>
      </c>
      <c r="S850" s="66" t="n">
        <f aca="false">K850-I850-J850</f>
        <v>0</v>
      </c>
    </row>
    <row r="851" s="43" customFormat="true" ht="11.25" hidden="false" customHeight="false" outlineLevel="0" collapsed="false">
      <c r="A851" s="72" t="s">
        <v>30</v>
      </c>
      <c r="B851" s="48" t="s">
        <v>31</v>
      </c>
      <c r="C851" s="69"/>
      <c r="D851" s="69"/>
      <c r="E851" s="69"/>
      <c r="F851" s="69"/>
      <c r="G851" s="69"/>
      <c r="H851" s="69"/>
      <c r="I851" s="69" t="n">
        <v>50000</v>
      </c>
      <c r="J851" s="69"/>
      <c r="K851" s="69" t="n">
        <f aca="false">SUM(I851:J851)</f>
        <v>50000</v>
      </c>
      <c r="L851" s="71" t="str">
        <f aca="false">IF(C851&lt;&gt;0,IF(I851&lt;&gt;0,I851/C851*100,""),"")</f>
        <v/>
      </c>
      <c r="M851" s="71" t="str">
        <f aca="false">IF(E851&lt;&gt;0,IF(K851&lt;&gt;0,K851/E851*100,""),"")</f>
        <v/>
      </c>
      <c r="N851" s="71" t="str">
        <f aca="false">IF(F851&lt;&gt;0,IF(I851&lt;&gt;0,I851/F851*100,""),"")</f>
        <v/>
      </c>
      <c r="O851" s="71" t="str">
        <f aca="false">IF(H851&lt;&gt;0,IF(K851&lt;&gt;0,K851/H851*100,""),"")</f>
        <v/>
      </c>
      <c r="Q851" s="65" t="n">
        <f aca="false">E851-C851-D851</f>
        <v>0</v>
      </c>
      <c r="R851" s="66" t="n">
        <f aca="false">H851-F851-G851</f>
        <v>0</v>
      </c>
      <c r="S851" s="66" t="n">
        <f aca="false">K851-I851-J851</f>
        <v>0</v>
      </c>
    </row>
    <row r="852" s="43" customFormat="true" ht="11.25" hidden="false" customHeight="false" outlineLevel="0" collapsed="false">
      <c r="A852" s="101" t="s">
        <v>655</v>
      </c>
      <c r="B852" s="124" t="s">
        <v>656</v>
      </c>
      <c r="C852" s="103"/>
      <c r="D852" s="103"/>
      <c r="E852" s="103" t="n">
        <f aca="false">SUM(C852:D852)</f>
        <v>0</v>
      </c>
      <c r="F852" s="103" t="n">
        <v>2529</v>
      </c>
      <c r="G852" s="103"/>
      <c r="H852" s="103" t="n">
        <f aca="false">SUM(F852:G852)</f>
        <v>2529</v>
      </c>
      <c r="I852" s="103" t="n">
        <v>7000</v>
      </c>
      <c r="J852" s="103"/>
      <c r="K852" s="103" t="n">
        <f aca="false">SUM(I852:J852)</f>
        <v>7000</v>
      </c>
      <c r="L852" s="117" t="str">
        <f aca="false">IF(C852&lt;&gt;0,IF(I852&lt;&gt;0,I852/C852*100,""),"")</f>
        <v/>
      </c>
      <c r="M852" s="117" t="str">
        <f aca="false">IF(E852&lt;&gt;0,IF(K852&lt;&gt;0,K852/E852*100,""),"")</f>
        <v/>
      </c>
      <c r="N852" s="117" t="n">
        <f aca="false">IF(F852&lt;&gt;0,IF(I852&lt;&gt;0,I852/F852*100,""),"")</f>
        <v>276.789244760775</v>
      </c>
      <c r="O852" s="117" t="n">
        <f aca="false">IF(H852&lt;&gt;0,IF(K852&lt;&gt;0,K852/H852*100,""),"")</f>
        <v>276.789244760775</v>
      </c>
      <c r="Q852" s="65" t="n">
        <f aca="false">E852-C852-D852</f>
        <v>0</v>
      </c>
      <c r="R852" s="66" t="n">
        <f aca="false">H852-F852-G852</f>
        <v>0</v>
      </c>
      <c r="S852" s="66" t="n">
        <f aca="false">K852-I852-J852</f>
        <v>0</v>
      </c>
    </row>
    <row r="853" s="43" customFormat="true" ht="6" hidden="false" customHeight="true" outlineLevel="0" collapsed="false">
      <c r="A853" s="84"/>
      <c r="B853" s="68"/>
      <c r="C853" s="113"/>
      <c r="D853" s="113"/>
      <c r="E853" s="113"/>
      <c r="F853" s="113"/>
      <c r="G853" s="113"/>
      <c r="H853" s="113"/>
      <c r="I853" s="113"/>
      <c r="J853" s="113"/>
      <c r="K853" s="113"/>
      <c r="L853" s="114" t="str">
        <f aca="false">IF(C853&lt;&gt;0,IF(I853&lt;&gt;0,I853/C853*100,""),"")</f>
        <v/>
      </c>
      <c r="M853" s="114" t="str">
        <f aca="false">IF(E853&lt;&gt;0,IF(K853&lt;&gt;0,K853/E853*100,""),"")</f>
        <v/>
      </c>
      <c r="N853" s="114" t="str">
        <f aca="false">IF(F853&lt;&gt;0,IF(I853&lt;&gt;0,I853/F853*100,""),"")</f>
        <v/>
      </c>
      <c r="O853" s="114" t="str">
        <f aca="false">IF(H853&lt;&gt;0,IF(K853&lt;&gt;0,K853/H853*100,""),"")</f>
        <v/>
      </c>
      <c r="Q853" s="65" t="n">
        <f aca="false">E853-C853-D853</f>
        <v>0</v>
      </c>
      <c r="R853" s="66" t="n">
        <f aca="false">H853-F853-G853</f>
        <v>0</v>
      </c>
      <c r="S853" s="66" t="n">
        <f aca="false">K853-I853-J853</f>
        <v>0</v>
      </c>
    </row>
    <row r="854" s="120" customFormat="true" ht="12.75" hidden="false" customHeight="false" outlineLevel="0" collapsed="false">
      <c r="A854" s="61" t="s">
        <v>693</v>
      </c>
      <c r="B854" s="76" t="s">
        <v>19</v>
      </c>
      <c r="C854" s="108" t="n">
        <f aca="false">SUM(C856:C861)</f>
        <v>3069690</v>
      </c>
      <c r="D854" s="108" t="n">
        <f aca="false">SUM(D856:D861)</f>
        <v>0</v>
      </c>
      <c r="E854" s="108" t="n">
        <f aca="false">SUM(C854:D854)</f>
        <v>3069690</v>
      </c>
      <c r="F854" s="108" t="n">
        <f aca="false">SUM(F856:F861)</f>
        <v>3271582</v>
      </c>
      <c r="G854" s="108" t="n">
        <f aca="false">SUM(G856:G861)</f>
        <v>0</v>
      </c>
      <c r="H854" s="108" t="n">
        <f aca="false">SUM(F854:G854)</f>
        <v>3271582</v>
      </c>
      <c r="I854" s="108" t="n">
        <f aca="false">SUM(I856:I861)</f>
        <v>3299950</v>
      </c>
      <c r="J854" s="108" t="n">
        <f aca="false">SUM(J856:J861)</f>
        <v>0</v>
      </c>
      <c r="K854" s="108" t="n">
        <f aca="false">SUM(I854:J854)</f>
        <v>3299950</v>
      </c>
      <c r="L854" s="109" t="n">
        <f aca="false">IF(C854&lt;&gt;0,IF(I854&lt;&gt;0,I854/C854*100,""),"")</f>
        <v>107.501083171265</v>
      </c>
      <c r="M854" s="109" t="n">
        <f aca="false">IF(E854&lt;&gt;0,IF(K854&lt;&gt;0,K854/E854*100,""),"")</f>
        <v>107.501083171265</v>
      </c>
      <c r="N854" s="109" t="n">
        <f aca="false">IF(F854&lt;&gt;0,IF(I854&lt;&gt;0,I854/F854*100,""),"")</f>
        <v>100.867103438031</v>
      </c>
      <c r="O854" s="109" t="n">
        <f aca="false">IF(H854&lt;&gt;0,IF(K854&lt;&gt;0,K854/H854*100,""),"")</f>
        <v>100.867103438031</v>
      </c>
      <c r="Q854" s="65" t="n">
        <f aca="false">E854-C854-D854</f>
        <v>0</v>
      </c>
      <c r="R854" s="66" t="n">
        <f aca="false">H854-F854-G854</f>
        <v>0</v>
      </c>
      <c r="S854" s="66" t="n">
        <f aca="false">K854-I854-J854</f>
        <v>0</v>
      </c>
    </row>
    <row r="855" s="120" customFormat="true" ht="12" hidden="true" customHeight="false" outlineLevel="0" collapsed="false">
      <c r="A855" s="72" t="s">
        <v>26</v>
      </c>
      <c r="B855" s="179"/>
      <c r="C855" s="111" t="n">
        <f aca="false">SUM(C856:C861)</f>
        <v>3069690</v>
      </c>
      <c r="D855" s="112"/>
      <c r="E855" s="69" t="n">
        <f aca="false">SUM(C855:D855)</f>
        <v>3069690</v>
      </c>
      <c r="F855" s="69" t="n">
        <f aca="false">SUM(F856:F861)</f>
        <v>3271582</v>
      </c>
      <c r="G855" s="112"/>
      <c r="H855" s="69" t="n">
        <f aca="false">SUM(F855:G855)</f>
        <v>3271582</v>
      </c>
      <c r="I855" s="111" t="n">
        <f aca="false">SUM(I856:I861)</f>
        <v>3299950</v>
      </c>
      <c r="J855" s="112"/>
      <c r="K855" s="69" t="n">
        <f aca="false">SUM(I855:J855)</f>
        <v>3299950</v>
      </c>
      <c r="L855" s="71" t="n">
        <f aca="false">IF(C855&lt;&gt;0,IF(I855&lt;&gt;0,I855/C855*100,""),"")</f>
        <v>107.501083171265</v>
      </c>
      <c r="M855" s="71" t="n">
        <f aca="false">IF(E855&lt;&gt;0,IF(K855&lt;&gt;0,K855/E855*100,""),"")</f>
        <v>107.501083171265</v>
      </c>
      <c r="N855" s="71" t="n">
        <f aca="false">IF(F855&lt;&gt;0,IF(I855&lt;&gt;0,I855/F855*100,""),"")</f>
        <v>100.867103438031</v>
      </c>
      <c r="O855" s="71" t="n">
        <f aca="false">IF(H855&lt;&gt;0,IF(K855&lt;&gt;0,K855/H855*100,""),"")</f>
        <v>100.867103438031</v>
      </c>
      <c r="Q855" s="65" t="n">
        <f aca="false">E855-C855-D855</f>
        <v>0</v>
      </c>
      <c r="R855" s="66" t="n">
        <f aca="false">H855-F855-G855</f>
        <v>0</v>
      </c>
      <c r="S855" s="66" t="n">
        <f aca="false">K855-I855-J855</f>
        <v>0</v>
      </c>
    </row>
    <row r="856" s="120" customFormat="true" ht="12" hidden="false" customHeight="false" outlineLevel="0" collapsed="false">
      <c r="A856" s="72" t="s">
        <v>654</v>
      </c>
      <c r="B856" s="48" t="s">
        <v>618</v>
      </c>
      <c r="C856" s="111" t="n">
        <v>3022100</v>
      </c>
      <c r="D856" s="112"/>
      <c r="E856" s="69" t="n">
        <f aca="false">SUM(C856:D856)</f>
        <v>3022100</v>
      </c>
      <c r="F856" s="111" t="n">
        <v>3079000</v>
      </c>
      <c r="G856" s="112"/>
      <c r="H856" s="69" t="n">
        <f aca="false">SUM(F856:G856)</f>
        <v>3079000</v>
      </c>
      <c r="I856" s="111" t="n">
        <v>3244190</v>
      </c>
      <c r="J856" s="112"/>
      <c r="K856" s="69" t="n">
        <f aca="false">SUM(I856:J856)</f>
        <v>3244190</v>
      </c>
      <c r="L856" s="71" t="n">
        <f aca="false">IF(C856&lt;&gt;0,IF(I856&lt;&gt;0,I856/C856*100,""),"")</f>
        <v>107.348863373151</v>
      </c>
      <c r="M856" s="71" t="n">
        <f aca="false">IF(E856&lt;&gt;0,IF(K856&lt;&gt;0,K856/E856*100,""),"")</f>
        <v>107.348863373151</v>
      </c>
      <c r="N856" s="71" t="n">
        <f aca="false">IF(F856&lt;&gt;0,IF(I856&lt;&gt;0,I856/F856*100,""),"")</f>
        <v>105.365053588828</v>
      </c>
      <c r="O856" s="71" t="n">
        <f aca="false">IF(H856&lt;&gt;0,IF(K856&lt;&gt;0,K856/H856*100,""),"")</f>
        <v>105.365053588828</v>
      </c>
      <c r="Q856" s="65" t="n">
        <f aca="false">E856-C856-D856</f>
        <v>0</v>
      </c>
      <c r="R856" s="66" t="n">
        <f aca="false">H856-F856-G856</f>
        <v>0</v>
      </c>
      <c r="S856" s="66" t="n">
        <f aca="false">K856-I856-J856</f>
        <v>0</v>
      </c>
    </row>
    <row r="857" s="43" customFormat="true" ht="11.25" hidden="false" customHeight="false" outlineLevel="0" collapsed="false">
      <c r="A857" s="75" t="s">
        <v>30</v>
      </c>
      <c r="B857" s="48" t="s">
        <v>31</v>
      </c>
      <c r="C857" s="82" t="n">
        <v>2500</v>
      </c>
      <c r="D857" s="82"/>
      <c r="E857" s="82" t="n">
        <f aca="false">SUM(C857:D857)</f>
        <v>2500</v>
      </c>
      <c r="F857" s="82" t="n">
        <v>17500</v>
      </c>
      <c r="G857" s="82"/>
      <c r="H857" s="82" t="n">
        <f aca="false">SUM(F857:G857)</f>
        <v>17500</v>
      </c>
      <c r="I857" s="82" t="n">
        <v>47500</v>
      </c>
      <c r="J857" s="82"/>
      <c r="K857" s="82" t="n">
        <f aca="false">SUM(I857:J857)</f>
        <v>47500</v>
      </c>
      <c r="L857" s="83" t="n">
        <f aca="false">IF(C857&lt;&gt;0,IF(I857&lt;&gt;0,I857/C857*100,""),"")</f>
        <v>1900</v>
      </c>
      <c r="M857" s="83" t="n">
        <f aca="false">IF(E857&lt;&gt;0,IF(K857&lt;&gt;0,K857/E857*100,""),"")</f>
        <v>1900</v>
      </c>
      <c r="N857" s="83" t="n">
        <f aca="false">IF(F857&lt;&gt;0,IF(I857&lt;&gt;0,I857/F857*100,""),"")</f>
        <v>271.428571428571</v>
      </c>
      <c r="O857" s="83" t="n">
        <f aca="false">IF(H857&lt;&gt;0,IF(K857&lt;&gt;0,K857/H857*100,""),"")</f>
        <v>271.428571428571</v>
      </c>
      <c r="Q857" s="65" t="n">
        <f aca="false">E857-C857-D857</f>
        <v>0</v>
      </c>
      <c r="R857" s="66" t="n">
        <f aca="false">H857-F857-G857</f>
        <v>0</v>
      </c>
      <c r="S857" s="66" t="n">
        <f aca="false">K857-I857-J857</f>
        <v>0</v>
      </c>
    </row>
    <row r="858" s="120" customFormat="true" ht="12" hidden="false" customHeight="false" outlineLevel="0" collapsed="false">
      <c r="A858" s="72" t="s">
        <v>659</v>
      </c>
      <c r="B858" s="48" t="s">
        <v>642</v>
      </c>
      <c r="C858" s="111" t="n">
        <v>3310</v>
      </c>
      <c r="D858" s="112"/>
      <c r="E858" s="69" t="n">
        <f aca="false">SUM(C858:D858)</f>
        <v>3310</v>
      </c>
      <c r="F858" s="111" t="n">
        <v>4560</v>
      </c>
      <c r="G858" s="112"/>
      <c r="H858" s="69" t="n">
        <f aca="false">SUM(F858:G858)</f>
        <v>4560</v>
      </c>
      <c r="I858" s="111" t="n">
        <v>1260</v>
      </c>
      <c r="J858" s="112"/>
      <c r="K858" s="69" t="n">
        <f aca="false">SUM(I858:J858)</f>
        <v>1260</v>
      </c>
      <c r="L858" s="71" t="n">
        <f aca="false">IF(C858&lt;&gt;0,IF(I858&lt;&gt;0,I858/C858*100,""),"")</f>
        <v>38.0664652567976</v>
      </c>
      <c r="M858" s="71" t="n">
        <f aca="false">IF(E858&lt;&gt;0,IF(K858&lt;&gt;0,K858/E858*100,""),"")</f>
        <v>38.0664652567976</v>
      </c>
      <c r="N858" s="71" t="n">
        <f aca="false">IF(F858&lt;&gt;0,IF(I858&lt;&gt;0,I858/F858*100,""),"")</f>
        <v>27.6315789473684</v>
      </c>
      <c r="O858" s="71" t="n">
        <f aca="false">IF(H858&lt;&gt;0,IF(K858&lt;&gt;0,K858/H858*100,""),"")</f>
        <v>27.6315789473684</v>
      </c>
      <c r="Q858" s="65" t="n">
        <f aca="false">E858-C858-D858</f>
        <v>0</v>
      </c>
      <c r="R858" s="66" t="n">
        <f aca="false">H858-F858-G858</f>
        <v>0</v>
      </c>
      <c r="S858" s="66" t="n">
        <f aca="false">K858-I858-J858</f>
        <v>0</v>
      </c>
    </row>
    <row r="859" s="43" customFormat="true" ht="11.25" hidden="false" customHeight="false" outlineLevel="0" collapsed="false">
      <c r="A859" s="72" t="s">
        <v>655</v>
      </c>
      <c r="B859" s="48" t="s">
        <v>656</v>
      </c>
      <c r="C859" s="82" t="n">
        <v>7000</v>
      </c>
      <c r="D859" s="82"/>
      <c r="E859" s="82" t="n">
        <f aca="false">SUM(C859:D859)</f>
        <v>7000</v>
      </c>
      <c r="F859" s="82" t="n">
        <v>97000</v>
      </c>
      <c r="G859" s="82"/>
      <c r="H859" s="82" t="n">
        <f aca="false">SUM(F859:G859)</f>
        <v>97000</v>
      </c>
      <c r="I859" s="82" t="n">
        <v>7000</v>
      </c>
      <c r="J859" s="82"/>
      <c r="K859" s="82" t="n">
        <f aca="false">SUM(I859:J859)</f>
        <v>7000</v>
      </c>
      <c r="L859" s="83" t="n">
        <f aca="false">IF(C859&lt;&gt;0,IF(I859&lt;&gt;0,I859/C859*100,""),"")</f>
        <v>100</v>
      </c>
      <c r="M859" s="83" t="n">
        <f aca="false">IF(E859&lt;&gt;0,IF(K859&lt;&gt;0,K859/E859*100,""),"")</f>
        <v>100</v>
      </c>
      <c r="N859" s="83" t="n">
        <f aca="false">IF(F859&lt;&gt;0,IF(I859&lt;&gt;0,I859/F859*100,""),"")</f>
        <v>7.21649484536082</v>
      </c>
      <c r="O859" s="83" t="n">
        <f aca="false">IF(H859&lt;&gt;0,IF(K859&lt;&gt;0,K859/H859*100,""),"")</f>
        <v>7.21649484536082</v>
      </c>
      <c r="Q859" s="65" t="n">
        <f aca="false">E859-C859-D859</f>
        <v>0</v>
      </c>
      <c r="R859" s="66" t="n">
        <f aca="false">H859-F859-G859</f>
        <v>0</v>
      </c>
      <c r="S859" s="66" t="n">
        <f aca="false">K859-I859-J859</f>
        <v>0</v>
      </c>
    </row>
    <row r="860" s="94" customFormat="true" ht="11.25" hidden="false" customHeight="false" outlineLevel="0" collapsed="false">
      <c r="A860" s="72" t="s">
        <v>660</v>
      </c>
      <c r="B860" s="79" t="s">
        <v>626</v>
      </c>
      <c r="C860" s="69" t="n">
        <v>34780</v>
      </c>
      <c r="D860" s="69"/>
      <c r="E860" s="82" t="n">
        <f aca="false">D860+C860</f>
        <v>34780</v>
      </c>
      <c r="F860" s="69" t="n">
        <v>34780</v>
      </c>
      <c r="G860" s="69"/>
      <c r="H860" s="82" t="n">
        <f aca="false">G860+F860</f>
        <v>34780</v>
      </c>
      <c r="I860" s="69"/>
      <c r="J860" s="69"/>
      <c r="K860" s="82" t="n">
        <f aca="false">J860+I860</f>
        <v>0</v>
      </c>
      <c r="L860" s="83" t="str">
        <f aca="false">IF(C860&lt;&gt;0,IF(I860&lt;&gt;0,I860/C860*100,""),"")</f>
        <v/>
      </c>
      <c r="M860" s="83" t="str">
        <f aca="false">IF(E860&lt;&gt;0,IF(K860&lt;&gt;0,K860/E860*100,""),"")</f>
        <v/>
      </c>
      <c r="N860" s="83" t="str">
        <f aca="false">IF(F860&lt;&gt;0,IF(I860&lt;&gt;0,I860/F860*100,""),"")</f>
        <v/>
      </c>
      <c r="O860" s="83" t="str">
        <f aca="false">IF(H860&lt;&gt;0,IF(K860&lt;&gt;0,K860/H860*100,""),"")</f>
        <v/>
      </c>
      <c r="Q860" s="65" t="n">
        <f aca="false">E860-C860-D860</f>
        <v>0</v>
      </c>
      <c r="R860" s="66" t="n">
        <f aca="false">H860-F860-G860</f>
        <v>0</v>
      </c>
      <c r="S860" s="66" t="n">
        <f aca="false">K860-I860-J860</f>
        <v>0</v>
      </c>
    </row>
    <row r="861" s="43" customFormat="true" ht="11.25" hidden="false" customHeight="false" outlineLevel="0" collapsed="false">
      <c r="A861" s="72" t="s">
        <v>658</v>
      </c>
      <c r="B861" s="79" t="s">
        <v>620</v>
      </c>
      <c r="C861" s="69"/>
      <c r="D861" s="69"/>
      <c r="E861" s="82" t="n">
        <f aca="false">SUM(C861:D861)</f>
        <v>0</v>
      </c>
      <c r="F861" s="69" t="n">
        <v>38742</v>
      </c>
      <c r="G861" s="69"/>
      <c r="H861" s="82" t="n">
        <f aca="false">SUM(F861:G861)</f>
        <v>38742</v>
      </c>
      <c r="I861" s="69"/>
      <c r="J861" s="69"/>
      <c r="K861" s="82" t="n">
        <f aca="false">SUM(I861:J861)</f>
        <v>0</v>
      </c>
      <c r="L861" s="83" t="str">
        <f aca="false">IF(C861&lt;&gt;0,IF(I861&lt;&gt;0,I861/C861*100,""),"")</f>
        <v/>
      </c>
      <c r="M861" s="83" t="str">
        <f aca="false">IF(E861&lt;&gt;0,IF(K861&lt;&gt;0,K861/E861*100,""),"")</f>
        <v/>
      </c>
      <c r="N861" s="83" t="str">
        <f aca="false">IF(F861&lt;&gt;0,IF(I861&lt;&gt;0,I861/F861*100,""),"")</f>
        <v/>
      </c>
      <c r="O861" s="83" t="str">
        <f aca="false">IF(H861&lt;&gt;0,IF(K861&lt;&gt;0,K861/H861*100,""),"")</f>
        <v/>
      </c>
      <c r="Q861" s="65" t="n">
        <f aca="false">E861-C861-D861</f>
        <v>0</v>
      </c>
      <c r="R861" s="66" t="n">
        <f aca="false">H861-F861-G861</f>
        <v>0</v>
      </c>
      <c r="S861" s="66" t="n">
        <f aca="false">K861-I861-J861</f>
        <v>0</v>
      </c>
    </row>
    <row r="862" s="94" customFormat="true" ht="6" hidden="false" customHeight="true" outlineLevel="0" collapsed="false">
      <c r="A862" s="75"/>
      <c r="B862" s="87"/>
      <c r="C862" s="69"/>
      <c r="D862" s="69"/>
      <c r="E862" s="69" t="n">
        <f aca="false">SUM(C862:D862)</f>
        <v>0</v>
      </c>
      <c r="F862" s="69"/>
      <c r="G862" s="69"/>
      <c r="H862" s="69" t="n">
        <f aca="false">SUM(F862:G862)</f>
        <v>0</v>
      </c>
      <c r="I862" s="69"/>
      <c r="J862" s="69"/>
      <c r="K862" s="69" t="n">
        <f aca="false">SUM(I862:J862)</f>
        <v>0</v>
      </c>
      <c r="L862" s="71" t="str">
        <f aca="false">IF(C862&lt;&gt;0,IF(I862&lt;&gt;0,I862/C862*100,""),"")</f>
        <v/>
      </c>
      <c r="M862" s="71" t="str">
        <f aca="false">IF(E862&lt;&gt;0,IF(K862&lt;&gt;0,K862/E862*100,""),"")</f>
        <v/>
      </c>
      <c r="N862" s="71" t="str">
        <f aca="false">IF(F862&lt;&gt;0,IF(I862&lt;&gt;0,I862/F862*100,""),"")</f>
        <v/>
      </c>
      <c r="O862" s="71" t="str">
        <f aca="false">IF(H862&lt;&gt;0,IF(K862&lt;&gt;0,K862/H862*100,""),"")</f>
        <v/>
      </c>
      <c r="Q862" s="65" t="n">
        <f aca="false">E862-C862-D862</f>
        <v>0</v>
      </c>
      <c r="R862" s="66" t="n">
        <f aca="false">H862-F862-G862</f>
        <v>0</v>
      </c>
      <c r="S862" s="66" t="n">
        <f aca="false">K862-I862-J862</f>
        <v>0</v>
      </c>
    </row>
    <row r="863" s="74" customFormat="true" ht="12.75" hidden="false" customHeight="false" outlineLevel="0" collapsed="false">
      <c r="A863" s="61" t="s">
        <v>694</v>
      </c>
      <c r="B863" s="62" t="s">
        <v>19</v>
      </c>
      <c r="C863" s="108" t="n">
        <f aca="false">SUM(C865:C871)</f>
        <v>6145950</v>
      </c>
      <c r="D863" s="108" t="n">
        <f aca="false">SUM(D865:D871)</f>
        <v>0</v>
      </c>
      <c r="E863" s="108" t="n">
        <f aca="false">SUM(C863:D863)</f>
        <v>6145950</v>
      </c>
      <c r="F863" s="108" t="n">
        <f aca="false">SUM(F865:F871)</f>
        <v>7060440</v>
      </c>
      <c r="G863" s="108" t="n">
        <f aca="false">SUM(G865:G871)</f>
        <v>0</v>
      </c>
      <c r="H863" s="108" t="n">
        <f aca="false">SUM(F863:G863)</f>
        <v>7060440</v>
      </c>
      <c r="I863" s="108" t="n">
        <f aca="false">SUM(I865:I871)</f>
        <v>6457460</v>
      </c>
      <c r="J863" s="108" t="n">
        <f aca="false">SUM(J865:J871)</f>
        <v>0</v>
      </c>
      <c r="K863" s="108" t="n">
        <f aca="false">SUM(I863:J863)</f>
        <v>6457460</v>
      </c>
      <c r="L863" s="109" t="n">
        <f aca="false">IF(C863&lt;&gt;0,IF(I863&lt;&gt;0,I863/C863*100,""),"")</f>
        <v>105.068541071763</v>
      </c>
      <c r="M863" s="109" t="n">
        <f aca="false">IF(E863&lt;&gt;0,IF(K863&lt;&gt;0,K863/E863*100,""),"")</f>
        <v>105.068541071763</v>
      </c>
      <c r="N863" s="109" t="n">
        <f aca="false">IF(F863&lt;&gt;0,IF(I863&lt;&gt;0,I863/F863*100,""),"")</f>
        <v>91.4597390530902</v>
      </c>
      <c r="O863" s="109" t="n">
        <f aca="false">IF(H863&lt;&gt;0,IF(K863&lt;&gt;0,K863/H863*100,""),"")</f>
        <v>91.4597390530902</v>
      </c>
      <c r="Q863" s="65" t="n">
        <f aca="false">E863-C863-D863</f>
        <v>0</v>
      </c>
      <c r="R863" s="66" t="n">
        <f aca="false">H863-F863-G863</f>
        <v>0</v>
      </c>
      <c r="S863" s="66" t="n">
        <f aca="false">K863-I863-J863</f>
        <v>0</v>
      </c>
    </row>
    <row r="864" s="74" customFormat="true" ht="12.75" hidden="false" customHeight="false" outlineLevel="0" collapsed="false">
      <c r="A864" s="72" t="s">
        <v>26</v>
      </c>
      <c r="B864" s="165"/>
      <c r="C864" s="111" t="n">
        <f aca="false">SUM(C865:C870)</f>
        <v>6145950</v>
      </c>
      <c r="D864" s="112"/>
      <c r="E864" s="111" t="n">
        <f aca="false">SUM(E865:E870)</f>
        <v>6145950</v>
      </c>
      <c r="F864" s="111" t="n">
        <f aca="false">SUM(F865:F870)</f>
        <v>6510440</v>
      </c>
      <c r="G864" s="112"/>
      <c r="H864" s="111" t="n">
        <f aca="false">SUM(H865:H870)</f>
        <v>6510440</v>
      </c>
      <c r="I864" s="111" t="n">
        <f aca="false">SUM(I865:I870)</f>
        <v>6457460</v>
      </c>
      <c r="J864" s="112"/>
      <c r="K864" s="111" t="n">
        <f aca="false">SUM(K865:K870)</f>
        <v>6457460</v>
      </c>
      <c r="L864" s="128" t="n">
        <f aca="false">IF(C864&lt;&gt;0,IF(I864&lt;&gt;0,I864/C864*100,""),"")</f>
        <v>105.068541071763</v>
      </c>
      <c r="M864" s="128" t="n">
        <f aca="false">IF(E864&lt;&gt;0,IF(K864&lt;&gt;0,K864/E864*100,""),"")</f>
        <v>105.068541071763</v>
      </c>
      <c r="N864" s="128" t="n">
        <f aca="false">IF(F864&lt;&gt;0,IF(I864&lt;&gt;0,I864/F864*100,""),"")</f>
        <v>99.1862301165513</v>
      </c>
      <c r="O864" s="128" t="n">
        <f aca="false">IF(H864&lt;&gt;0,IF(K864&lt;&gt;0,K864/H864*100,""),"")</f>
        <v>99.1862301165513</v>
      </c>
      <c r="Q864" s="65" t="n">
        <f aca="false">E864-C864-D864</f>
        <v>0</v>
      </c>
      <c r="R864" s="66" t="n">
        <f aca="false">H864-F864-G864</f>
        <v>0</v>
      </c>
      <c r="S864" s="66" t="n">
        <f aca="false">K864-I864-J864</f>
        <v>0</v>
      </c>
    </row>
    <row r="865" s="74" customFormat="true" ht="12.75" hidden="false" customHeight="false" outlineLevel="0" collapsed="false">
      <c r="A865" s="72" t="s">
        <v>654</v>
      </c>
      <c r="B865" s="48" t="s">
        <v>618</v>
      </c>
      <c r="C865" s="111" t="n">
        <v>6001940</v>
      </c>
      <c r="D865" s="112"/>
      <c r="E865" s="69" t="n">
        <f aca="false">SUM(C865:D865)</f>
        <v>6001940</v>
      </c>
      <c r="F865" s="111" t="n">
        <v>6058840</v>
      </c>
      <c r="G865" s="112"/>
      <c r="H865" s="69" t="n">
        <f aca="false">SUM(F865:G865)</f>
        <v>6058840</v>
      </c>
      <c r="I865" s="111" t="n">
        <v>6379360</v>
      </c>
      <c r="J865" s="112"/>
      <c r="K865" s="69" t="n">
        <f aca="false">SUM(I865:J865)</f>
        <v>6379360</v>
      </c>
      <c r="L865" s="71" t="n">
        <f aca="false">IF(C865&lt;&gt;0,IF(I865&lt;&gt;0,I865/C865*100,""),"")</f>
        <v>106.288300116296</v>
      </c>
      <c r="M865" s="71" t="n">
        <f aca="false">IF(E865&lt;&gt;0,IF(K865&lt;&gt;0,K865/E865*100,""),"")</f>
        <v>106.288300116296</v>
      </c>
      <c r="N865" s="71" t="n">
        <f aca="false">IF(F865&lt;&gt;0,IF(I865&lt;&gt;0,I865/F865*100,""),"")</f>
        <v>105.290121541417</v>
      </c>
      <c r="O865" s="71" t="n">
        <f aca="false">IF(H865&lt;&gt;0,IF(K865&lt;&gt;0,K865/H865*100,""),"")</f>
        <v>105.290121541417</v>
      </c>
      <c r="Q865" s="65" t="n">
        <f aca="false">E865-C865-D865</f>
        <v>0</v>
      </c>
      <c r="R865" s="66" t="n">
        <f aca="false">H865-F865-G865</f>
        <v>0</v>
      </c>
      <c r="S865" s="66" t="n">
        <f aca="false">K865-I865-J865</f>
        <v>0</v>
      </c>
    </row>
    <row r="866" s="43" customFormat="true" ht="11.25" hidden="false" customHeight="false" outlineLevel="0" collapsed="false">
      <c r="A866" s="72" t="s">
        <v>658</v>
      </c>
      <c r="B866" s="48" t="s">
        <v>620</v>
      </c>
      <c r="C866" s="69" t="n">
        <v>18800</v>
      </c>
      <c r="D866" s="69"/>
      <c r="E866" s="69" t="n">
        <f aca="false">SUM(C866:D866)</f>
        <v>18800</v>
      </c>
      <c r="F866" s="69" t="n">
        <v>121710</v>
      </c>
      <c r="G866" s="69"/>
      <c r="H866" s="69" t="n">
        <f aca="false">SUM(F866:G866)</f>
        <v>121710</v>
      </c>
      <c r="I866" s="69" t="n">
        <v>31500</v>
      </c>
      <c r="J866" s="69"/>
      <c r="K866" s="69" t="n">
        <f aca="false">SUM(I866:J866)</f>
        <v>31500</v>
      </c>
      <c r="L866" s="71" t="n">
        <f aca="false">IF(C866&lt;&gt;0,IF(I866&lt;&gt;0,I866/C866*100,""),"")</f>
        <v>167.553191489362</v>
      </c>
      <c r="M866" s="71" t="n">
        <f aca="false">IF(E866&lt;&gt;0,IF(K866&lt;&gt;0,K866/E866*100,""),"")</f>
        <v>167.553191489362</v>
      </c>
      <c r="N866" s="71" t="n">
        <f aca="false">IF(F866&lt;&gt;0,IF(I866&lt;&gt;0,I866/F866*100,""),"")</f>
        <v>25.8811929997535</v>
      </c>
      <c r="O866" s="71" t="n">
        <f aca="false">IF(H866&lt;&gt;0,IF(K866&lt;&gt;0,K866/H866*100,""),"")</f>
        <v>25.8811929997535</v>
      </c>
      <c r="Q866" s="65" t="n">
        <f aca="false">E866-C866-D866</f>
        <v>0</v>
      </c>
      <c r="R866" s="66" t="n">
        <f aca="false">H866-F866-G866</f>
        <v>0</v>
      </c>
      <c r="S866" s="66" t="n">
        <f aca="false">K866-I866-J866</f>
        <v>0</v>
      </c>
    </row>
    <row r="867" s="43" customFormat="true" ht="11.25" hidden="false" customHeight="false" outlineLevel="0" collapsed="false">
      <c r="A867" s="75" t="s">
        <v>30</v>
      </c>
      <c r="B867" s="48" t="s">
        <v>31</v>
      </c>
      <c r="C867" s="69" t="n">
        <v>45600</v>
      </c>
      <c r="D867" s="69"/>
      <c r="E867" s="69" t="n">
        <f aca="false">SUM(C867:D867)</f>
        <v>45600</v>
      </c>
      <c r="F867" s="69" t="n">
        <v>65600</v>
      </c>
      <c r="G867" s="69"/>
      <c r="H867" s="69" t="n">
        <f aca="false">SUM(F867:G867)</f>
        <v>65600</v>
      </c>
      <c r="I867" s="69" t="n">
        <v>40600</v>
      </c>
      <c r="J867" s="69"/>
      <c r="K867" s="69" t="n">
        <f aca="false">SUM(I867:J867)</f>
        <v>40600</v>
      </c>
      <c r="L867" s="71" t="n">
        <f aca="false">IF(C867&lt;&gt;0,IF(I867&lt;&gt;0,I867/C867*100,""),"")</f>
        <v>89.0350877192983</v>
      </c>
      <c r="M867" s="71" t="n">
        <f aca="false">IF(E867&lt;&gt;0,IF(K867&lt;&gt;0,K867/E867*100,""),"")</f>
        <v>89.0350877192983</v>
      </c>
      <c r="N867" s="71" t="n">
        <f aca="false">IF(F867&lt;&gt;0,IF(I867&lt;&gt;0,I867/F867*100,""),"")</f>
        <v>61.890243902439</v>
      </c>
      <c r="O867" s="71" t="n">
        <f aca="false">IF(H867&lt;&gt;0,IF(K867&lt;&gt;0,K867/H867*100,""),"")</f>
        <v>61.890243902439</v>
      </c>
      <c r="Q867" s="65" t="n">
        <f aca="false">E867-C867-D867</f>
        <v>0</v>
      </c>
      <c r="R867" s="66" t="n">
        <f aca="false">H867-F867-G867</f>
        <v>0</v>
      </c>
      <c r="S867" s="66" t="n">
        <f aca="false">K867-I867-J867</f>
        <v>0</v>
      </c>
    </row>
    <row r="868" s="43" customFormat="true" ht="11.25" hidden="false" customHeight="false" outlineLevel="0" collapsed="false">
      <c r="A868" s="72" t="s">
        <v>655</v>
      </c>
      <c r="B868" s="48" t="s">
        <v>656</v>
      </c>
      <c r="C868" s="150" t="n">
        <v>6000</v>
      </c>
      <c r="D868" s="69"/>
      <c r="E868" s="69" t="n">
        <f aca="false">SUM(C868:D868)</f>
        <v>6000</v>
      </c>
      <c r="F868" s="150" t="n">
        <v>176000</v>
      </c>
      <c r="G868" s="69"/>
      <c r="H868" s="69" t="n">
        <f aca="false">SUM(F868:G868)</f>
        <v>176000</v>
      </c>
      <c r="I868" s="150" t="n">
        <v>6000</v>
      </c>
      <c r="J868" s="69"/>
      <c r="K868" s="69" t="n">
        <f aca="false">SUM(I868:J868)</f>
        <v>6000</v>
      </c>
      <c r="L868" s="71" t="n">
        <f aca="false">IF(C868&lt;&gt;0,IF(I868&lt;&gt;0,I868/C868*100,""),"")</f>
        <v>100</v>
      </c>
      <c r="M868" s="71" t="n">
        <f aca="false">IF(E868&lt;&gt;0,IF(K868&lt;&gt;0,K868/E868*100,""),"")</f>
        <v>100</v>
      </c>
      <c r="N868" s="71" t="n">
        <f aca="false">IF(F868&lt;&gt;0,IF(I868&lt;&gt;0,I868/F868*100,""),"")</f>
        <v>3.40909090909091</v>
      </c>
      <c r="O868" s="71" t="n">
        <f aca="false">IF(H868&lt;&gt;0,IF(K868&lt;&gt;0,K868/H868*100,""),"")</f>
        <v>3.40909090909091</v>
      </c>
      <c r="Q868" s="65" t="n">
        <f aca="false">E868-C868-D868</f>
        <v>0</v>
      </c>
      <c r="R868" s="66" t="n">
        <f aca="false">H868-F868-G868</f>
        <v>0</v>
      </c>
      <c r="S868" s="66" t="n">
        <f aca="false">K868-I868-J868</f>
        <v>0</v>
      </c>
    </row>
    <row r="869" s="94" customFormat="true" ht="11.25" hidden="false" customHeight="false" outlineLevel="0" collapsed="false">
      <c r="A869" s="72" t="s">
        <v>660</v>
      </c>
      <c r="B869" s="79" t="s">
        <v>626</v>
      </c>
      <c r="C869" s="69" t="n">
        <v>72920</v>
      </c>
      <c r="D869" s="69"/>
      <c r="E869" s="82" t="n">
        <f aca="false">D869+C869</f>
        <v>72920</v>
      </c>
      <c r="F869" s="69" t="n">
        <v>86100</v>
      </c>
      <c r="G869" s="69"/>
      <c r="H869" s="82" t="n">
        <f aca="false">G869+F869</f>
        <v>86100</v>
      </c>
      <c r="I869" s="69"/>
      <c r="J869" s="69"/>
      <c r="K869" s="82" t="n">
        <f aca="false">J869+I869</f>
        <v>0</v>
      </c>
      <c r="L869" s="83" t="str">
        <f aca="false">IF(C869&lt;&gt;0,IF(I869&lt;&gt;0,I869/C869*100,""),"")</f>
        <v/>
      </c>
      <c r="M869" s="83" t="str">
        <f aca="false">IF(E869&lt;&gt;0,IF(K869&lt;&gt;0,K869/E869*100,""),"")</f>
        <v/>
      </c>
      <c r="N869" s="83" t="str">
        <f aca="false">IF(F869&lt;&gt;0,IF(I869&lt;&gt;0,I869/F869*100,""),"")</f>
        <v/>
      </c>
      <c r="O869" s="83" t="str">
        <f aca="false">IF(H869&lt;&gt;0,IF(K869&lt;&gt;0,K869/H869*100,""),"")</f>
        <v/>
      </c>
      <c r="Q869" s="65" t="n">
        <f aca="false">E869-C869-D869</f>
        <v>0</v>
      </c>
      <c r="R869" s="66" t="n">
        <f aca="false">H869-F869-G869</f>
        <v>0</v>
      </c>
      <c r="S869" s="66" t="n">
        <f aca="false">K869-I869-J869</f>
        <v>0</v>
      </c>
    </row>
    <row r="870" s="74" customFormat="true" ht="12.75" hidden="false" customHeight="false" outlineLevel="0" collapsed="false">
      <c r="A870" s="72" t="s">
        <v>659</v>
      </c>
      <c r="B870" s="79" t="s">
        <v>642</v>
      </c>
      <c r="C870" s="111" t="n">
        <v>690</v>
      </c>
      <c r="D870" s="112"/>
      <c r="E870" s="69" t="n">
        <f aca="false">SUM(C870:D870)</f>
        <v>690</v>
      </c>
      <c r="F870" s="111" t="n">
        <v>2190</v>
      </c>
      <c r="G870" s="112"/>
      <c r="H870" s="69" t="n">
        <f aca="false">SUM(F870:G870)</f>
        <v>2190</v>
      </c>
      <c r="I870" s="111"/>
      <c r="J870" s="112"/>
      <c r="K870" s="69" t="n">
        <f aca="false">SUM(I870:J870)</f>
        <v>0</v>
      </c>
      <c r="L870" s="71" t="str">
        <f aca="false">IF(C870&lt;&gt;0,IF(I870&lt;&gt;0,I870/C870*100,""),"")</f>
        <v/>
      </c>
      <c r="M870" s="71" t="str">
        <f aca="false">IF(E870&lt;&gt;0,IF(K870&lt;&gt;0,K870/E870*100,""),"")</f>
        <v/>
      </c>
      <c r="N870" s="71" t="str">
        <f aca="false">IF(F870&lt;&gt;0,IF(I870&lt;&gt;0,I870/F870*100,""),"")</f>
        <v/>
      </c>
      <c r="O870" s="71" t="str">
        <f aca="false">IF(H870&lt;&gt;0,IF(K870&lt;&gt;0,K870/H870*100,""),"")</f>
        <v/>
      </c>
      <c r="Q870" s="65" t="n">
        <f aca="false">E870-C870-D870</f>
        <v>0</v>
      </c>
      <c r="R870" s="66" t="n">
        <f aca="false">H870-F870-G870</f>
        <v>0</v>
      </c>
      <c r="S870" s="66" t="n">
        <f aca="false">K870-I870-J870</f>
        <v>0</v>
      </c>
    </row>
    <row r="871" s="120" customFormat="true" ht="12" hidden="false" customHeight="false" outlineLevel="0" collapsed="false">
      <c r="A871" s="72" t="s">
        <v>57</v>
      </c>
      <c r="B871" s="122" t="s">
        <v>58</v>
      </c>
      <c r="C871" s="111"/>
      <c r="D871" s="112"/>
      <c r="E871" s="69" t="n">
        <f aca="false">SUM(C871:D871)</f>
        <v>0</v>
      </c>
      <c r="F871" s="111" t="n">
        <v>550000</v>
      </c>
      <c r="G871" s="112"/>
      <c r="H871" s="69" t="n">
        <f aca="false">SUM(F871:G871)</f>
        <v>550000</v>
      </c>
      <c r="I871" s="111"/>
      <c r="J871" s="112"/>
      <c r="K871" s="69" t="n">
        <f aca="false">SUM(I871:J871)</f>
        <v>0</v>
      </c>
      <c r="L871" s="71" t="str">
        <f aca="false">IF(C871&lt;&gt;0,IF(I871&lt;&gt;0,I871/C871*100,""),"")</f>
        <v/>
      </c>
      <c r="M871" s="71" t="str">
        <f aca="false">IF(E871&lt;&gt;0,IF(K871&lt;&gt;0,K871/E871*100,""),"")</f>
        <v/>
      </c>
      <c r="N871" s="71" t="str">
        <f aca="false">IF(F871&lt;&gt;0,IF(I871&lt;&gt;0,I871/F871*100,""),"")</f>
        <v/>
      </c>
      <c r="O871" s="71" t="str">
        <f aca="false">IF(H871&lt;&gt;0,IF(K871&lt;&gt;0,K871/H871*100,""),"")</f>
        <v/>
      </c>
      <c r="Q871" s="65" t="n">
        <f aca="false">E871-C871-D871</f>
        <v>0</v>
      </c>
      <c r="R871" s="66" t="n">
        <f aca="false">H871-F871-G871</f>
        <v>0</v>
      </c>
      <c r="S871" s="66" t="n">
        <f aca="false">K871-I871-J871</f>
        <v>0</v>
      </c>
    </row>
    <row r="872" s="43" customFormat="true" ht="6" hidden="false" customHeight="true" outlineLevel="0" collapsed="false">
      <c r="A872" s="72"/>
      <c r="B872" s="48"/>
      <c r="C872" s="69"/>
      <c r="D872" s="69"/>
      <c r="E872" s="69" t="n">
        <f aca="false">SUM(C872:D872)</f>
        <v>0</v>
      </c>
      <c r="F872" s="69"/>
      <c r="G872" s="69"/>
      <c r="H872" s="69" t="n">
        <f aca="false">SUM(F872:G872)</f>
        <v>0</v>
      </c>
      <c r="I872" s="69"/>
      <c r="J872" s="69"/>
      <c r="K872" s="69" t="n">
        <f aca="false">SUM(I872:J872)</f>
        <v>0</v>
      </c>
      <c r="L872" s="71" t="str">
        <f aca="false">IF(C872&lt;&gt;0,IF(I872&lt;&gt;0,I872/C872*100,""),"")</f>
        <v/>
      </c>
      <c r="M872" s="71" t="str">
        <f aca="false">IF(E872&lt;&gt;0,IF(K872&lt;&gt;0,K872/E872*100,""),"")</f>
        <v/>
      </c>
      <c r="N872" s="71" t="str">
        <f aca="false">IF(F872&lt;&gt;0,IF(I872&lt;&gt;0,I872/F872*100,""),"")</f>
        <v/>
      </c>
      <c r="O872" s="71" t="str">
        <f aca="false">IF(H872&lt;&gt;0,IF(K872&lt;&gt;0,K872/H872*100,""),"")</f>
        <v/>
      </c>
      <c r="Q872" s="65" t="n">
        <f aca="false">E872-C872-D872</f>
        <v>0</v>
      </c>
      <c r="R872" s="66" t="n">
        <f aca="false">H872-F872-G872</f>
        <v>0</v>
      </c>
      <c r="S872" s="66" t="n">
        <f aca="false">K872-I872-J872</f>
        <v>0</v>
      </c>
    </row>
    <row r="873" s="43" customFormat="true" ht="12.75" hidden="false" customHeight="false" outlineLevel="0" collapsed="false">
      <c r="A873" s="61" t="s">
        <v>695</v>
      </c>
      <c r="B873" s="76" t="s">
        <v>19</v>
      </c>
      <c r="C873" s="182" t="n">
        <f aca="false">SUM(C875:C878)</f>
        <v>2451970</v>
      </c>
      <c r="D873" s="182" t="n">
        <f aca="false">SUM(D875:D878)</f>
        <v>0</v>
      </c>
      <c r="E873" s="183" t="n">
        <f aca="false">SUM(C873:D873)</f>
        <v>2451970</v>
      </c>
      <c r="F873" s="183" t="n">
        <f aca="false">SUM(F875:F878)</f>
        <v>2630803</v>
      </c>
      <c r="G873" s="182" t="n">
        <f aca="false">SUM(G875:G878)</f>
        <v>0</v>
      </c>
      <c r="H873" s="183" t="n">
        <f aca="false">SUM(F873:G873)</f>
        <v>2630803</v>
      </c>
      <c r="I873" s="182" t="n">
        <f aca="false">SUM(I875:I878)</f>
        <v>3003050</v>
      </c>
      <c r="J873" s="182" t="n">
        <f aca="false">SUM(J875:J878)</f>
        <v>0</v>
      </c>
      <c r="K873" s="183" t="n">
        <f aca="false">SUM(I873:J873)</f>
        <v>3003050</v>
      </c>
      <c r="L873" s="184" t="n">
        <f aca="false">IF(C873&lt;&gt;0,IF(I873&lt;&gt;0,I873/C873*100,""),"")</f>
        <v>122.47498949824</v>
      </c>
      <c r="M873" s="184" t="n">
        <f aca="false">IF(E873&lt;&gt;0,IF(K873&lt;&gt;0,K873/E873*100,""),"")</f>
        <v>122.47498949824</v>
      </c>
      <c r="N873" s="184" t="n">
        <f aca="false">IF(F873&lt;&gt;0,IF(I873&lt;&gt;0,I873/F873*100,""),"")</f>
        <v>114.149558138713</v>
      </c>
      <c r="O873" s="184" t="n">
        <f aca="false">IF(H873&lt;&gt;0,IF(K873&lt;&gt;0,K873/H873*100,""),"")</f>
        <v>114.149558138713</v>
      </c>
      <c r="P873" s="120"/>
      <c r="Q873" s="65" t="n">
        <f aca="false">E873-C873-D873</f>
        <v>0</v>
      </c>
      <c r="R873" s="66" t="n">
        <f aca="false">H873-F873-G873</f>
        <v>0</v>
      </c>
      <c r="S873" s="66" t="n">
        <f aca="false">K873-I873-J873</f>
        <v>0</v>
      </c>
    </row>
    <row r="874" s="43" customFormat="true" ht="12" hidden="true" customHeight="false" outlineLevel="0" collapsed="false">
      <c r="A874" s="72" t="s">
        <v>26</v>
      </c>
      <c r="B874" s="179"/>
      <c r="C874" s="185" t="n">
        <f aca="false">SUM(C875:C878)</f>
        <v>2451970</v>
      </c>
      <c r="D874" s="186"/>
      <c r="E874" s="69" t="n">
        <f aca="false">SUM(C874:D874)</f>
        <v>2451970</v>
      </c>
      <c r="F874" s="69" t="n">
        <f aca="false">SUM(F875:F878)</f>
        <v>2630803</v>
      </c>
      <c r="G874" s="186"/>
      <c r="H874" s="69" t="n">
        <f aca="false">SUM(F874:G874)</f>
        <v>2630803</v>
      </c>
      <c r="I874" s="185" t="n">
        <f aca="false">SUM(I875:I878)</f>
        <v>3003050</v>
      </c>
      <c r="J874" s="186"/>
      <c r="K874" s="69" t="n">
        <f aca="false">SUM(I874:J874)</f>
        <v>3003050</v>
      </c>
      <c r="L874" s="71" t="n">
        <f aca="false">IF(C874&lt;&gt;0,IF(I874&lt;&gt;0,I874/C874*100,""),"")</f>
        <v>122.47498949824</v>
      </c>
      <c r="M874" s="71" t="n">
        <f aca="false">IF(E874&lt;&gt;0,IF(K874&lt;&gt;0,K874/E874*100,""),"")</f>
        <v>122.47498949824</v>
      </c>
      <c r="N874" s="71" t="n">
        <f aca="false">IF(F874&lt;&gt;0,IF(I874&lt;&gt;0,I874/F874*100,""),"")</f>
        <v>114.149558138713</v>
      </c>
      <c r="O874" s="71" t="n">
        <f aca="false">IF(H874&lt;&gt;0,IF(K874&lt;&gt;0,K874/H874*100,""),"")</f>
        <v>114.149558138713</v>
      </c>
      <c r="P874" s="120"/>
      <c r="Q874" s="65" t="n">
        <f aca="false">E874-C874-D874</f>
        <v>0</v>
      </c>
      <c r="R874" s="66" t="n">
        <f aca="false">H874-F874-G874</f>
        <v>0</v>
      </c>
      <c r="S874" s="66" t="n">
        <f aca="false">K874-I874-J874</f>
        <v>0</v>
      </c>
    </row>
    <row r="875" s="43" customFormat="true" ht="12" hidden="false" customHeight="false" outlineLevel="0" collapsed="false">
      <c r="A875" s="72" t="s">
        <v>654</v>
      </c>
      <c r="B875" s="48" t="s">
        <v>618</v>
      </c>
      <c r="C875" s="185" t="n">
        <v>2420770</v>
      </c>
      <c r="D875" s="186"/>
      <c r="E875" s="69" t="n">
        <f aca="false">SUM(C875:D875)</f>
        <v>2420770</v>
      </c>
      <c r="F875" s="185" t="n">
        <v>2498570</v>
      </c>
      <c r="G875" s="186"/>
      <c r="H875" s="69" t="n">
        <f aca="false">SUM(F875:G875)</f>
        <v>2498570</v>
      </c>
      <c r="I875" s="185" t="n">
        <v>2947050</v>
      </c>
      <c r="J875" s="186"/>
      <c r="K875" s="69" t="n">
        <f aca="false">SUM(I875:J875)</f>
        <v>2947050</v>
      </c>
      <c r="L875" s="71" t="n">
        <f aca="false">IF(C875&lt;&gt;0,IF(I875&lt;&gt;0,I875/C875*100,""),"")</f>
        <v>121.740190104801</v>
      </c>
      <c r="M875" s="71" t="n">
        <f aca="false">IF(E875&lt;&gt;0,IF(K875&lt;&gt;0,K875/E875*100,""),"")</f>
        <v>121.740190104801</v>
      </c>
      <c r="N875" s="71" t="n">
        <f aca="false">IF(F875&lt;&gt;0,IF(I875&lt;&gt;0,I875/F875*100,""),"")</f>
        <v>117.949467095178</v>
      </c>
      <c r="O875" s="71" t="n">
        <f aca="false">IF(H875&lt;&gt;0,IF(K875&lt;&gt;0,K875/H875*100,""),"")</f>
        <v>117.949467095178</v>
      </c>
      <c r="P875" s="120"/>
      <c r="Q875" s="65" t="n">
        <f aca="false">E875-C875-D875</f>
        <v>0</v>
      </c>
      <c r="R875" s="66" t="n">
        <f aca="false">H875-F875-G875</f>
        <v>0</v>
      </c>
      <c r="S875" s="66" t="n">
        <f aca="false">K875-I875-J875</f>
        <v>0</v>
      </c>
    </row>
    <row r="876" s="43" customFormat="true" ht="12" hidden="false" customHeight="false" outlineLevel="0" collapsed="false">
      <c r="A876" s="75" t="s">
        <v>30</v>
      </c>
      <c r="B876" s="48" t="s">
        <v>31</v>
      </c>
      <c r="C876" s="185" t="n">
        <v>20000</v>
      </c>
      <c r="D876" s="186"/>
      <c r="E876" s="69" t="n">
        <f aca="false">SUM(C876:D876)</f>
        <v>20000</v>
      </c>
      <c r="F876" s="185" t="n">
        <v>20000</v>
      </c>
      <c r="G876" s="186"/>
      <c r="H876" s="69" t="n">
        <f aca="false">SUM(F876:G876)</f>
        <v>20000</v>
      </c>
      <c r="I876" s="185" t="n">
        <v>50000</v>
      </c>
      <c r="J876" s="186"/>
      <c r="K876" s="69" t="n">
        <f aca="false">SUM(I876:J876)</f>
        <v>50000</v>
      </c>
      <c r="L876" s="71" t="n">
        <f aca="false">IF(C876&lt;&gt;0,IF(I876&lt;&gt;0,I876/C876*100,""),"")</f>
        <v>250</v>
      </c>
      <c r="M876" s="71" t="n">
        <f aca="false">IF(E876&lt;&gt;0,IF(K876&lt;&gt;0,K876/E876*100,""),"")</f>
        <v>250</v>
      </c>
      <c r="N876" s="71" t="n">
        <f aca="false">IF(F876&lt;&gt;0,IF(I876&lt;&gt;0,I876/F876*100,""),"")</f>
        <v>250</v>
      </c>
      <c r="O876" s="71" t="n">
        <f aca="false">IF(H876&lt;&gt;0,IF(K876&lt;&gt;0,K876/H876*100,""),"")</f>
        <v>250</v>
      </c>
      <c r="P876" s="120"/>
      <c r="Q876" s="65" t="n">
        <f aca="false">E876-C876-D876</f>
        <v>0</v>
      </c>
      <c r="R876" s="66" t="n">
        <f aca="false">H876-F876-G876</f>
        <v>0</v>
      </c>
      <c r="S876" s="66" t="n">
        <f aca="false">K876-I876-J876</f>
        <v>0</v>
      </c>
    </row>
    <row r="877" s="43" customFormat="true" ht="12" hidden="false" customHeight="false" outlineLevel="0" collapsed="false">
      <c r="A877" s="72" t="s">
        <v>655</v>
      </c>
      <c r="B877" s="48" t="s">
        <v>656</v>
      </c>
      <c r="C877" s="185" t="n">
        <v>6000</v>
      </c>
      <c r="D877" s="186"/>
      <c r="E877" s="69" t="n">
        <f aca="false">SUM(C877:D877)</f>
        <v>6000</v>
      </c>
      <c r="F877" s="185" t="n">
        <v>39000</v>
      </c>
      <c r="G877" s="186"/>
      <c r="H877" s="69" t="n">
        <f aca="false">SUM(F877:G877)</f>
        <v>39000</v>
      </c>
      <c r="I877" s="185" t="n">
        <v>6000</v>
      </c>
      <c r="J877" s="186"/>
      <c r="K877" s="69" t="n">
        <f aca="false">SUM(I877:J877)</f>
        <v>6000</v>
      </c>
      <c r="L877" s="71" t="n">
        <f aca="false">IF(C877&lt;&gt;0,IF(I877&lt;&gt;0,I877/C877*100,""),"")</f>
        <v>100</v>
      </c>
      <c r="M877" s="71" t="n">
        <f aca="false">IF(E877&lt;&gt;0,IF(K877&lt;&gt;0,K877/E877*100,""),"")</f>
        <v>100</v>
      </c>
      <c r="N877" s="71" t="n">
        <f aca="false">IF(F877&lt;&gt;0,IF(I877&lt;&gt;0,I877/F877*100,""),"")</f>
        <v>15.3846153846154</v>
      </c>
      <c r="O877" s="71" t="n">
        <f aca="false">IF(H877&lt;&gt;0,IF(K877&lt;&gt;0,K877/H877*100,""),"")</f>
        <v>15.3846153846154</v>
      </c>
      <c r="P877" s="120"/>
      <c r="Q877" s="65" t="n">
        <f aca="false">E877-C877-D877</f>
        <v>0</v>
      </c>
      <c r="R877" s="66" t="n">
        <f aca="false">H877-F877-G877</f>
        <v>0</v>
      </c>
      <c r="S877" s="66" t="n">
        <f aca="false">K877-I877-J877</f>
        <v>0</v>
      </c>
    </row>
    <row r="878" s="43" customFormat="true" ht="12" hidden="false" customHeight="false" outlineLevel="0" collapsed="false">
      <c r="A878" s="72" t="s">
        <v>658</v>
      </c>
      <c r="B878" s="79" t="s">
        <v>620</v>
      </c>
      <c r="C878" s="185" t="n">
        <v>5200</v>
      </c>
      <c r="D878" s="186"/>
      <c r="E878" s="69" t="n">
        <f aca="false">SUM(C878:D878)</f>
        <v>5200</v>
      </c>
      <c r="F878" s="185" t="n">
        <v>73233</v>
      </c>
      <c r="G878" s="186"/>
      <c r="H878" s="69" t="n">
        <f aca="false">SUM(F878:G878)</f>
        <v>73233</v>
      </c>
      <c r="I878" s="185"/>
      <c r="J878" s="186"/>
      <c r="K878" s="69" t="n">
        <f aca="false">SUM(I878:J878)</f>
        <v>0</v>
      </c>
      <c r="L878" s="71" t="str">
        <f aca="false">IF(C878&lt;&gt;0,IF(I878&lt;&gt;0,I878/C878*100,""),"")</f>
        <v/>
      </c>
      <c r="M878" s="71" t="str">
        <f aca="false">IF(E878&lt;&gt;0,IF(K878&lt;&gt;0,K878/E878*100,""),"")</f>
        <v/>
      </c>
      <c r="N878" s="71" t="str">
        <f aca="false">IF(F878&lt;&gt;0,IF(I878&lt;&gt;0,I878/F878*100,""),"")</f>
        <v/>
      </c>
      <c r="O878" s="71" t="str">
        <f aca="false">IF(H878&lt;&gt;0,IF(K878&lt;&gt;0,K878/H878*100,""),"")</f>
        <v/>
      </c>
      <c r="P878" s="120"/>
      <c r="Q878" s="65" t="n">
        <f aca="false">E878-C878-D878</f>
        <v>0</v>
      </c>
      <c r="R878" s="66" t="n">
        <f aca="false">H878-F878-G878</f>
        <v>0</v>
      </c>
      <c r="S878" s="66" t="n">
        <f aca="false">K878-I878-J878</f>
        <v>0</v>
      </c>
    </row>
    <row r="879" s="43" customFormat="true" ht="6" hidden="false" customHeight="true" outlineLevel="0" collapsed="false">
      <c r="A879" s="72"/>
      <c r="B879" s="48"/>
      <c r="C879" s="69"/>
      <c r="D879" s="69"/>
      <c r="E879" s="69"/>
      <c r="F879" s="69"/>
      <c r="G879" s="69"/>
      <c r="H879" s="69"/>
      <c r="I879" s="69"/>
      <c r="J879" s="69"/>
      <c r="K879" s="69"/>
      <c r="L879" s="71" t="str">
        <f aca="false">IF(C879&lt;&gt;0,IF(I879&lt;&gt;0,I879/C879*100,""),"")</f>
        <v/>
      </c>
      <c r="M879" s="71" t="str">
        <f aca="false">IF(E879&lt;&gt;0,IF(K879&lt;&gt;0,K879/E879*100,""),"")</f>
        <v/>
      </c>
      <c r="N879" s="71" t="str">
        <f aca="false">IF(F879&lt;&gt;0,IF(I879&lt;&gt;0,I879/F879*100,""),"")</f>
        <v/>
      </c>
      <c r="O879" s="71" t="str">
        <f aca="false">IF(H879&lt;&gt;0,IF(K879&lt;&gt;0,K879/H879*100,""),"")</f>
        <v/>
      </c>
      <c r="Q879" s="65" t="n">
        <f aca="false">E879-C879-D879</f>
        <v>0</v>
      </c>
      <c r="R879" s="66" t="n">
        <f aca="false">H879-F879-G879</f>
        <v>0</v>
      </c>
      <c r="S879" s="66" t="n">
        <f aca="false">K879-I879-J879</f>
        <v>0</v>
      </c>
    </row>
    <row r="880" s="43" customFormat="true" ht="12.75" hidden="false" customHeight="false" outlineLevel="0" collapsed="false">
      <c r="A880" s="61" t="s">
        <v>696</v>
      </c>
      <c r="B880" s="76" t="s">
        <v>19</v>
      </c>
      <c r="C880" s="182" t="n">
        <f aca="false">SUM(C882:C885)</f>
        <v>4488110</v>
      </c>
      <c r="D880" s="182" t="n">
        <f aca="false">SUM(D882:D885)</f>
        <v>0</v>
      </c>
      <c r="E880" s="183" t="n">
        <f aca="false">SUM(C880:D880)</f>
        <v>4488110</v>
      </c>
      <c r="F880" s="183" t="n">
        <f aca="false">SUM(F882:F885)</f>
        <v>4619697</v>
      </c>
      <c r="G880" s="182" t="n">
        <f aca="false">SUM(G882:G885)</f>
        <v>0</v>
      </c>
      <c r="H880" s="183" t="n">
        <f aca="false">SUM(F880:G880)</f>
        <v>4619697</v>
      </c>
      <c r="I880" s="182" t="n">
        <f aca="false">SUM(I882:I885)</f>
        <v>4826630</v>
      </c>
      <c r="J880" s="182" t="n">
        <f aca="false">SUM(J882:J885)</f>
        <v>0</v>
      </c>
      <c r="K880" s="183" t="n">
        <f aca="false">SUM(I880:J880)</f>
        <v>4826630</v>
      </c>
      <c r="L880" s="184" t="n">
        <f aca="false">IF(C880&lt;&gt;0,IF(I880&lt;&gt;0,I880/C880*100,""),"")</f>
        <v>107.542595881117</v>
      </c>
      <c r="M880" s="184" t="n">
        <f aca="false">IF(E880&lt;&gt;0,IF(K880&lt;&gt;0,K880/E880*100,""),"")</f>
        <v>107.542595881117</v>
      </c>
      <c r="N880" s="184" t="n">
        <f aca="false">IF(F880&lt;&gt;0,IF(I880&lt;&gt;0,I880/F880*100,""),"")</f>
        <v>104.479363040476</v>
      </c>
      <c r="O880" s="184" t="n">
        <f aca="false">IF(H880&lt;&gt;0,IF(K880&lt;&gt;0,K880/H880*100,""),"")</f>
        <v>104.479363040476</v>
      </c>
      <c r="P880" s="120"/>
      <c r="Q880" s="65" t="n">
        <f aca="false">E880-C880-D880</f>
        <v>0</v>
      </c>
      <c r="R880" s="66" t="n">
        <f aca="false">H880-F880-G880</f>
        <v>0</v>
      </c>
      <c r="S880" s="66" t="n">
        <f aca="false">K880-I880-J880</f>
        <v>0</v>
      </c>
    </row>
    <row r="881" s="43" customFormat="true" ht="12" hidden="true" customHeight="false" outlineLevel="0" collapsed="false">
      <c r="A881" s="72" t="s">
        <v>26</v>
      </c>
      <c r="B881" s="179"/>
      <c r="C881" s="185" t="n">
        <f aca="false">SUM(C882:C885)</f>
        <v>4488110</v>
      </c>
      <c r="D881" s="186"/>
      <c r="E881" s="69" t="n">
        <f aca="false">SUM(C881:D881)</f>
        <v>4488110</v>
      </c>
      <c r="F881" s="69" t="n">
        <f aca="false">SUM(F882:F885)</f>
        <v>4619697</v>
      </c>
      <c r="G881" s="186"/>
      <c r="H881" s="69" t="n">
        <f aca="false">SUM(F881:G881)</f>
        <v>4619697</v>
      </c>
      <c r="I881" s="185" t="n">
        <f aca="false">SUM(I882:I885)</f>
        <v>4826630</v>
      </c>
      <c r="J881" s="186"/>
      <c r="K881" s="69" t="n">
        <f aca="false">SUM(I881:J881)</f>
        <v>4826630</v>
      </c>
      <c r="L881" s="71" t="n">
        <f aca="false">IF(C881&lt;&gt;0,IF(I881&lt;&gt;0,I881/C881*100,""),"")</f>
        <v>107.542595881117</v>
      </c>
      <c r="M881" s="71" t="n">
        <f aca="false">IF(E881&lt;&gt;0,IF(K881&lt;&gt;0,K881/E881*100,""),"")</f>
        <v>107.542595881117</v>
      </c>
      <c r="N881" s="71" t="n">
        <f aca="false">IF(F881&lt;&gt;0,IF(I881&lt;&gt;0,I881/F881*100,""),"")</f>
        <v>104.479363040476</v>
      </c>
      <c r="O881" s="71" t="n">
        <f aca="false">IF(H881&lt;&gt;0,IF(K881&lt;&gt;0,K881/H881*100,""),"")</f>
        <v>104.479363040476</v>
      </c>
      <c r="P881" s="120"/>
      <c r="Q881" s="65" t="n">
        <f aca="false">E881-C881-D881</f>
        <v>0</v>
      </c>
      <c r="R881" s="66" t="n">
        <f aca="false">H881-F881-G881</f>
        <v>0</v>
      </c>
      <c r="S881" s="66" t="n">
        <f aca="false">K881-I881-J881</f>
        <v>0</v>
      </c>
    </row>
    <row r="882" s="43" customFormat="true" ht="12" hidden="false" customHeight="false" outlineLevel="0" collapsed="false">
      <c r="A882" s="72" t="s">
        <v>654</v>
      </c>
      <c r="B882" s="48" t="s">
        <v>618</v>
      </c>
      <c r="C882" s="185" t="n">
        <v>4425610</v>
      </c>
      <c r="D882" s="186"/>
      <c r="E882" s="69" t="n">
        <f aca="false">SUM(C882:D882)</f>
        <v>4425610</v>
      </c>
      <c r="F882" s="185" t="n">
        <v>4466010</v>
      </c>
      <c r="G882" s="186"/>
      <c r="H882" s="69" t="n">
        <f aca="false">SUM(F882:G882)</f>
        <v>4466010</v>
      </c>
      <c r="I882" s="185" t="n">
        <v>4765630</v>
      </c>
      <c r="J882" s="186"/>
      <c r="K882" s="69" t="n">
        <f aca="false">SUM(I882:J882)</f>
        <v>4765630</v>
      </c>
      <c r="L882" s="71" t="n">
        <f aca="false">IF(C882&lt;&gt;0,IF(I882&lt;&gt;0,I882/C882*100,""),"")</f>
        <v>107.683008669991</v>
      </c>
      <c r="M882" s="71" t="n">
        <f aca="false">IF(E882&lt;&gt;0,IF(K882&lt;&gt;0,K882/E882*100,""),"")</f>
        <v>107.683008669991</v>
      </c>
      <c r="N882" s="71" t="n">
        <f aca="false">IF(F882&lt;&gt;0,IF(I882&lt;&gt;0,I882/F882*100,""),"")</f>
        <v>106.708896755717</v>
      </c>
      <c r="O882" s="71" t="n">
        <f aca="false">IF(H882&lt;&gt;0,IF(K882&lt;&gt;0,K882/H882*100,""),"")</f>
        <v>106.708896755717</v>
      </c>
      <c r="P882" s="120"/>
      <c r="Q882" s="65" t="n">
        <f aca="false">E882-C882-D882</f>
        <v>0</v>
      </c>
      <c r="R882" s="66" t="n">
        <f aca="false">H882-F882-G882</f>
        <v>0</v>
      </c>
      <c r="S882" s="66" t="n">
        <f aca="false">K882-I882-J882</f>
        <v>0</v>
      </c>
    </row>
    <row r="883" s="43" customFormat="true" ht="12" hidden="false" customHeight="false" outlineLevel="0" collapsed="false">
      <c r="A883" s="75" t="s">
        <v>30</v>
      </c>
      <c r="B883" s="48" t="s">
        <v>31</v>
      </c>
      <c r="C883" s="185" t="n">
        <v>56500</v>
      </c>
      <c r="D883" s="186"/>
      <c r="E883" s="69" t="n">
        <f aca="false">SUM(C883:D883)</f>
        <v>56500</v>
      </c>
      <c r="F883" s="185" t="n">
        <v>53500</v>
      </c>
      <c r="G883" s="186"/>
      <c r="H883" s="69" t="n">
        <f aca="false">SUM(F883:G883)</f>
        <v>53500</v>
      </c>
      <c r="I883" s="185" t="n">
        <v>55000</v>
      </c>
      <c r="J883" s="186"/>
      <c r="K883" s="69" t="n">
        <f aca="false">SUM(I883:J883)</f>
        <v>55000</v>
      </c>
      <c r="L883" s="71" t="n">
        <f aca="false">IF(C883&lt;&gt;0,IF(I883&lt;&gt;0,I883/C883*100,""),"")</f>
        <v>97.3451327433628</v>
      </c>
      <c r="M883" s="71" t="n">
        <f aca="false">IF(E883&lt;&gt;0,IF(K883&lt;&gt;0,K883/E883*100,""),"")</f>
        <v>97.3451327433628</v>
      </c>
      <c r="N883" s="71" t="n">
        <f aca="false">IF(F883&lt;&gt;0,IF(I883&lt;&gt;0,I883/F883*100,""),"")</f>
        <v>102.803738317757</v>
      </c>
      <c r="O883" s="71" t="n">
        <f aca="false">IF(H883&lt;&gt;0,IF(K883&lt;&gt;0,K883/H883*100,""),"")</f>
        <v>102.803738317757</v>
      </c>
      <c r="P883" s="120"/>
      <c r="Q883" s="65" t="n">
        <f aca="false">E883-C883-D883</f>
        <v>0</v>
      </c>
      <c r="R883" s="66" t="n">
        <f aca="false">H883-F883-G883</f>
        <v>0</v>
      </c>
      <c r="S883" s="66" t="n">
        <f aca="false">K883-I883-J883</f>
        <v>0</v>
      </c>
    </row>
    <row r="884" s="43" customFormat="true" ht="12" hidden="false" customHeight="false" outlineLevel="0" collapsed="false">
      <c r="A884" s="72" t="s">
        <v>655</v>
      </c>
      <c r="B884" s="48" t="s">
        <v>656</v>
      </c>
      <c r="C884" s="185" t="n">
        <v>6000</v>
      </c>
      <c r="D884" s="186"/>
      <c r="E884" s="69" t="n">
        <f aca="false">SUM(C884:D884)</f>
        <v>6000</v>
      </c>
      <c r="F884" s="185" t="n">
        <v>72000</v>
      </c>
      <c r="G884" s="186"/>
      <c r="H884" s="69" t="n">
        <f aca="false">SUM(F884:G884)</f>
        <v>72000</v>
      </c>
      <c r="I884" s="185" t="n">
        <v>6000</v>
      </c>
      <c r="J884" s="186"/>
      <c r="K884" s="69" t="n">
        <f aca="false">SUM(I884:J884)</f>
        <v>6000</v>
      </c>
      <c r="L884" s="71" t="n">
        <f aca="false">IF(C884&lt;&gt;0,IF(I884&lt;&gt;0,I884/C884*100,""),"")</f>
        <v>100</v>
      </c>
      <c r="M884" s="71" t="n">
        <f aca="false">IF(E884&lt;&gt;0,IF(K884&lt;&gt;0,K884/E884*100,""),"")</f>
        <v>100</v>
      </c>
      <c r="N884" s="71" t="n">
        <f aca="false">IF(F884&lt;&gt;0,IF(I884&lt;&gt;0,I884/F884*100,""),"")</f>
        <v>8.33333333333333</v>
      </c>
      <c r="O884" s="71" t="n">
        <f aca="false">IF(H884&lt;&gt;0,IF(K884&lt;&gt;0,K884/H884*100,""),"")</f>
        <v>8.33333333333333</v>
      </c>
      <c r="P884" s="120"/>
      <c r="Q884" s="65" t="n">
        <f aca="false">E884-C884-D884</f>
        <v>0</v>
      </c>
      <c r="R884" s="66" t="n">
        <f aca="false">H884-F884-G884</f>
        <v>0</v>
      </c>
      <c r="S884" s="66" t="n">
        <f aca="false">K884-I884-J884</f>
        <v>0</v>
      </c>
    </row>
    <row r="885" s="43" customFormat="true" ht="12" hidden="false" customHeight="false" outlineLevel="0" collapsed="false">
      <c r="A885" s="72" t="s">
        <v>658</v>
      </c>
      <c r="B885" s="79" t="s">
        <v>620</v>
      </c>
      <c r="C885" s="187"/>
      <c r="D885" s="186"/>
      <c r="E885" s="69" t="n">
        <f aca="false">SUM(C885:D885)</f>
        <v>0</v>
      </c>
      <c r="F885" s="187" t="n">
        <v>28187</v>
      </c>
      <c r="G885" s="186"/>
      <c r="H885" s="69" t="n">
        <f aca="false">SUM(F885:G885)</f>
        <v>28187</v>
      </c>
      <c r="I885" s="187"/>
      <c r="J885" s="186"/>
      <c r="K885" s="69" t="n">
        <f aca="false">SUM(I885:J885)</f>
        <v>0</v>
      </c>
      <c r="L885" s="71" t="str">
        <f aca="false">IF(C885&lt;&gt;0,IF(I885&lt;&gt;0,I885/C885*100,""),"")</f>
        <v/>
      </c>
      <c r="M885" s="71" t="str">
        <f aca="false">IF(E885&lt;&gt;0,IF(K885&lt;&gt;0,K885/E885*100,""),"")</f>
        <v/>
      </c>
      <c r="N885" s="71" t="str">
        <f aca="false">IF(F885&lt;&gt;0,IF(I885&lt;&gt;0,I885/F885*100,""),"")</f>
        <v/>
      </c>
      <c r="O885" s="71" t="str">
        <f aca="false">IF(H885&lt;&gt;0,IF(K885&lt;&gt;0,K885/H885*100,""),"")</f>
        <v/>
      </c>
      <c r="P885" s="120"/>
      <c r="Q885" s="65" t="n">
        <f aca="false">E885-C885-D885</f>
        <v>0</v>
      </c>
      <c r="R885" s="66" t="n">
        <f aca="false">H885-F885-G885</f>
        <v>0</v>
      </c>
      <c r="S885" s="66" t="n">
        <f aca="false">K885-I885-J885</f>
        <v>0</v>
      </c>
    </row>
    <row r="886" s="43" customFormat="true" ht="6" hidden="false" customHeight="true" outlineLevel="0" collapsed="false">
      <c r="A886" s="72"/>
      <c r="B886" s="48"/>
      <c r="C886" s="185"/>
      <c r="D886" s="186"/>
      <c r="E886" s="69"/>
      <c r="F886" s="69"/>
      <c r="G886" s="186"/>
      <c r="H886" s="69"/>
      <c r="I886" s="185"/>
      <c r="J886" s="186"/>
      <c r="K886" s="69"/>
      <c r="L886" s="71" t="str">
        <f aca="false">IF(C886&lt;&gt;0,IF(I886&lt;&gt;0,I886/C886*100,""),"")</f>
        <v/>
      </c>
      <c r="M886" s="71" t="str">
        <f aca="false">IF(E886&lt;&gt;0,IF(K886&lt;&gt;0,K886/E886*100,""),"")</f>
        <v/>
      </c>
      <c r="N886" s="71" t="str">
        <f aca="false">IF(F886&lt;&gt;0,IF(I886&lt;&gt;0,I886/F886*100,""),"")</f>
        <v/>
      </c>
      <c r="O886" s="71" t="str">
        <f aca="false">IF(H886&lt;&gt;0,IF(K886&lt;&gt;0,K886/H886*100,""),"")</f>
        <v/>
      </c>
      <c r="P886" s="120"/>
      <c r="Q886" s="65" t="n">
        <f aca="false">E886-C886-D886</f>
        <v>0</v>
      </c>
      <c r="R886" s="66" t="n">
        <f aca="false">H886-F886-G886</f>
        <v>0</v>
      </c>
      <c r="S886" s="66" t="n">
        <f aca="false">K886-I886-J886</f>
        <v>0</v>
      </c>
    </row>
    <row r="887" s="120" customFormat="true" ht="12.75" hidden="false" customHeight="false" outlineLevel="0" collapsed="false">
      <c r="A887" s="61" t="s">
        <v>697</v>
      </c>
      <c r="B887" s="76" t="s">
        <v>19</v>
      </c>
      <c r="C887" s="123" t="n">
        <f aca="false">SUM(C889:C894)</f>
        <v>7492770</v>
      </c>
      <c r="D887" s="123" t="n">
        <f aca="false">SUM(D889:D894)</f>
        <v>0</v>
      </c>
      <c r="E887" s="63" t="n">
        <f aca="false">SUM(C887:D887)</f>
        <v>7492770</v>
      </c>
      <c r="F887" s="63" t="n">
        <f aca="false">SUM(F889:F894)</f>
        <v>7618880</v>
      </c>
      <c r="G887" s="123" t="n">
        <f aca="false">SUM(G889:G894)</f>
        <v>0</v>
      </c>
      <c r="H887" s="63" t="n">
        <f aca="false">SUM(F887:G887)</f>
        <v>7618880</v>
      </c>
      <c r="I887" s="123" t="n">
        <f aca="false">SUM(I889:I894)</f>
        <v>7135220</v>
      </c>
      <c r="J887" s="123" t="n">
        <f aca="false">SUM(J889:J894)</f>
        <v>0</v>
      </c>
      <c r="K887" s="63" t="n">
        <f aca="false">SUM(I887:J887)</f>
        <v>7135220</v>
      </c>
      <c r="L887" s="64" t="n">
        <f aca="false">IF(C887&lt;&gt;0,IF(I887&lt;&gt;0,I887/C887*100,""),"")</f>
        <v>95.2280665227946</v>
      </c>
      <c r="M887" s="64" t="n">
        <f aca="false">IF(E887&lt;&gt;0,IF(K887&lt;&gt;0,K887/E887*100,""),"")</f>
        <v>95.2280665227946</v>
      </c>
      <c r="N887" s="64" t="n">
        <f aca="false">IF(F887&lt;&gt;0,IF(I887&lt;&gt;0,I887/F887*100,""),"")</f>
        <v>93.6518228401025</v>
      </c>
      <c r="O887" s="64" t="n">
        <f aca="false">IF(H887&lt;&gt;0,IF(K887&lt;&gt;0,K887/H887*100,""),"")</f>
        <v>93.6518228401025</v>
      </c>
      <c r="Q887" s="65" t="n">
        <f aca="false">E887-C887-D887</f>
        <v>0</v>
      </c>
      <c r="R887" s="66" t="n">
        <f aca="false">H887-F887-G887</f>
        <v>0</v>
      </c>
      <c r="S887" s="66" t="n">
        <f aca="false">K887-I887-J887</f>
        <v>0</v>
      </c>
    </row>
    <row r="888" s="120" customFormat="true" ht="12" hidden="true" customHeight="false" outlineLevel="0" collapsed="false">
      <c r="A888" s="72" t="s">
        <v>26</v>
      </c>
      <c r="B888" s="179"/>
      <c r="C888" s="159" t="n">
        <f aca="false">SUM(C889:C894)</f>
        <v>7492770</v>
      </c>
      <c r="D888" s="176"/>
      <c r="E888" s="69" t="n">
        <f aca="false">SUM(C888:D888)</f>
        <v>7492770</v>
      </c>
      <c r="F888" s="69" t="n">
        <f aca="false">SUM(F889:F894)</f>
        <v>7618880</v>
      </c>
      <c r="G888" s="176"/>
      <c r="H888" s="69" t="n">
        <f aca="false">SUM(F888:G888)</f>
        <v>7618880</v>
      </c>
      <c r="I888" s="159" t="n">
        <f aca="false">SUM(I889:I894)</f>
        <v>7135220</v>
      </c>
      <c r="J888" s="176"/>
      <c r="K888" s="69" t="n">
        <f aca="false">SUM(I888:J888)</f>
        <v>7135220</v>
      </c>
      <c r="L888" s="71" t="n">
        <f aca="false">IF(C888&lt;&gt;0,IF(I888&lt;&gt;0,I888/C888*100,""),"")</f>
        <v>95.2280665227946</v>
      </c>
      <c r="M888" s="71" t="n">
        <f aca="false">IF(E888&lt;&gt;0,IF(K888&lt;&gt;0,K888/E888*100,""),"")</f>
        <v>95.2280665227946</v>
      </c>
      <c r="N888" s="71" t="n">
        <f aca="false">IF(F888&lt;&gt;0,IF(I888&lt;&gt;0,I888/F888*100,""),"")</f>
        <v>93.6518228401025</v>
      </c>
      <c r="O888" s="71" t="n">
        <f aca="false">IF(H888&lt;&gt;0,IF(K888&lt;&gt;0,K888/H888*100,""),"")</f>
        <v>93.6518228401025</v>
      </c>
      <c r="Q888" s="65" t="n">
        <f aca="false">E888-C888-D888</f>
        <v>0</v>
      </c>
      <c r="R888" s="66" t="n">
        <f aca="false">H888-F888-G888</f>
        <v>0</v>
      </c>
      <c r="S888" s="66" t="n">
        <f aca="false">K888-I888-J888</f>
        <v>0</v>
      </c>
    </row>
    <row r="889" s="120" customFormat="true" ht="12" hidden="false" customHeight="false" outlineLevel="0" collapsed="false">
      <c r="A889" s="72" t="s">
        <v>654</v>
      </c>
      <c r="B889" s="48" t="s">
        <v>618</v>
      </c>
      <c r="C889" s="159" t="n">
        <v>7360700</v>
      </c>
      <c r="D889" s="176"/>
      <c r="E889" s="69" t="n">
        <f aca="false">SUM(C889:D889)</f>
        <v>7360700</v>
      </c>
      <c r="F889" s="159" t="n">
        <v>7360700</v>
      </c>
      <c r="G889" s="176"/>
      <c r="H889" s="69" t="n">
        <f aca="false">SUM(F889:G889)</f>
        <v>7360700</v>
      </c>
      <c r="I889" s="159" t="n">
        <v>7121020</v>
      </c>
      <c r="J889" s="176"/>
      <c r="K889" s="69" t="n">
        <f aca="false">SUM(I889:J889)</f>
        <v>7121020</v>
      </c>
      <c r="L889" s="71" t="n">
        <f aca="false">IF(C889&lt;&gt;0,IF(I889&lt;&gt;0,I889/C889*100,""),"")</f>
        <v>96.7437879549499</v>
      </c>
      <c r="M889" s="71" t="n">
        <f aca="false">IF(E889&lt;&gt;0,IF(K889&lt;&gt;0,K889/E889*100,""),"")</f>
        <v>96.7437879549499</v>
      </c>
      <c r="N889" s="71" t="n">
        <f aca="false">IF(F889&lt;&gt;0,IF(I889&lt;&gt;0,I889/F889*100,""),"")</f>
        <v>96.7437879549499</v>
      </c>
      <c r="O889" s="71" t="n">
        <f aca="false">IF(H889&lt;&gt;0,IF(K889&lt;&gt;0,K889/H889*100,""),"")</f>
        <v>96.7437879549499</v>
      </c>
      <c r="Q889" s="65" t="n">
        <f aca="false">E889-C889-D889</f>
        <v>0</v>
      </c>
      <c r="R889" s="66" t="n">
        <f aca="false">H889-F889-G889</f>
        <v>0</v>
      </c>
      <c r="S889" s="66" t="n">
        <f aca="false">K889-I889-J889</f>
        <v>0</v>
      </c>
    </row>
    <row r="890" s="43" customFormat="true" ht="11.25" hidden="false" customHeight="false" outlineLevel="0" collapsed="false">
      <c r="A890" s="72" t="s">
        <v>698</v>
      </c>
      <c r="B890" s="48" t="s">
        <v>628</v>
      </c>
      <c r="C890" s="69" t="n">
        <v>4200</v>
      </c>
      <c r="D890" s="69"/>
      <c r="E890" s="69" t="n">
        <f aca="false">SUM(C890:D890)</f>
        <v>4200</v>
      </c>
      <c r="F890" s="69" t="n">
        <v>30950</v>
      </c>
      <c r="G890" s="69"/>
      <c r="H890" s="69" t="n">
        <f aca="false">SUM(F890:G890)</f>
        <v>30950</v>
      </c>
      <c r="I890" s="69" t="n">
        <v>4200</v>
      </c>
      <c r="J890" s="69"/>
      <c r="K890" s="69" t="n">
        <f aca="false">SUM(I890:J890)</f>
        <v>4200</v>
      </c>
      <c r="L890" s="71" t="n">
        <f aca="false">IF(C890&lt;&gt;0,IF(I890&lt;&gt;0,I890/C890*100,""),"")</f>
        <v>100</v>
      </c>
      <c r="M890" s="71" t="n">
        <f aca="false">IF(E890&lt;&gt;0,IF(K890&lt;&gt;0,K890/E890*100,""),"")</f>
        <v>100</v>
      </c>
      <c r="N890" s="71" t="n">
        <f aca="false">IF(F890&lt;&gt;0,IF(I890&lt;&gt;0,I890/F890*100,""),"")</f>
        <v>13.5702746365105</v>
      </c>
      <c r="O890" s="71" t="n">
        <f aca="false">IF(H890&lt;&gt;0,IF(K890&lt;&gt;0,K890/H890*100,""),"")</f>
        <v>13.5702746365105</v>
      </c>
      <c r="Q890" s="65" t="n">
        <f aca="false">E890-C890-D890</f>
        <v>0</v>
      </c>
      <c r="R890" s="66" t="n">
        <f aca="false">H890-F890-G890</f>
        <v>0</v>
      </c>
      <c r="S890" s="66" t="n">
        <f aca="false">K890-I890-J890</f>
        <v>0</v>
      </c>
    </row>
    <row r="891" s="120" customFormat="true" ht="12" hidden="false" customHeight="false" outlineLevel="0" collapsed="false">
      <c r="A891" s="72" t="s">
        <v>655</v>
      </c>
      <c r="B891" s="48" t="s">
        <v>656</v>
      </c>
      <c r="C891" s="111" t="n">
        <v>10000</v>
      </c>
      <c r="D891" s="112"/>
      <c r="E891" s="69" t="n">
        <f aca="false">SUM(C891:D891)</f>
        <v>10000</v>
      </c>
      <c r="F891" s="111" t="n">
        <v>63200</v>
      </c>
      <c r="G891" s="112"/>
      <c r="H891" s="69" t="n">
        <f aca="false">SUM(F891:G891)</f>
        <v>63200</v>
      </c>
      <c r="I891" s="111" t="n">
        <v>10000</v>
      </c>
      <c r="J891" s="112"/>
      <c r="K891" s="69" t="n">
        <f aca="false">SUM(I891:J891)</f>
        <v>10000</v>
      </c>
      <c r="L891" s="71" t="n">
        <f aca="false">IF(C891&lt;&gt;0,IF(I891&lt;&gt;0,I891/C891*100,""),"")</f>
        <v>100</v>
      </c>
      <c r="M891" s="71" t="n">
        <f aca="false">IF(E891&lt;&gt;0,IF(K891&lt;&gt;0,K891/E891*100,""),"")</f>
        <v>100</v>
      </c>
      <c r="N891" s="71" t="n">
        <f aca="false">IF(F891&lt;&gt;0,IF(I891&lt;&gt;0,I891/F891*100,""),"")</f>
        <v>15.8227848101266</v>
      </c>
      <c r="O891" s="71" t="n">
        <f aca="false">IF(H891&lt;&gt;0,IF(K891&lt;&gt;0,K891/H891*100,""),"")</f>
        <v>15.8227848101266</v>
      </c>
      <c r="Q891" s="65" t="n">
        <f aca="false">E891-C891-D891</f>
        <v>0</v>
      </c>
      <c r="R891" s="66" t="n">
        <f aca="false">H891-F891-G891</f>
        <v>0</v>
      </c>
      <c r="S891" s="66" t="n">
        <f aca="false">K891-I891-J891</f>
        <v>0</v>
      </c>
    </row>
    <row r="892" s="120" customFormat="true" ht="12" hidden="false" customHeight="false" outlineLevel="0" collapsed="false">
      <c r="A892" s="72" t="s">
        <v>658</v>
      </c>
      <c r="B892" s="79" t="s">
        <v>620</v>
      </c>
      <c r="C892" s="159"/>
      <c r="D892" s="176"/>
      <c r="E892" s="69"/>
      <c r="F892" s="159" t="n">
        <v>50800</v>
      </c>
      <c r="G892" s="176"/>
      <c r="H892" s="69" t="n">
        <f aca="false">SUM(F892:G892)</f>
        <v>50800</v>
      </c>
      <c r="I892" s="159"/>
      <c r="J892" s="176"/>
      <c r="K892" s="69"/>
      <c r="L892" s="71" t="str">
        <f aca="false">IF(C892&lt;&gt;0,IF(I892&lt;&gt;0,I892/C892*100,""),"")</f>
        <v/>
      </c>
      <c r="M892" s="71" t="str">
        <f aca="false">IF(E892&lt;&gt;0,IF(K892&lt;&gt;0,K892/E892*100,""),"")</f>
        <v/>
      </c>
      <c r="N892" s="71" t="str">
        <f aca="false">IF(F892&lt;&gt;0,IF(I892&lt;&gt;0,I892/F892*100,""),"")</f>
        <v/>
      </c>
      <c r="O892" s="71" t="str">
        <f aca="false">IF(H892&lt;&gt;0,IF(K892&lt;&gt;0,K892/H892*100,""),"")</f>
        <v/>
      </c>
      <c r="Q892" s="65" t="n">
        <f aca="false">E892-C892-D892</f>
        <v>0</v>
      </c>
      <c r="R892" s="66" t="n">
        <f aca="false">H892-F892-G892</f>
        <v>0</v>
      </c>
      <c r="S892" s="66" t="n">
        <f aca="false">K892-I892-J892</f>
        <v>0</v>
      </c>
    </row>
    <row r="893" s="120" customFormat="true" ht="12" hidden="false" customHeight="false" outlineLevel="0" collapsed="false">
      <c r="A893" s="72" t="s">
        <v>660</v>
      </c>
      <c r="B893" s="79" t="s">
        <v>626</v>
      </c>
      <c r="C893" s="159" t="n">
        <v>21200</v>
      </c>
      <c r="D893" s="176"/>
      <c r="E893" s="69" t="n">
        <f aca="false">SUM(C893:D893)</f>
        <v>21200</v>
      </c>
      <c r="F893" s="159" t="n">
        <v>26240</v>
      </c>
      <c r="G893" s="176"/>
      <c r="H893" s="69" t="n">
        <f aca="false">SUM(F893:G893)</f>
        <v>26240</v>
      </c>
      <c r="I893" s="159"/>
      <c r="J893" s="176"/>
      <c r="K893" s="69" t="n">
        <f aca="false">SUM(I893:J893)</f>
        <v>0</v>
      </c>
      <c r="L893" s="71" t="str">
        <f aca="false">IF(C893&lt;&gt;0,IF(I893&lt;&gt;0,I893/C893*100,""),"")</f>
        <v/>
      </c>
      <c r="M893" s="71" t="str">
        <f aca="false">IF(E893&lt;&gt;0,IF(K893&lt;&gt;0,K893/E893*100,""),"")</f>
        <v/>
      </c>
      <c r="N893" s="71" t="str">
        <f aca="false">IF(F893&lt;&gt;0,IF(I893&lt;&gt;0,I893/F893*100,""),"")</f>
        <v/>
      </c>
      <c r="O893" s="71" t="str">
        <f aca="false">IF(H893&lt;&gt;0,IF(K893&lt;&gt;0,K893/H893*100,""),"")</f>
        <v/>
      </c>
      <c r="Q893" s="65" t="n">
        <f aca="false">E893-C893-D893</f>
        <v>0</v>
      </c>
      <c r="R893" s="66" t="n">
        <f aca="false">H893-F893-G893</f>
        <v>0</v>
      </c>
      <c r="S893" s="66" t="n">
        <f aca="false">K893-I893-J893</f>
        <v>0</v>
      </c>
    </row>
    <row r="894" s="120" customFormat="true" ht="12" hidden="false" customHeight="false" outlineLevel="0" collapsed="false">
      <c r="A894" s="72" t="s">
        <v>699</v>
      </c>
      <c r="B894" s="79" t="s">
        <v>652</v>
      </c>
      <c r="C894" s="159" t="n">
        <v>96670</v>
      </c>
      <c r="D894" s="176"/>
      <c r="E894" s="69" t="n">
        <f aca="false">SUM(C894:D894)</f>
        <v>96670</v>
      </c>
      <c r="F894" s="159" t="n">
        <v>86990</v>
      </c>
      <c r="G894" s="176"/>
      <c r="H894" s="69" t="n">
        <f aca="false">SUM(F894:G894)</f>
        <v>86990</v>
      </c>
      <c r="I894" s="159"/>
      <c r="J894" s="176"/>
      <c r="K894" s="69" t="n">
        <f aca="false">SUM(I894:J894)</f>
        <v>0</v>
      </c>
      <c r="L894" s="71" t="str">
        <f aca="false">IF(C894&lt;&gt;0,IF(I894&lt;&gt;0,I894/C894*100,""),"")</f>
        <v/>
      </c>
      <c r="M894" s="71" t="str">
        <f aca="false">IF(E894&lt;&gt;0,IF(K894&lt;&gt;0,K894/E894*100,""),"")</f>
        <v/>
      </c>
      <c r="N894" s="71" t="str">
        <f aca="false">IF(F894&lt;&gt;0,IF(I894&lt;&gt;0,I894/F894*100,""),"")</f>
        <v/>
      </c>
      <c r="O894" s="71" t="str">
        <f aca="false">IF(H894&lt;&gt;0,IF(K894&lt;&gt;0,K894/H894*100,""),"")</f>
        <v/>
      </c>
      <c r="Q894" s="65" t="n">
        <f aca="false">E894-C894-D894</f>
        <v>0</v>
      </c>
      <c r="R894" s="66" t="n">
        <f aca="false">H894-F894-G894</f>
        <v>0</v>
      </c>
      <c r="S894" s="66" t="n">
        <f aca="false">K894-I894-J894</f>
        <v>0</v>
      </c>
    </row>
    <row r="895" s="43" customFormat="true" ht="6" hidden="false" customHeight="true" outlineLevel="0" collapsed="false">
      <c r="A895" s="75"/>
      <c r="B895" s="48"/>
      <c r="C895" s="69"/>
      <c r="D895" s="69"/>
      <c r="E895" s="69"/>
      <c r="F895" s="69"/>
      <c r="G895" s="69"/>
      <c r="H895" s="69"/>
      <c r="I895" s="69"/>
      <c r="J895" s="69"/>
      <c r="K895" s="69"/>
      <c r="L895" s="71" t="str">
        <f aca="false">IF(C895&lt;&gt;0,IF(I895&lt;&gt;0,I895/C895*100,""),"")</f>
        <v/>
      </c>
      <c r="M895" s="71" t="str">
        <f aca="false">IF(E895&lt;&gt;0,IF(K895&lt;&gt;0,K895/E895*100,""),"")</f>
        <v/>
      </c>
      <c r="N895" s="71" t="str">
        <f aca="false">IF(F895&lt;&gt;0,IF(I895&lt;&gt;0,I895/F895*100,""),"")</f>
        <v/>
      </c>
      <c r="O895" s="71" t="str">
        <f aca="false">IF(H895&lt;&gt;0,IF(K895&lt;&gt;0,K895/H895*100,""),"")</f>
        <v/>
      </c>
      <c r="Q895" s="65" t="n">
        <f aca="false">E895-C895-D895</f>
        <v>0</v>
      </c>
      <c r="R895" s="66" t="n">
        <f aca="false">H895-F895-G895</f>
        <v>0</v>
      </c>
      <c r="S895" s="66" t="n">
        <f aca="false">K895-I895-J895</f>
        <v>0</v>
      </c>
    </row>
    <row r="896" s="43" customFormat="true" ht="12.75" hidden="false" customHeight="false" outlineLevel="0" collapsed="false">
      <c r="A896" s="61" t="s">
        <v>700</v>
      </c>
      <c r="B896" s="76" t="s">
        <v>19</v>
      </c>
      <c r="C896" s="108" t="n">
        <f aca="false">SUM(C898:C902)</f>
        <v>6140100</v>
      </c>
      <c r="D896" s="108" t="n">
        <f aca="false">SUM(D898:D902)</f>
        <v>0</v>
      </c>
      <c r="E896" s="108" t="n">
        <f aca="false">SUM(C896:D896)</f>
        <v>6140100</v>
      </c>
      <c r="F896" s="108" t="n">
        <f aca="false">SUM(F898:F902)</f>
        <v>6191480</v>
      </c>
      <c r="G896" s="108" t="n">
        <f aca="false">SUM(G898:G902)</f>
        <v>0</v>
      </c>
      <c r="H896" s="108" t="n">
        <f aca="false">SUM(F896:G896)</f>
        <v>6191480</v>
      </c>
      <c r="I896" s="108" t="n">
        <f aca="false">SUM(I898:I902)</f>
        <v>6063950</v>
      </c>
      <c r="J896" s="108" t="n">
        <f aca="false">SUM(J898:J902)</f>
        <v>0</v>
      </c>
      <c r="K896" s="108" t="n">
        <f aca="false">SUM(I896:J896)</f>
        <v>6063950</v>
      </c>
      <c r="L896" s="109" t="n">
        <f aca="false">IF(C896&lt;&gt;0,IF(I896&lt;&gt;0,I896/C896*100,""),"")</f>
        <v>98.759792185795</v>
      </c>
      <c r="M896" s="109" t="n">
        <f aca="false">IF(E896&lt;&gt;0,IF(K896&lt;&gt;0,K896/E896*100,""),"")</f>
        <v>98.759792185795</v>
      </c>
      <c r="N896" s="109" t="n">
        <f aca="false">IF(F896&lt;&gt;0,IF(I896&lt;&gt;0,I896/F896*100,""),"")</f>
        <v>97.9402339989792</v>
      </c>
      <c r="O896" s="109" t="n">
        <f aca="false">IF(H896&lt;&gt;0,IF(K896&lt;&gt;0,K896/H896*100,""),"")</f>
        <v>97.9402339989792</v>
      </c>
      <c r="Q896" s="65" t="n">
        <f aca="false">E896-C896-D896</f>
        <v>0</v>
      </c>
      <c r="R896" s="66" t="n">
        <f aca="false">H896-F896-G896</f>
        <v>0</v>
      </c>
      <c r="S896" s="66" t="n">
        <f aca="false">K896-I896-J896</f>
        <v>0</v>
      </c>
    </row>
    <row r="897" s="43" customFormat="true" ht="12" hidden="true" customHeight="false" outlineLevel="0" collapsed="false">
      <c r="A897" s="72" t="s">
        <v>26</v>
      </c>
      <c r="B897" s="179"/>
      <c r="C897" s="111" t="n">
        <f aca="false">SUM(C898:C902)</f>
        <v>6140100</v>
      </c>
      <c r="D897" s="112"/>
      <c r="E897" s="69" t="n">
        <f aca="false">SUM(C897:D897)</f>
        <v>6140100</v>
      </c>
      <c r="F897" s="69" t="n">
        <f aca="false">SUM(F898:F902)</f>
        <v>6191480</v>
      </c>
      <c r="G897" s="112"/>
      <c r="H897" s="69" t="n">
        <f aca="false">SUM(F897:G897)</f>
        <v>6191480</v>
      </c>
      <c r="I897" s="111" t="n">
        <f aca="false">SUM(I898:I902)</f>
        <v>6063950</v>
      </c>
      <c r="J897" s="112"/>
      <c r="K897" s="69" t="n">
        <f aca="false">SUM(I897:J897)</f>
        <v>6063950</v>
      </c>
      <c r="L897" s="71" t="n">
        <f aca="false">IF(C897&lt;&gt;0,IF(I897&lt;&gt;0,I897/C897*100,""),"")</f>
        <v>98.759792185795</v>
      </c>
      <c r="M897" s="71" t="n">
        <f aca="false">IF(E897&lt;&gt;0,IF(K897&lt;&gt;0,K897/E897*100,""),"")</f>
        <v>98.759792185795</v>
      </c>
      <c r="N897" s="71" t="n">
        <f aca="false">IF(F897&lt;&gt;0,IF(I897&lt;&gt;0,I897/F897*100,""),"")</f>
        <v>97.9402339989792</v>
      </c>
      <c r="O897" s="71" t="n">
        <f aca="false">IF(H897&lt;&gt;0,IF(K897&lt;&gt;0,K897/H897*100,""),"")</f>
        <v>97.9402339989792</v>
      </c>
      <c r="Q897" s="65" t="n">
        <f aca="false">E897-C897-D897</f>
        <v>0</v>
      </c>
      <c r="R897" s="66" t="n">
        <f aca="false">H897-F897-G897</f>
        <v>0</v>
      </c>
      <c r="S897" s="66" t="n">
        <f aca="false">K897-I897-J897</f>
        <v>0</v>
      </c>
    </row>
    <row r="898" s="43" customFormat="true" ht="11.25" hidden="false" customHeight="false" outlineLevel="0" collapsed="false">
      <c r="A898" s="72" t="s">
        <v>654</v>
      </c>
      <c r="B898" s="48" t="s">
        <v>618</v>
      </c>
      <c r="C898" s="69" t="n">
        <v>6113000</v>
      </c>
      <c r="D898" s="69"/>
      <c r="E898" s="69" t="n">
        <f aca="false">SUM(C898:D898)</f>
        <v>6113000</v>
      </c>
      <c r="F898" s="69" t="n">
        <v>6113000</v>
      </c>
      <c r="G898" s="69"/>
      <c r="H898" s="69" t="n">
        <f aca="false">SUM(F898:G898)</f>
        <v>6113000</v>
      </c>
      <c r="I898" s="69" t="n">
        <v>6036850</v>
      </c>
      <c r="J898" s="69"/>
      <c r="K898" s="69" t="n">
        <f aca="false">SUM(I898:J898)</f>
        <v>6036850</v>
      </c>
      <c r="L898" s="71" t="n">
        <f aca="false">IF(C898&lt;&gt;0,IF(I898&lt;&gt;0,I898/C898*100,""),"")</f>
        <v>98.7542941272697</v>
      </c>
      <c r="M898" s="71" t="n">
        <f aca="false">IF(E898&lt;&gt;0,IF(K898&lt;&gt;0,K898/E898*100,""),"")</f>
        <v>98.7542941272697</v>
      </c>
      <c r="N898" s="71" t="n">
        <f aca="false">IF(F898&lt;&gt;0,IF(I898&lt;&gt;0,I898/F898*100,""),"")</f>
        <v>98.7542941272697</v>
      </c>
      <c r="O898" s="71" t="n">
        <f aca="false">IF(H898&lt;&gt;0,IF(K898&lt;&gt;0,K898/H898*100,""),"")</f>
        <v>98.7542941272697</v>
      </c>
      <c r="Q898" s="65" t="n">
        <f aca="false">E898-C898-D898</f>
        <v>0</v>
      </c>
      <c r="R898" s="66" t="n">
        <f aca="false">H898-F898-G898</f>
        <v>0</v>
      </c>
      <c r="S898" s="66" t="n">
        <f aca="false">K898-I898-J898</f>
        <v>0</v>
      </c>
    </row>
    <row r="899" s="43" customFormat="true" ht="11.25" hidden="false" customHeight="false" outlineLevel="0" collapsed="false">
      <c r="A899" s="72" t="s">
        <v>698</v>
      </c>
      <c r="B899" s="48" t="s">
        <v>628</v>
      </c>
      <c r="C899" s="69" t="n">
        <v>2100</v>
      </c>
      <c r="D899" s="69"/>
      <c r="E899" s="69" t="n">
        <f aca="false">SUM(C899:D899)</f>
        <v>2100</v>
      </c>
      <c r="F899" s="69" t="n">
        <v>23780</v>
      </c>
      <c r="G899" s="69"/>
      <c r="H899" s="69" t="n">
        <f aca="false">SUM(F899:G899)</f>
        <v>23780</v>
      </c>
      <c r="I899" s="69" t="n">
        <v>2100</v>
      </c>
      <c r="J899" s="69"/>
      <c r="K899" s="69" t="n">
        <f aca="false">SUM(I899:J899)</f>
        <v>2100</v>
      </c>
      <c r="L899" s="71" t="n">
        <f aca="false">IF(C899&lt;&gt;0,IF(I899&lt;&gt;0,I899/C899*100,""),"")</f>
        <v>100</v>
      </c>
      <c r="M899" s="71" t="n">
        <f aca="false">IF(E899&lt;&gt;0,IF(K899&lt;&gt;0,K899/E899*100,""),"")</f>
        <v>100</v>
      </c>
      <c r="N899" s="71" t="n">
        <f aca="false">IF(F899&lt;&gt;0,IF(I899&lt;&gt;0,I899/F899*100,""),"")</f>
        <v>8.8309503784693</v>
      </c>
      <c r="O899" s="71" t="n">
        <f aca="false">IF(H899&lt;&gt;0,IF(K899&lt;&gt;0,K899/H899*100,""),"")</f>
        <v>8.8309503784693</v>
      </c>
      <c r="Q899" s="65" t="n">
        <f aca="false">E899-C899-D899</f>
        <v>0</v>
      </c>
      <c r="R899" s="66" t="n">
        <f aca="false">H899-F899-G899</f>
        <v>0</v>
      </c>
      <c r="S899" s="66" t="n">
        <f aca="false">K899-I899-J899</f>
        <v>0</v>
      </c>
    </row>
    <row r="900" s="43" customFormat="true" ht="11.25" hidden="false" customHeight="false" outlineLevel="0" collapsed="false">
      <c r="A900" s="75" t="s">
        <v>30</v>
      </c>
      <c r="B900" s="48" t="s">
        <v>31</v>
      </c>
      <c r="C900" s="69" t="n">
        <v>5000</v>
      </c>
      <c r="D900" s="69"/>
      <c r="E900" s="69" t="n">
        <f aca="false">SUM(C900:D900)</f>
        <v>5000</v>
      </c>
      <c r="F900" s="69" t="n">
        <v>5000</v>
      </c>
      <c r="G900" s="69"/>
      <c r="H900" s="69" t="n">
        <f aca="false">SUM(F900:G900)</f>
        <v>5000</v>
      </c>
      <c r="I900" s="69" t="n">
        <v>5000</v>
      </c>
      <c r="J900" s="69"/>
      <c r="K900" s="69" t="n">
        <f aca="false">SUM(I900:J900)</f>
        <v>5000</v>
      </c>
      <c r="L900" s="71" t="n">
        <f aca="false">IF(C900&lt;&gt;0,IF(I900&lt;&gt;0,I900/C900*100,""),"")</f>
        <v>100</v>
      </c>
      <c r="M900" s="71" t="n">
        <f aca="false">IF(E900&lt;&gt;0,IF(K900&lt;&gt;0,K900/E900*100,""),"")</f>
        <v>100</v>
      </c>
      <c r="N900" s="71" t="n">
        <f aca="false">IF(F900&lt;&gt;0,IF(I900&lt;&gt;0,I900/F900*100,""),"")</f>
        <v>100</v>
      </c>
      <c r="O900" s="71" t="n">
        <f aca="false">IF(H900&lt;&gt;0,IF(K900&lt;&gt;0,K900/H900*100,""),"")</f>
        <v>100</v>
      </c>
      <c r="Q900" s="65" t="n">
        <f aca="false">E900-C900-D900</f>
        <v>0</v>
      </c>
      <c r="R900" s="66" t="n">
        <f aca="false">H900-F900-G900</f>
        <v>0</v>
      </c>
      <c r="S900" s="66" t="n">
        <f aca="false">K900-I900-J900</f>
        <v>0</v>
      </c>
    </row>
    <row r="901" s="43" customFormat="true" ht="11.25" hidden="false" customHeight="false" outlineLevel="0" collapsed="false">
      <c r="A901" s="75" t="s">
        <v>655</v>
      </c>
      <c r="B901" s="48" t="s">
        <v>656</v>
      </c>
      <c r="C901" s="69" t="n">
        <v>20000</v>
      </c>
      <c r="D901" s="69"/>
      <c r="E901" s="69" t="n">
        <f aca="false">SUM(C901:D901)</f>
        <v>20000</v>
      </c>
      <c r="F901" s="69" t="n">
        <v>20000</v>
      </c>
      <c r="G901" s="69"/>
      <c r="H901" s="69" t="n">
        <f aca="false">SUM(F901:G901)</f>
        <v>20000</v>
      </c>
      <c r="I901" s="69" t="n">
        <v>20000</v>
      </c>
      <c r="J901" s="69"/>
      <c r="K901" s="69" t="n">
        <f aca="false">SUM(I901:J901)</f>
        <v>20000</v>
      </c>
      <c r="L901" s="71" t="n">
        <f aca="false">IF(C901&lt;&gt;0,IF(I901&lt;&gt;0,I901/C901*100,""),"")</f>
        <v>100</v>
      </c>
      <c r="M901" s="71" t="n">
        <f aca="false">IF(E901&lt;&gt;0,IF(K901&lt;&gt;0,K901/E901*100,""),"")</f>
        <v>100</v>
      </c>
      <c r="N901" s="71" t="n">
        <f aca="false">IF(F901&lt;&gt;0,IF(I901&lt;&gt;0,I901/F901*100,""),"")</f>
        <v>100</v>
      </c>
      <c r="O901" s="71" t="n">
        <f aca="false">IF(H901&lt;&gt;0,IF(K901&lt;&gt;0,K901/H901*100,""),"")</f>
        <v>100</v>
      </c>
      <c r="Q901" s="65" t="n">
        <f aca="false">E901-C901-D901</f>
        <v>0</v>
      </c>
      <c r="R901" s="66" t="n">
        <f aca="false">H901-F901-G901</f>
        <v>0</v>
      </c>
      <c r="S901" s="66" t="n">
        <f aca="false">K901-I901-J901</f>
        <v>0</v>
      </c>
    </row>
    <row r="902" s="43" customFormat="true" ht="11.25" hidden="false" customHeight="false" outlineLevel="0" collapsed="false">
      <c r="A902" s="72" t="s">
        <v>658</v>
      </c>
      <c r="B902" s="79" t="s">
        <v>620</v>
      </c>
      <c r="C902" s="69"/>
      <c r="D902" s="69"/>
      <c r="E902" s="69"/>
      <c r="F902" s="69" t="n">
        <v>29700</v>
      </c>
      <c r="G902" s="69"/>
      <c r="H902" s="69" t="n">
        <f aca="false">SUM(F902:G902)</f>
        <v>29700</v>
      </c>
      <c r="I902" s="69"/>
      <c r="J902" s="69"/>
      <c r="K902" s="69"/>
      <c r="L902" s="71" t="str">
        <f aca="false">IF(C902&lt;&gt;0,IF(I902&lt;&gt;0,I902/C902*100,""),"")</f>
        <v/>
      </c>
      <c r="M902" s="71" t="str">
        <f aca="false">IF(E902&lt;&gt;0,IF(K902&lt;&gt;0,K902/E902*100,""),"")</f>
        <v/>
      </c>
      <c r="N902" s="71" t="str">
        <f aca="false">IF(F902&lt;&gt;0,IF(I902&lt;&gt;0,I902/F902*100,""),"")</f>
        <v/>
      </c>
      <c r="O902" s="71" t="str">
        <f aca="false">IF(H902&lt;&gt;0,IF(K902&lt;&gt;0,K902/H902*100,""),"")</f>
        <v/>
      </c>
      <c r="Q902" s="65" t="n">
        <f aca="false">E902-C902-D902</f>
        <v>0</v>
      </c>
      <c r="R902" s="66" t="n">
        <f aca="false">H902-F902-G902</f>
        <v>0</v>
      </c>
      <c r="S902" s="66" t="n">
        <f aca="false">K902-I902-J902</f>
        <v>0</v>
      </c>
    </row>
    <row r="903" s="43" customFormat="true" ht="6" hidden="false" customHeight="true" outlineLevel="0" collapsed="false">
      <c r="A903" s="75"/>
      <c r="B903" s="48"/>
      <c r="C903" s="69"/>
      <c r="D903" s="69"/>
      <c r="E903" s="69"/>
      <c r="F903" s="69"/>
      <c r="G903" s="69"/>
      <c r="H903" s="69"/>
      <c r="I903" s="69"/>
      <c r="J903" s="69"/>
      <c r="K903" s="69"/>
      <c r="L903" s="71" t="str">
        <f aca="false">IF(C903&lt;&gt;0,IF(I903&lt;&gt;0,I903/C903*100,""),"")</f>
        <v/>
      </c>
      <c r="M903" s="71" t="str">
        <f aca="false">IF(E903&lt;&gt;0,IF(K903&lt;&gt;0,K903/E903*100,""),"")</f>
        <v/>
      </c>
      <c r="N903" s="71" t="str">
        <f aca="false">IF(F903&lt;&gt;0,IF(I903&lt;&gt;0,I903/F903*100,""),"")</f>
        <v/>
      </c>
      <c r="O903" s="71" t="str">
        <f aca="false">IF(H903&lt;&gt;0,IF(K903&lt;&gt;0,K903/H903*100,""),"")</f>
        <v/>
      </c>
      <c r="Q903" s="65" t="n">
        <f aca="false">E903-C903-D903</f>
        <v>0</v>
      </c>
      <c r="R903" s="66" t="n">
        <f aca="false">H903-F903-G903</f>
        <v>0</v>
      </c>
      <c r="S903" s="66" t="n">
        <f aca="false">K903-I903-J903</f>
        <v>0</v>
      </c>
    </row>
    <row r="904" s="43" customFormat="true" ht="12.75" hidden="false" customHeight="false" outlineLevel="0" collapsed="false">
      <c r="A904" s="61" t="s">
        <v>701</v>
      </c>
      <c r="B904" s="76" t="s">
        <v>19</v>
      </c>
      <c r="C904" s="108" t="n">
        <f aca="false">SUM(C906:C910)</f>
        <v>6976050</v>
      </c>
      <c r="D904" s="108" t="n">
        <f aca="false">SUM(D906:D911)</f>
        <v>0</v>
      </c>
      <c r="E904" s="108" t="n">
        <f aca="false">SUM(C904:D904)</f>
        <v>6976050</v>
      </c>
      <c r="F904" s="108" t="n">
        <f aca="false">SUM(F906:F910)</f>
        <v>7188790</v>
      </c>
      <c r="G904" s="108" t="n">
        <f aca="false">SUM(G906:G911)</f>
        <v>0</v>
      </c>
      <c r="H904" s="108" t="n">
        <f aca="false">SUM(F904:G904)</f>
        <v>7188790</v>
      </c>
      <c r="I904" s="108" t="n">
        <f aca="false">SUM(I906:I910)</f>
        <v>6747260</v>
      </c>
      <c r="J904" s="108" t="n">
        <f aca="false">SUM(J906:J911)</f>
        <v>0</v>
      </c>
      <c r="K904" s="108" t="n">
        <f aca="false">SUM(I904:J904)</f>
        <v>6747260</v>
      </c>
      <c r="L904" s="109" t="n">
        <f aca="false">IF(C904&lt;&gt;0,IF(I904&lt;&gt;0,I904/C904*100,""),"")</f>
        <v>96.7203503415256</v>
      </c>
      <c r="M904" s="109" t="n">
        <f aca="false">IF(E904&lt;&gt;0,IF(K904&lt;&gt;0,K904/E904*100,""),"")</f>
        <v>96.7203503415256</v>
      </c>
      <c r="N904" s="109" t="n">
        <f aca="false">IF(F904&lt;&gt;0,IF(I904&lt;&gt;0,I904/F904*100,""),"")</f>
        <v>93.8580762548357</v>
      </c>
      <c r="O904" s="109" t="n">
        <f aca="false">IF(H904&lt;&gt;0,IF(K904&lt;&gt;0,K904/H904*100,""),"")</f>
        <v>93.8580762548357</v>
      </c>
      <c r="Q904" s="65" t="n">
        <f aca="false">E904-C904-D904</f>
        <v>0</v>
      </c>
      <c r="R904" s="66" t="n">
        <f aca="false">H904-F904-G904</f>
        <v>0</v>
      </c>
      <c r="S904" s="66" t="n">
        <f aca="false">K904-I904-J904</f>
        <v>0</v>
      </c>
    </row>
    <row r="905" s="43" customFormat="true" ht="12" hidden="true" customHeight="false" outlineLevel="0" collapsed="false">
      <c r="A905" s="72" t="s">
        <v>26</v>
      </c>
      <c r="B905" s="179"/>
      <c r="C905" s="111" t="n">
        <f aca="false">SUM(C906:C910)</f>
        <v>6976050</v>
      </c>
      <c r="D905" s="112"/>
      <c r="E905" s="82" t="n">
        <f aca="false">SUM(C905:D905)</f>
        <v>6976050</v>
      </c>
      <c r="F905" s="82" t="n">
        <f aca="false">SUM(F906:F910)</f>
        <v>7188790</v>
      </c>
      <c r="G905" s="112"/>
      <c r="H905" s="82" t="n">
        <f aca="false">SUM(F905:G905)</f>
        <v>7188790</v>
      </c>
      <c r="I905" s="111" t="n">
        <f aca="false">SUM(I906:I910)</f>
        <v>6747260</v>
      </c>
      <c r="J905" s="112"/>
      <c r="K905" s="82" t="n">
        <f aca="false">SUM(I905:J905)</f>
        <v>6747260</v>
      </c>
      <c r="L905" s="83" t="n">
        <f aca="false">IF(C905&lt;&gt;0,IF(I905&lt;&gt;0,I905/C905*100,""),"")</f>
        <v>96.7203503415256</v>
      </c>
      <c r="M905" s="83" t="n">
        <f aca="false">IF(E905&lt;&gt;0,IF(K905&lt;&gt;0,K905/E905*100,""),"")</f>
        <v>96.7203503415256</v>
      </c>
      <c r="N905" s="83" t="n">
        <f aca="false">IF(F905&lt;&gt;0,IF(I905&lt;&gt;0,I905/F905*100,""),"")</f>
        <v>93.8580762548357</v>
      </c>
      <c r="O905" s="83" t="n">
        <f aca="false">IF(H905&lt;&gt;0,IF(K905&lt;&gt;0,K905/H905*100,""),"")</f>
        <v>93.8580762548357</v>
      </c>
      <c r="Q905" s="65" t="n">
        <f aca="false">E905-C905-D905</f>
        <v>0</v>
      </c>
      <c r="R905" s="66" t="n">
        <f aca="false">H905-F905-G905</f>
        <v>0</v>
      </c>
      <c r="S905" s="66" t="n">
        <f aca="false">K905-I905-J905</f>
        <v>0</v>
      </c>
    </row>
    <row r="906" s="43" customFormat="true" ht="11.25" hidden="false" customHeight="false" outlineLevel="0" collapsed="false">
      <c r="A906" s="72" t="s">
        <v>654</v>
      </c>
      <c r="B906" s="48" t="s">
        <v>618</v>
      </c>
      <c r="C906" s="69" t="n">
        <v>6958800</v>
      </c>
      <c r="D906" s="69"/>
      <c r="E906" s="82" t="n">
        <f aca="false">SUM(C906:D906)</f>
        <v>6958800</v>
      </c>
      <c r="F906" s="69" t="n">
        <v>6958800</v>
      </c>
      <c r="G906" s="69"/>
      <c r="H906" s="82" t="n">
        <f aca="false">SUM(F906:G906)</f>
        <v>6958800</v>
      </c>
      <c r="I906" s="69" t="n">
        <v>6730010</v>
      </c>
      <c r="J906" s="69"/>
      <c r="K906" s="82" t="n">
        <f aca="false">SUM(I906:J906)</f>
        <v>6730010</v>
      </c>
      <c r="L906" s="83" t="n">
        <f aca="false">IF(C906&lt;&gt;0,IF(I906&lt;&gt;0,I906/C906*100,""),"")</f>
        <v>96.712220497787</v>
      </c>
      <c r="M906" s="83" t="n">
        <f aca="false">IF(E906&lt;&gt;0,IF(K906&lt;&gt;0,K906/E906*100,""),"")</f>
        <v>96.712220497787</v>
      </c>
      <c r="N906" s="83" t="n">
        <f aca="false">IF(F906&lt;&gt;0,IF(I906&lt;&gt;0,I906/F906*100,""),"")</f>
        <v>96.712220497787</v>
      </c>
      <c r="O906" s="83" t="n">
        <f aca="false">IF(H906&lt;&gt;0,IF(K906&lt;&gt;0,K906/H906*100,""),"")</f>
        <v>96.712220497787</v>
      </c>
      <c r="Q906" s="65" t="n">
        <f aca="false">E906-C906-D906</f>
        <v>0</v>
      </c>
      <c r="R906" s="66" t="n">
        <f aca="false">H906-F906-G906</f>
        <v>0</v>
      </c>
      <c r="S906" s="66" t="n">
        <f aca="false">K906-I906-J906</f>
        <v>0</v>
      </c>
    </row>
    <row r="907" s="43" customFormat="true" ht="11.25" hidden="false" customHeight="false" outlineLevel="0" collapsed="false">
      <c r="A907" s="72" t="s">
        <v>30</v>
      </c>
      <c r="B907" s="48" t="s">
        <v>31</v>
      </c>
      <c r="C907" s="69" t="n">
        <v>4000</v>
      </c>
      <c r="D907" s="69"/>
      <c r="E907" s="82" t="n">
        <f aca="false">SUM(C907:D907)</f>
        <v>4000</v>
      </c>
      <c r="F907" s="69" t="n">
        <v>4000</v>
      </c>
      <c r="G907" s="69"/>
      <c r="H907" s="82" t="n">
        <f aca="false">SUM(F907:G907)</f>
        <v>4000</v>
      </c>
      <c r="I907" s="69" t="n">
        <v>4000</v>
      </c>
      <c r="J907" s="69"/>
      <c r="K907" s="82" t="n">
        <f aca="false">SUM(I907:J907)</f>
        <v>4000</v>
      </c>
      <c r="L907" s="83" t="n">
        <f aca="false">IF(C907&lt;&gt;0,IF(I907&lt;&gt;0,I907/C907*100,""),"")</f>
        <v>100</v>
      </c>
      <c r="M907" s="83" t="n">
        <f aca="false">IF(E907&lt;&gt;0,IF(K907&lt;&gt;0,K907/E907*100,""),"")</f>
        <v>100</v>
      </c>
      <c r="N907" s="83" t="n">
        <f aca="false">IF(F907&lt;&gt;0,IF(I907&lt;&gt;0,I907/F907*100,""),"")</f>
        <v>100</v>
      </c>
      <c r="O907" s="83" t="n">
        <f aca="false">IF(H907&lt;&gt;0,IF(K907&lt;&gt;0,K907/H907*100,""),"")</f>
        <v>100</v>
      </c>
      <c r="Q907" s="65" t="n">
        <f aca="false">E907-C907-D907</f>
        <v>0</v>
      </c>
      <c r="R907" s="66" t="n">
        <f aca="false">H907-F907-G907</f>
        <v>0</v>
      </c>
      <c r="S907" s="66" t="n">
        <f aca="false">K907-I907-J907</f>
        <v>0</v>
      </c>
    </row>
    <row r="908" s="120" customFormat="true" ht="12" hidden="false" customHeight="false" outlineLevel="0" collapsed="false">
      <c r="A908" s="72" t="s">
        <v>698</v>
      </c>
      <c r="B908" s="48" t="s">
        <v>628</v>
      </c>
      <c r="C908" s="111" t="n">
        <v>5250</v>
      </c>
      <c r="D908" s="112"/>
      <c r="E908" s="69" t="n">
        <f aca="false">SUM(C908:D908)</f>
        <v>5250</v>
      </c>
      <c r="F908" s="111" t="n">
        <v>37990</v>
      </c>
      <c r="G908" s="112"/>
      <c r="H908" s="69" t="n">
        <f aca="false">SUM(F908:G908)</f>
        <v>37990</v>
      </c>
      <c r="I908" s="111" t="n">
        <v>5250</v>
      </c>
      <c r="J908" s="112"/>
      <c r="K908" s="69" t="n">
        <f aca="false">SUM(I908:J908)</f>
        <v>5250</v>
      </c>
      <c r="L908" s="71" t="n">
        <f aca="false">IF(C908&lt;&gt;0,IF(I908&lt;&gt;0,I908/C908*100,""),"")</f>
        <v>100</v>
      </c>
      <c r="M908" s="71" t="n">
        <f aca="false">IF(E908&lt;&gt;0,IF(K908&lt;&gt;0,K908/E908*100,""),"")</f>
        <v>100</v>
      </c>
      <c r="N908" s="71" t="n">
        <f aca="false">IF(F908&lt;&gt;0,IF(I908&lt;&gt;0,I908/F908*100,""),"")</f>
        <v>13.8194261647802</v>
      </c>
      <c r="O908" s="71" t="n">
        <f aca="false">IF(H908&lt;&gt;0,IF(K908&lt;&gt;0,K908/H908*100,""),"")</f>
        <v>13.8194261647802</v>
      </c>
      <c r="Q908" s="65" t="n">
        <f aca="false">E908-C908-D908</f>
        <v>0</v>
      </c>
      <c r="R908" s="66" t="n">
        <f aca="false">H908-F908-G908</f>
        <v>0</v>
      </c>
      <c r="S908" s="66" t="n">
        <f aca="false">K908-I908-J908</f>
        <v>0</v>
      </c>
    </row>
    <row r="909" s="43" customFormat="true" ht="11.25" hidden="false" customHeight="false" outlineLevel="0" collapsed="false">
      <c r="A909" s="75" t="s">
        <v>655</v>
      </c>
      <c r="B909" s="48" t="s">
        <v>656</v>
      </c>
      <c r="C909" s="69" t="n">
        <v>8000</v>
      </c>
      <c r="D909" s="69"/>
      <c r="E909" s="82" t="n">
        <f aca="false">SUM(C909:D909)</f>
        <v>8000</v>
      </c>
      <c r="F909" s="69" t="n">
        <v>158000</v>
      </c>
      <c r="G909" s="69"/>
      <c r="H909" s="82" t="n">
        <f aca="false">SUM(F909:G909)</f>
        <v>158000</v>
      </c>
      <c r="I909" s="69" t="n">
        <v>8000</v>
      </c>
      <c r="J909" s="69"/>
      <c r="K909" s="82" t="n">
        <f aca="false">SUM(I909:J909)</f>
        <v>8000</v>
      </c>
      <c r="L909" s="83" t="n">
        <f aca="false">IF(C909&lt;&gt;0,IF(I909&lt;&gt;0,I909/C909*100,""),"")</f>
        <v>100</v>
      </c>
      <c r="M909" s="83" t="n">
        <f aca="false">IF(E909&lt;&gt;0,IF(K909&lt;&gt;0,K909/E909*100,""),"")</f>
        <v>100</v>
      </c>
      <c r="N909" s="83" t="n">
        <f aca="false">IF(F909&lt;&gt;0,IF(I909&lt;&gt;0,I909/F909*100,""),"")</f>
        <v>5.06329113924051</v>
      </c>
      <c r="O909" s="83" t="n">
        <f aca="false">IF(H909&lt;&gt;0,IF(K909&lt;&gt;0,K909/H909*100,""),"")</f>
        <v>5.06329113924051</v>
      </c>
      <c r="Q909" s="65" t="n">
        <f aca="false">E909-C909-D909</f>
        <v>0</v>
      </c>
      <c r="R909" s="66" t="n">
        <f aca="false">H909-F909-G909</f>
        <v>0</v>
      </c>
      <c r="S909" s="66" t="n">
        <f aca="false">K909-I909-J909</f>
        <v>0</v>
      </c>
    </row>
    <row r="910" s="43" customFormat="true" ht="11.25" hidden="false" customHeight="false" outlineLevel="0" collapsed="false">
      <c r="A910" s="72" t="s">
        <v>658</v>
      </c>
      <c r="B910" s="79" t="s">
        <v>620</v>
      </c>
      <c r="C910" s="69"/>
      <c r="D910" s="69"/>
      <c r="E910" s="82"/>
      <c r="F910" s="69" t="n">
        <v>30000</v>
      </c>
      <c r="G910" s="69"/>
      <c r="H910" s="82" t="n">
        <f aca="false">SUM(F910:G910)</f>
        <v>30000</v>
      </c>
      <c r="I910" s="69"/>
      <c r="J910" s="69"/>
      <c r="K910" s="82"/>
      <c r="L910" s="83" t="str">
        <f aca="false">IF(C910&lt;&gt;0,IF(I910&lt;&gt;0,I910/C910*100,""),"")</f>
        <v/>
      </c>
      <c r="M910" s="83" t="str">
        <f aca="false">IF(E910&lt;&gt;0,IF(K910&lt;&gt;0,K910/E910*100,""),"")</f>
        <v/>
      </c>
      <c r="N910" s="83" t="str">
        <f aca="false">IF(F910&lt;&gt;0,IF(I910&lt;&gt;0,I910/F910*100,""),"")</f>
        <v/>
      </c>
      <c r="O910" s="83" t="str">
        <f aca="false">IF(H910&lt;&gt;0,IF(K910&lt;&gt;0,K910/H910*100,""),"")</f>
        <v/>
      </c>
      <c r="Q910" s="65" t="n">
        <f aca="false">E910-C910-D910</f>
        <v>0</v>
      </c>
      <c r="R910" s="66" t="n">
        <f aca="false">H910-F910-G910</f>
        <v>0</v>
      </c>
      <c r="S910" s="66" t="n">
        <f aca="false">K910-I910-J910</f>
        <v>0</v>
      </c>
    </row>
    <row r="911" s="43" customFormat="true" ht="6" hidden="false" customHeight="true" outlineLevel="0" collapsed="false">
      <c r="A911" s="75"/>
      <c r="B911" s="48"/>
      <c r="C911" s="69"/>
      <c r="D911" s="69"/>
      <c r="E911" s="69"/>
      <c r="F911" s="69"/>
      <c r="G911" s="69"/>
      <c r="H911" s="69"/>
      <c r="I911" s="69"/>
      <c r="J911" s="69"/>
      <c r="K911" s="69"/>
      <c r="L911" s="71" t="str">
        <f aca="false">IF(C911&lt;&gt;0,IF(I911&lt;&gt;0,I911/C911*100,""),"")</f>
        <v/>
      </c>
      <c r="M911" s="71" t="str">
        <f aca="false">IF(E911&lt;&gt;0,IF(K911&lt;&gt;0,K911/E911*100,""),"")</f>
        <v/>
      </c>
      <c r="N911" s="71" t="str">
        <f aca="false">IF(F911&lt;&gt;0,IF(I911&lt;&gt;0,I911/F911*100,""),"")</f>
        <v/>
      </c>
      <c r="O911" s="71" t="str">
        <f aca="false">IF(H911&lt;&gt;0,IF(K911&lt;&gt;0,K911/H911*100,""),"")</f>
        <v/>
      </c>
      <c r="Q911" s="65" t="n">
        <f aca="false">E911-C911-D911</f>
        <v>0</v>
      </c>
      <c r="R911" s="66" t="n">
        <f aca="false">H911-F911-G911</f>
        <v>0</v>
      </c>
      <c r="S911" s="66" t="n">
        <f aca="false">K911-I911-J911</f>
        <v>0</v>
      </c>
    </row>
    <row r="912" s="120" customFormat="true" ht="12.75" hidden="false" customHeight="false" outlineLevel="0" collapsed="false">
      <c r="A912" s="61" t="s">
        <v>702</v>
      </c>
      <c r="B912" s="76" t="s">
        <v>19</v>
      </c>
      <c r="C912" s="63" t="n">
        <f aca="false">SUM(C914:C920)</f>
        <v>7797000</v>
      </c>
      <c r="D912" s="63" t="n">
        <f aca="false">SUM(D914:D921)</f>
        <v>0</v>
      </c>
      <c r="E912" s="123" t="n">
        <f aca="false">SUM(C912:D912)</f>
        <v>7797000</v>
      </c>
      <c r="F912" s="123" t="n">
        <f aca="false">SUM(F914:F920)</f>
        <v>12077000</v>
      </c>
      <c r="G912" s="63" t="n">
        <f aca="false">SUM(G914:G921)</f>
        <v>0</v>
      </c>
      <c r="H912" s="123" t="n">
        <f aca="false">SUM(F912:G912)</f>
        <v>12077000</v>
      </c>
      <c r="I912" s="63" t="n">
        <f aca="false">SUM(I914:I920)</f>
        <v>8011820</v>
      </c>
      <c r="J912" s="63" t="n">
        <f aca="false">SUM(J914:J921)</f>
        <v>0</v>
      </c>
      <c r="K912" s="123" t="n">
        <f aca="false">SUM(I912:J912)</f>
        <v>8011820</v>
      </c>
      <c r="L912" s="188" t="n">
        <f aca="false">IF(C912&lt;&gt;0,IF(I912&lt;&gt;0,I912/C912*100,""),"")</f>
        <v>102.755162241888</v>
      </c>
      <c r="M912" s="188" t="n">
        <f aca="false">IF(E912&lt;&gt;0,IF(K912&lt;&gt;0,K912/E912*100,""),"")</f>
        <v>102.755162241888</v>
      </c>
      <c r="N912" s="188" t="n">
        <f aca="false">IF(F912&lt;&gt;0,IF(I912&lt;&gt;0,I912/F912*100,""),"")</f>
        <v>66.3394882835141</v>
      </c>
      <c r="O912" s="188" t="n">
        <f aca="false">IF(H912&lt;&gt;0,IF(K912&lt;&gt;0,K912/H912*100,""),"")</f>
        <v>66.3394882835141</v>
      </c>
      <c r="Q912" s="65" t="n">
        <f aca="false">E912-C912-D912</f>
        <v>0</v>
      </c>
      <c r="R912" s="66" t="n">
        <f aca="false">H912-F912-G912</f>
        <v>0</v>
      </c>
      <c r="S912" s="66" t="n">
        <f aca="false">K912-I912-J912</f>
        <v>0</v>
      </c>
    </row>
    <row r="913" s="43" customFormat="true" ht="11.25" hidden="false" customHeight="false" outlineLevel="0" collapsed="false">
      <c r="A913" s="72" t="s">
        <v>26</v>
      </c>
      <c r="B913" s="68"/>
      <c r="C913" s="69" t="n">
        <f aca="false">SUM(C914:C919)</f>
        <v>7797000</v>
      </c>
      <c r="D913" s="69" t="n">
        <f aca="false">SUM(D914:D919)</f>
        <v>0</v>
      </c>
      <c r="E913" s="69" t="n">
        <f aca="false">SUM(C913:D913)</f>
        <v>7797000</v>
      </c>
      <c r="F913" s="69" t="n">
        <f aca="false">SUM(F914:F919)</f>
        <v>8077000</v>
      </c>
      <c r="G913" s="69" t="n">
        <f aca="false">SUM(G914:G919)</f>
        <v>0</v>
      </c>
      <c r="H913" s="69" t="n">
        <f aca="false">SUM(F913:G913)</f>
        <v>8077000</v>
      </c>
      <c r="I913" s="69" t="n">
        <f aca="false">SUM(I914:I919)</f>
        <v>8011820</v>
      </c>
      <c r="J913" s="69" t="n">
        <f aca="false">SUM(J914:J919)</f>
        <v>0</v>
      </c>
      <c r="K913" s="69" t="n">
        <f aca="false">SUM(I913:J913)</f>
        <v>8011820</v>
      </c>
      <c r="L913" s="71" t="n">
        <f aca="false">IF(C913&lt;&gt;0,IF(I913&lt;&gt;0,I913/C913*100,""),"")</f>
        <v>102.755162241888</v>
      </c>
      <c r="M913" s="71" t="n">
        <f aca="false">IF(E913&lt;&gt;0,IF(K913&lt;&gt;0,K913/E913*100,""),"")</f>
        <v>102.755162241888</v>
      </c>
      <c r="N913" s="71" t="n">
        <f aca="false">IF(F913&lt;&gt;0,IF(I913&lt;&gt;0,I913/F913*100,""),"")</f>
        <v>99.1930172093599</v>
      </c>
      <c r="O913" s="71" t="n">
        <f aca="false">IF(H913&lt;&gt;0,IF(K913&lt;&gt;0,K913/H913*100,""),"")</f>
        <v>99.1930172093599</v>
      </c>
      <c r="Q913" s="65" t="n">
        <f aca="false">E913-C913-D913</f>
        <v>0</v>
      </c>
      <c r="R913" s="66" t="n">
        <f aca="false">H913-F913-G913</f>
        <v>0</v>
      </c>
      <c r="S913" s="66" t="n">
        <f aca="false">K913-I913-J913</f>
        <v>0</v>
      </c>
    </row>
    <row r="914" s="120" customFormat="true" ht="12" hidden="false" customHeight="false" outlineLevel="0" collapsed="false">
      <c r="A914" s="72" t="s">
        <v>654</v>
      </c>
      <c r="B914" s="48" t="s">
        <v>618</v>
      </c>
      <c r="C914" s="159" t="n">
        <v>7680200</v>
      </c>
      <c r="D914" s="176"/>
      <c r="E914" s="82" t="n">
        <f aca="false">D914+C914</f>
        <v>7680200</v>
      </c>
      <c r="F914" s="159" t="n">
        <v>7680200</v>
      </c>
      <c r="G914" s="176"/>
      <c r="H914" s="82" t="n">
        <f aca="false">G914+F914</f>
        <v>7680200</v>
      </c>
      <c r="I914" s="159" t="n">
        <v>7936520</v>
      </c>
      <c r="J914" s="176"/>
      <c r="K914" s="82" t="n">
        <f aca="false">J914+I914</f>
        <v>7936520</v>
      </c>
      <c r="L914" s="83" t="n">
        <f aca="false">IF(C914&lt;&gt;0,IF(I914&lt;&gt;0,I914/C914*100,""),"")</f>
        <v>103.337413088201</v>
      </c>
      <c r="M914" s="83" t="n">
        <f aca="false">IF(E914&lt;&gt;0,IF(K914&lt;&gt;0,K914/E914*100,""),"")</f>
        <v>103.337413088201</v>
      </c>
      <c r="N914" s="83" t="n">
        <f aca="false">IF(F914&lt;&gt;0,IF(I914&lt;&gt;0,I914/F914*100,""),"")</f>
        <v>103.337413088201</v>
      </c>
      <c r="O914" s="83" t="n">
        <f aca="false">IF(H914&lt;&gt;0,IF(K914&lt;&gt;0,K914/H914*100,""),"")</f>
        <v>103.337413088201</v>
      </c>
      <c r="Q914" s="65" t="n">
        <f aca="false">E914-C914-D914</f>
        <v>0</v>
      </c>
      <c r="R914" s="66" t="n">
        <f aca="false">H914-F914-G914</f>
        <v>0</v>
      </c>
      <c r="S914" s="66" t="n">
        <f aca="false">K914-I914-J914</f>
        <v>0</v>
      </c>
    </row>
    <row r="915" s="120" customFormat="true" ht="12" hidden="false" customHeight="false" outlineLevel="0" collapsed="false">
      <c r="A915" s="72" t="s">
        <v>698</v>
      </c>
      <c r="B915" s="48" t="s">
        <v>628</v>
      </c>
      <c r="C915" s="159" t="n">
        <v>6300</v>
      </c>
      <c r="D915" s="176"/>
      <c r="E915" s="82" t="n">
        <f aca="false">D915+C915</f>
        <v>6300</v>
      </c>
      <c r="F915" s="159" t="n">
        <v>6300</v>
      </c>
      <c r="G915" s="176"/>
      <c r="H915" s="82" t="n">
        <f aca="false">G915+F915</f>
        <v>6300</v>
      </c>
      <c r="I915" s="159" t="n">
        <v>6300</v>
      </c>
      <c r="J915" s="176"/>
      <c r="K915" s="82" t="n">
        <f aca="false">J915+I915</f>
        <v>6300</v>
      </c>
      <c r="L915" s="83" t="n">
        <f aca="false">IF(C915&lt;&gt;0,IF(I915&lt;&gt;0,I915/C915*100,""),"")</f>
        <v>100</v>
      </c>
      <c r="M915" s="83" t="n">
        <f aca="false">IF(E915&lt;&gt;0,IF(K915&lt;&gt;0,K915/E915*100,""),"")</f>
        <v>100</v>
      </c>
      <c r="N915" s="83" t="n">
        <f aca="false">IF(F915&lt;&gt;0,IF(I915&lt;&gt;0,I915/F915*100,""),"")</f>
        <v>100</v>
      </c>
      <c r="O915" s="83" t="n">
        <f aca="false">IF(H915&lt;&gt;0,IF(K915&lt;&gt;0,K915/H915*100,""),"")</f>
        <v>100</v>
      </c>
      <c r="Q915" s="65" t="n">
        <f aca="false">E915-C915-D915</f>
        <v>0</v>
      </c>
      <c r="R915" s="66" t="n">
        <f aca="false">H915-F915-G915</f>
        <v>0</v>
      </c>
      <c r="S915" s="66" t="n">
        <f aca="false">K915-I915-J915</f>
        <v>0</v>
      </c>
    </row>
    <row r="916" s="120" customFormat="true" ht="12" hidden="false" customHeight="false" outlineLevel="0" collapsed="false">
      <c r="A916" s="72" t="s">
        <v>667</v>
      </c>
      <c r="B916" s="48" t="s">
        <v>668</v>
      </c>
      <c r="C916" s="159" t="n">
        <v>34500</v>
      </c>
      <c r="D916" s="176"/>
      <c r="E916" s="82" t="n">
        <f aca="false">SUM(C916:D916)</f>
        <v>34500</v>
      </c>
      <c r="F916" s="159" t="n">
        <v>34500</v>
      </c>
      <c r="G916" s="176"/>
      <c r="H916" s="82" t="n">
        <f aca="false">SUM(F916:G916)</f>
        <v>34500</v>
      </c>
      <c r="I916" s="159" t="n">
        <v>55000</v>
      </c>
      <c r="J916" s="176"/>
      <c r="K916" s="82" t="n">
        <f aca="false">SUM(I916:J916)</f>
        <v>55000</v>
      </c>
      <c r="L916" s="83" t="n">
        <f aca="false">IF(C916&lt;&gt;0,IF(I916&lt;&gt;0,I916/C916*100,""),"")</f>
        <v>159.420289855072</v>
      </c>
      <c r="M916" s="83" t="n">
        <f aca="false">IF(E916&lt;&gt;0,IF(K916&lt;&gt;0,K916/E916*100,""),"")</f>
        <v>159.420289855072</v>
      </c>
      <c r="N916" s="83" t="n">
        <f aca="false">IF(F916&lt;&gt;0,IF(I916&lt;&gt;0,I916/F916*100,""),"")</f>
        <v>159.420289855072</v>
      </c>
      <c r="O916" s="83" t="n">
        <f aca="false">IF(H916&lt;&gt;0,IF(K916&lt;&gt;0,K916/H916*100,""),"")</f>
        <v>159.420289855072</v>
      </c>
      <c r="Q916" s="65" t="n">
        <f aca="false">E916-C916-D916</f>
        <v>0</v>
      </c>
      <c r="R916" s="66" t="n">
        <f aca="false">H916-F916-G916</f>
        <v>0</v>
      </c>
      <c r="S916" s="66" t="n">
        <f aca="false">K916-I916-J916</f>
        <v>0</v>
      </c>
    </row>
    <row r="917" s="43" customFormat="true" ht="11.25" hidden="false" customHeight="false" outlineLevel="0" collapsed="false">
      <c r="A917" s="75" t="s">
        <v>655</v>
      </c>
      <c r="B917" s="48" t="s">
        <v>656</v>
      </c>
      <c r="C917" s="69" t="n">
        <v>14000</v>
      </c>
      <c r="D917" s="69"/>
      <c r="E917" s="82" t="n">
        <f aca="false">SUM(C917:D917)</f>
        <v>14000</v>
      </c>
      <c r="F917" s="69" t="n">
        <v>284000</v>
      </c>
      <c r="G917" s="69"/>
      <c r="H917" s="82" t="n">
        <f aca="false">SUM(F917:G917)</f>
        <v>284000</v>
      </c>
      <c r="I917" s="69" t="n">
        <v>14000</v>
      </c>
      <c r="J917" s="69"/>
      <c r="K917" s="82" t="n">
        <f aca="false">SUM(I917:J917)</f>
        <v>14000</v>
      </c>
      <c r="L917" s="83" t="n">
        <f aca="false">IF(C917&lt;&gt;0,IF(I917&lt;&gt;0,I917/C917*100,""),"")</f>
        <v>100</v>
      </c>
      <c r="M917" s="83" t="n">
        <f aca="false">IF(E917&lt;&gt;0,IF(K917&lt;&gt;0,K917/E917*100,""),"")</f>
        <v>100</v>
      </c>
      <c r="N917" s="83" t="n">
        <f aca="false">IF(F917&lt;&gt;0,IF(I917&lt;&gt;0,I917/F917*100,""),"")</f>
        <v>4.92957746478873</v>
      </c>
      <c r="O917" s="83" t="n">
        <f aca="false">IF(H917&lt;&gt;0,IF(K917&lt;&gt;0,K917/H917*100,""),"")</f>
        <v>4.92957746478873</v>
      </c>
      <c r="Q917" s="65" t="n">
        <f aca="false">E917-C917-D917</f>
        <v>0</v>
      </c>
      <c r="R917" s="66" t="n">
        <f aca="false">H917-F917-G917</f>
        <v>0</v>
      </c>
      <c r="S917" s="66" t="n">
        <f aca="false">K917-I917-J917</f>
        <v>0</v>
      </c>
    </row>
    <row r="918" s="120" customFormat="true" ht="12" hidden="false" customHeight="false" outlineLevel="0" collapsed="false">
      <c r="A918" s="72" t="s">
        <v>660</v>
      </c>
      <c r="B918" s="79" t="s">
        <v>626</v>
      </c>
      <c r="C918" s="159" t="n">
        <v>62000</v>
      </c>
      <c r="D918" s="176"/>
      <c r="E918" s="82" t="n">
        <f aca="false">SUM(C918:D918)</f>
        <v>62000</v>
      </c>
      <c r="F918" s="159" t="n">
        <v>62000</v>
      </c>
      <c r="G918" s="176"/>
      <c r="H918" s="82" t="n">
        <f aca="false">SUM(F918:G918)</f>
        <v>62000</v>
      </c>
      <c r="I918" s="159"/>
      <c r="J918" s="176"/>
      <c r="K918" s="82" t="n">
        <f aca="false">SUM(I918:J918)</f>
        <v>0</v>
      </c>
      <c r="L918" s="83" t="str">
        <f aca="false">IF(C918&lt;&gt;0,IF(I918&lt;&gt;0,I918/C918*100,""),"")</f>
        <v/>
      </c>
      <c r="M918" s="83" t="str">
        <f aca="false">IF(E918&lt;&gt;0,IF(K918&lt;&gt;0,K918/E918*100,""),"")</f>
        <v/>
      </c>
      <c r="N918" s="83" t="str">
        <f aca="false">IF(F918&lt;&gt;0,IF(I918&lt;&gt;0,I918/F918*100,""),"")</f>
        <v/>
      </c>
      <c r="O918" s="83" t="str">
        <f aca="false">IF(H918&lt;&gt;0,IF(K918&lt;&gt;0,K918/H918*100,""),"")</f>
        <v/>
      </c>
      <c r="Q918" s="65" t="n">
        <f aca="false">E918-C918-D918</f>
        <v>0</v>
      </c>
      <c r="R918" s="66" t="n">
        <f aca="false">H918-F918-G918</f>
        <v>0</v>
      </c>
      <c r="S918" s="66" t="n">
        <f aca="false">K918-I918-J918</f>
        <v>0</v>
      </c>
    </row>
    <row r="919" s="120" customFormat="true" ht="12" hidden="false" customHeight="false" outlineLevel="0" collapsed="false">
      <c r="A919" s="72" t="s">
        <v>658</v>
      </c>
      <c r="B919" s="79" t="s">
        <v>620</v>
      </c>
      <c r="C919" s="111"/>
      <c r="D919" s="112"/>
      <c r="E919" s="69" t="n">
        <f aca="false">SUM(C919:D919)</f>
        <v>0</v>
      </c>
      <c r="F919" s="111" t="n">
        <v>10000</v>
      </c>
      <c r="G919" s="112"/>
      <c r="H919" s="69" t="n">
        <f aca="false">SUM(F919:G919)</f>
        <v>10000</v>
      </c>
      <c r="I919" s="111"/>
      <c r="J919" s="112"/>
      <c r="K919" s="69" t="n">
        <f aca="false">SUM(I919:J919)</f>
        <v>0</v>
      </c>
      <c r="L919" s="71" t="str">
        <f aca="false">IF(C919&lt;&gt;0,IF(I919&lt;&gt;0,I919/C919*100,""),"")</f>
        <v/>
      </c>
      <c r="M919" s="71" t="str">
        <f aca="false">IF(E919&lt;&gt;0,IF(K919&lt;&gt;0,K919/E919*100,""),"")</f>
        <v/>
      </c>
      <c r="N919" s="71" t="str">
        <f aca="false">IF(F919&lt;&gt;0,IF(I919&lt;&gt;0,I919/F919*100,""),"")</f>
        <v/>
      </c>
      <c r="O919" s="71" t="str">
        <f aca="false">IF(H919&lt;&gt;0,IF(K919&lt;&gt;0,K919/H919*100,""),"")</f>
        <v/>
      </c>
      <c r="Q919" s="65" t="n">
        <f aca="false">E919-C919-D919</f>
        <v>0</v>
      </c>
      <c r="R919" s="66" t="n">
        <f aca="false">H919-F919-G919</f>
        <v>0</v>
      </c>
      <c r="S919" s="66" t="n">
        <f aca="false">K919-I919-J919</f>
        <v>0</v>
      </c>
    </row>
    <row r="920" s="43" customFormat="true" ht="11.25" hidden="false" customHeight="false" outlineLevel="0" collapsed="false">
      <c r="A920" s="75" t="s">
        <v>57</v>
      </c>
      <c r="B920" s="79" t="s">
        <v>58</v>
      </c>
      <c r="C920" s="111"/>
      <c r="D920" s="69"/>
      <c r="E920" s="82" t="n">
        <f aca="false">D920+C920</f>
        <v>0</v>
      </c>
      <c r="F920" s="111" t="n">
        <v>4000000</v>
      </c>
      <c r="G920" s="69"/>
      <c r="H920" s="82" t="n">
        <f aca="false">G920+F920</f>
        <v>4000000</v>
      </c>
      <c r="I920" s="111"/>
      <c r="J920" s="69"/>
      <c r="K920" s="82" t="n">
        <f aca="false">J920+I920</f>
        <v>0</v>
      </c>
      <c r="L920" s="83" t="str">
        <f aca="false">IF(C920&lt;&gt;0,IF(I920&lt;&gt;0,I920/C920*100,""),"")</f>
        <v/>
      </c>
      <c r="M920" s="83" t="str">
        <f aca="false">IF(E920&lt;&gt;0,IF(K920&lt;&gt;0,K920/E920*100,""),"")</f>
        <v/>
      </c>
      <c r="N920" s="83" t="str">
        <f aca="false">IF(F920&lt;&gt;0,IF(I920&lt;&gt;0,I920/F920*100,""),"")</f>
        <v/>
      </c>
      <c r="O920" s="83" t="str">
        <f aca="false">IF(H920&lt;&gt;0,IF(K920&lt;&gt;0,K920/H920*100,""),"")</f>
        <v/>
      </c>
      <c r="Q920" s="65" t="n">
        <f aca="false">E920-C920-D920</f>
        <v>0</v>
      </c>
      <c r="R920" s="66" t="n">
        <f aca="false">H920-F920-G920</f>
        <v>0</v>
      </c>
      <c r="S920" s="66" t="n">
        <f aca="false">K920-I920-J920</f>
        <v>0</v>
      </c>
    </row>
    <row r="921" s="43" customFormat="true" ht="6" hidden="false" customHeight="true" outlineLevel="0" collapsed="false">
      <c r="A921" s="75"/>
      <c r="B921" s="48"/>
      <c r="C921" s="69"/>
      <c r="D921" s="69"/>
      <c r="E921" s="82" t="n">
        <f aca="false">D921+C921</f>
        <v>0</v>
      </c>
      <c r="F921" s="82"/>
      <c r="G921" s="69"/>
      <c r="H921" s="82" t="n">
        <f aca="false">G921+F921</f>
        <v>0</v>
      </c>
      <c r="I921" s="69"/>
      <c r="J921" s="69"/>
      <c r="K921" s="82" t="n">
        <f aca="false">J921+I921</f>
        <v>0</v>
      </c>
      <c r="L921" s="83" t="str">
        <f aca="false">IF(C921&lt;&gt;0,IF(I921&lt;&gt;0,I921/C921*100,""),"")</f>
        <v/>
      </c>
      <c r="M921" s="83" t="str">
        <f aca="false">IF(E921&lt;&gt;0,IF(K921&lt;&gt;0,K921/E921*100,""),"")</f>
        <v/>
      </c>
      <c r="N921" s="83" t="str">
        <f aca="false">IF(F921&lt;&gt;0,IF(I921&lt;&gt;0,I921/F921*100,""),"")</f>
        <v/>
      </c>
      <c r="O921" s="83" t="str">
        <f aca="false">IF(H921&lt;&gt;0,IF(K921&lt;&gt;0,K921/H921*100,""),"")</f>
        <v/>
      </c>
      <c r="Q921" s="65" t="n">
        <f aca="false">E921-C921-D921</f>
        <v>0</v>
      </c>
      <c r="R921" s="66" t="n">
        <f aca="false">H921-F921-G921</f>
        <v>0</v>
      </c>
      <c r="S921" s="66" t="n">
        <f aca="false">K921-I921-J921</f>
        <v>0</v>
      </c>
    </row>
    <row r="922" s="120" customFormat="true" ht="12.75" hidden="false" customHeight="false" outlineLevel="0" collapsed="false">
      <c r="A922" s="61" t="s">
        <v>703</v>
      </c>
      <c r="B922" s="76" t="s">
        <v>19</v>
      </c>
      <c r="C922" s="118" t="n">
        <f aca="false">SUM(C924:C930)</f>
        <v>8986100</v>
      </c>
      <c r="D922" s="118" t="n">
        <f aca="false">SUM(D924:D929)</f>
        <v>0</v>
      </c>
      <c r="E922" s="108" t="n">
        <f aca="false">SUM(C922:D922)</f>
        <v>8986100</v>
      </c>
      <c r="F922" s="108" t="n">
        <f aca="false">SUM(F924:F930)</f>
        <v>9588600</v>
      </c>
      <c r="G922" s="118" t="n">
        <f aca="false">SUM(G924:G929)</f>
        <v>0</v>
      </c>
      <c r="H922" s="108" t="n">
        <f aca="false">SUM(F922:G922)</f>
        <v>9588600</v>
      </c>
      <c r="I922" s="118" t="n">
        <f aca="false">SUM(I924:I930)</f>
        <v>8956310</v>
      </c>
      <c r="J922" s="118" t="n">
        <f aca="false">SUM(J924:J929)</f>
        <v>0</v>
      </c>
      <c r="K922" s="108" t="n">
        <f aca="false">SUM(I922:J922)</f>
        <v>8956310</v>
      </c>
      <c r="L922" s="109" t="n">
        <f aca="false">IF(C922&lt;&gt;0,IF(I922&lt;&gt;0,I922/C922*100,""),"")</f>
        <v>99.6684879981304</v>
      </c>
      <c r="M922" s="109" t="n">
        <f aca="false">IF(E922&lt;&gt;0,IF(K922&lt;&gt;0,K922/E922*100,""),"")</f>
        <v>99.6684879981304</v>
      </c>
      <c r="N922" s="109" t="n">
        <f aca="false">IF(F922&lt;&gt;0,IF(I922&lt;&gt;0,I922/F922*100,""),"")</f>
        <v>93.4058152389296</v>
      </c>
      <c r="O922" s="109" t="n">
        <f aca="false">IF(H922&lt;&gt;0,IF(K922&lt;&gt;0,K922/H922*100,""),"")</f>
        <v>93.4058152389296</v>
      </c>
      <c r="Q922" s="65" t="n">
        <f aca="false">E922-C922-D922</f>
        <v>0</v>
      </c>
      <c r="R922" s="66" t="n">
        <f aca="false">H922-F922-G922</f>
        <v>0</v>
      </c>
      <c r="S922" s="66" t="n">
        <f aca="false">K922-I922-J922</f>
        <v>0</v>
      </c>
    </row>
    <row r="923" s="94" customFormat="true" ht="12.75" hidden="false" customHeight="false" outlineLevel="0" collapsed="false">
      <c r="A923" s="189" t="s">
        <v>26</v>
      </c>
      <c r="B923" s="85"/>
      <c r="C923" s="69" t="n">
        <f aca="false">SUM(C924:C929)</f>
        <v>8986100</v>
      </c>
      <c r="D923" s="69"/>
      <c r="E923" s="82" t="n">
        <f aca="false">D923+C923</f>
        <v>8986100</v>
      </c>
      <c r="F923" s="82" t="n">
        <f aca="false">SUM(F924:F929)</f>
        <v>9418600</v>
      </c>
      <c r="G923" s="69"/>
      <c r="H923" s="82" t="n">
        <f aca="false">G923+F923</f>
        <v>9418600</v>
      </c>
      <c r="I923" s="69" t="n">
        <f aca="false">SUM(I924:I929)</f>
        <v>8956310</v>
      </c>
      <c r="J923" s="69"/>
      <c r="K923" s="82" t="n">
        <f aca="false">J923+I923</f>
        <v>8956310</v>
      </c>
      <c r="L923" s="83" t="n">
        <f aca="false">IF(C923&lt;&gt;0,IF(I923&lt;&gt;0,I923/C923*100,""),"")</f>
        <v>99.6684879981304</v>
      </c>
      <c r="M923" s="83" t="n">
        <f aca="false">IF(E923&lt;&gt;0,IF(K923&lt;&gt;0,K923/E923*100,""),"")</f>
        <v>99.6684879981304</v>
      </c>
      <c r="N923" s="83" t="n">
        <f aca="false">IF(F923&lt;&gt;0,IF(I923&lt;&gt;0,I923/F923*100,""),"")</f>
        <v>95.0917333786338</v>
      </c>
      <c r="O923" s="83" t="n">
        <f aca="false">IF(H923&lt;&gt;0,IF(K923&lt;&gt;0,K923/H923*100,""),"")</f>
        <v>95.0917333786338</v>
      </c>
      <c r="Q923" s="65" t="n">
        <f aca="false">E923-C923-D923</f>
        <v>0</v>
      </c>
      <c r="R923" s="66" t="n">
        <f aca="false">H923-F923-G923</f>
        <v>0</v>
      </c>
      <c r="S923" s="66" t="n">
        <f aca="false">K923-I923-J923</f>
        <v>0</v>
      </c>
    </row>
    <row r="924" s="43" customFormat="true" ht="11.25" hidden="false" customHeight="false" outlineLevel="0" collapsed="false">
      <c r="A924" s="101" t="s">
        <v>654</v>
      </c>
      <c r="B924" s="124" t="s">
        <v>618</v>
      </c>
      <c r="C924" s="103" t="n">
        <v>8974000</v>
      </c>
      <c r="D924" s="103"/>
      <c r="E924" s="144" t="n">
        <f aca="false">D924+C924</f>
        <v>8974000</v>
      </c>
      <c r="F924" s="103" t="n">
        <v>8778000</v>
      </c>
      <c r="G924" s="103"/>
      <c r="H924" s="144" t="n">
        <f aca="false">G924+F924</f>
        <v>8778000</v>
      </c>
      <c r="I924" s="103" t="n">
        <v>8224910</v>
      </c>
      <c r="J924" s="103"/>
      <c r="K924" s="144" t="n">
        <f aca="false">J924+I924</f>
        <v>8224910</v>
      </c>
      <c r="L924" s="145" t="n">
        <f aca="false">IF(C924&lt;&gt;0,IF(I924&lt;&gt;0,I924/C924*100,""),"")</f>
        <v>91.6526632493871</v>
      </c>
      <c r="M924" s="145" t="n">
        <f aca="false">IF(E924&lt;&gt;0,IF(K924&lt;&gt;0,K924/E924*100,""),"")</f>
        <v>91.6526632493871</v>
      </c>
      <c r="N924" s="145" t="n">
        <f aca="false">IF(F924&lt;&gt;0,IF(I924&lt;&gt;0,I924/F924*100,""),"")</f>
        <v>93.6991341991342</v>
      </c>
      <c r="O924" s="145" t="n">
        <f aca="false">IF(H924&lt;&gt;0,IF(K924&lt;&gt;0,K924/H924*100,""),"")</f>
        <v>93.6991341991342</v>
      </c>
      <c r="Q924" s="65" t="n">
        <f aca="false">E924-C924-D924</f>
        <v>0</v>
      </c>
      <c r="R924" s="66" t="n">
        <f aca="false">H924-F924-G924</f>
        <v>0</v>
      </c>
      <c r="S924" s="66" t="n">
        <f aca="false">K924-I924-J924</f>
        <v>0</v>
      </c>
    </row>
    <row r="925" s="43" customFormat="true" ht="11.25" hidden="false" customHeight="false" outlineLevel="0" collapsed="false">
      <c r="A925" s="72" t="s">
        <v>698</v>
      </c>
      <c r="B925" s="48" t="s">
        <v>628</v>
      </c>
      <c r="C925" s="69" t="n">
        <v>2100</v>
      </c>
      <c r="D925" s="69"/>
      <c r="E925" s="82" t="n">
        <f aca="false">D925+C925</f>
        <v>2100</v>
      </c>
      <c r="F925" s="69" t="n">
        <v>2100</v>
      </c>
      <c r="G925" s="69"/>
      <c r="H925" s="82" t="n">
        <f aca="false">G925+F925</f>
        <v>2100</v>
      </c>
      <c r="I925" s="69" t="n">
        <v>8400</v>
      </c>
      <c r="J925" s="69"/>
      <c r="K925" s="82" t="n">
        <f aca="false">J925+I925</f>
        <v>8400</v>
      </c>
      <c r="L925" s="83" t="n">
        <f aca="false">IF(C925&lt;&gt;0,IF(I925&lt;&gt;0,I925/C925*100,""),"")</f>
        <v>400</v>
      </c>
      <c r="M925" s="83" t="n">
        <f aca="false">IF(E925&lt;&gt;0,IF(K925&lt;&gt;0,K925/E925*100,""),"")</f>
        <v>400</v>
      </c>
      <c r="N925" s="83" t="n">
        <f aca="false">IF(F925&lt;&gt;0,IF(I925&lt;&gt;0,I925/F925*100,""),"")</f>
        <v>400</v>
      </c>
      <c r="O925" s="83" t="n">
        <f aca="false">IF(H925&lt;&gt;0,IF(K925&lt;&gt;0,K925/H925*100,""),"")</f>
        <v>400</v>
      </c>
      <c r="Q925" s="65" t="n">
        <f aca="false">E925-C925-D925</f>
        <v>0</v>
      </c>
      <c r="R925" s="66" t="n">
        <f aca="false">H925-F925-G925</f>
        <v>0</v>
      </c>
      <c r="S925" s="66" t="n">
        <f aca="false">K925-I925-J925</f>
        <v>0</v>
      </c>
    </row>
    <row r="926" s="43" customFormat="true" ht="11.25" hidden="false" customHeight="false" outlineLevel="0" collapsed="false">
      <c r="A926" s="75" t="s">
        <v>704</v>
      </c>
      <c r="B926" s="48" t="s">
        <v>705</v>
      </c>
      <c r="C926" s="69"/>
      <c r="D926" s="69"/>
      <c r="E926" s="82" t="n">
        <f aca="false">SUM(C926:D926)</f>
        <v>0</v>
      </c>
      <c r="F926" s="69" t="n">
        <v>429500</v>
      </c>
      <c r="G926" s="69"/>
      <c r="H926" s="82" t="n">
        <f aca="false">SUM(F926:G926)</f>
        <v>429500</v>
      </c>
      <c r="I926" s="69" t="n">
        <v>275000</v>
      </c>
      <c r="J926" s="69"/>
      <c r="K926" s="82" t="n">
        <f aca="false">SUM(I926:J926)</f>
        <v>275000</v>
      </c>
      <c r="L926" s="83" t="str">
        <f aca="false">IF(C926&lt;&gt;0,IF(I926&lt;&gt;0,I926/C926*100,""),"")</f>
        <v/>
      </c>
      <c r="M926" s="83" t="str">
        <f aca="false">IF(E926&lt;&gt;0,IF(K926&lt;&gt;0,K926/E926*100,""),"")</f>
        <v/>
      </c>
      <c r="N926" s="83" t="n">
        <f aca="false">IF(F926&lt;&gt;0,IF(I926&lt;&gt;0,I926/F926*100,""),"")</f>
        <v>64.0279394644936</v>
      </c>
      <c r="O926" s="83" t="n">
        <f aca="false">IF(H926&lt;&gt;0,IF(K926&lt;&gt;0,K926/H926*100,""),"")</f>
        <v>64.0279394644936</v>
      </c>
      <c r="Q926" s="65" t="n">
        <f aca="false">E926-C926-D926</f>
        <v>0</v>
      </c>
      <c r="R926" s="66" t="n">
        <f aca="false">H926-F926-G926</f>
        <v>0</v>
      </c>
      <c r="S926" s="66" t="n">
        <f aca="false">K926-I926-J926</f>
        <v>0</v>
      </c>
    </row>
    <row r="927" s="43" customFormat="true" ht="11.25" hidden="false" customHeight="false" outlineLevel="0" collapsed="false">
      <c r="A927" s="72" t="s">
        <v>655</v>
      </c>
      <c r="B927" s="48" t="s">
        <v>656</v>
      </c>
      <c r="C927" s="82" t="n">
        <v>8000</v>
      </c>
      <c r="D927" s="69"/>
      <c r="E927" s="82" t="n">
        <f aca="false">SUM(C927:D927)</f>
        <v>8000</v>
      </c>
      <c r="F927" s="82" t="n">
        <v>207000</v>
      </c>
      <c r="G927" s="69"/>
      <c r="H927" s="82" t="n">
        <f aca="false">SUM(F927:G927)</f>
        <v>207000</v>
      </c>
      <c r="I927" s="82" t="n">
        <f aca="false">8000+440000</f>
        <v>448000</v>
      </c>
      <c r="J927" s="69"/>
      <c r="K927" s="82" t="n">
        <f aca="false">SUM(I927:J927)</f>
        <v>448000</v>
      </c>
      <c r="L927" s="83" t="n">
        <f aca="false">IF(C927&lt;&gt;0,IF(I927&lt;&gt;0,I927/C927*100,""),"")</f>
        <v>5600</v>
      </c>
      <c r="M927" s="83" t="n">
        <f aca="false">IF(E927&lt;&gt;0,IF(K927&lt;&gt;0,K927/E927*100,""),"")</f>
        <v>5600</v>
      </c>
      <c r="N927" s="83" t="n">
        <f aca="false">IF(F927&lt;&gt;0,IF(I927&lt;&gt;0,I927/F927*100,""),"")</f>
        <v>216.425120772947</v>
      </c>
      <c r="O927" s="83" t="n">
        <f aca="false">IF(H927&lt;&gt;0,IF(K927&lt;&gt;0,K927/H927*100,""),"")</f>
        <v>216.425120772947</v>
      </c>
      <c r="Q927" s="65" t="n">
        <f aca="false">E927-C927-D927</f>
        <v>0</v>
      </c>
      <c r="R927" s="66" t="n">
        <f aca="false">H927-F927-G927</f>
        <v>0</v>
      </c>
      <c r="S927" s="66" t="n">
        <f aca="false">K927-I927-J927</f>
        <v>0</v>
      </c>
    </row>
    <row r="928" s="43" customFormat="true" ht="22.5" hidden="false" customHeight="false" outlineLevel="0" collapsed="false">
      <c r="A928" s="126" t="s">
        <v>706</v>
      </c>
      <c r="B928" s="48"/>
      <c r="C928" s="82"/>
      <c r="D928" s="69"/>
      <c r="E928" s="82"/>
      <c r="F928" s="82"/>
      <c r="G928" s="69"/>
      <c r="H928" s="82"/>
      <c r="I928" s="82"/>
      <c r="J928" s="69"/>
      <c r="K928" s="82"/>
      <c r="L928" s="83"/>
      <c r="M928" s="83"/>
      <c r="N928" s="83"/>
      <c r="O928" s="83"/>
      <c r="Q928" s="65" t="n">
        <f aca="false">E928-C928-D928</f>
        <v>0</v>
      </c>
      <c r="R928" s="66" t="n">
        <f aca="false">H928-F928-G928</f>
        <v>0</v>
      </c>
      <c r="S928" s="66" t="n">
        <f aca="false">K928-I928-J928</f>
        <v>0</v>
      </c>
    </row>
    <row r="929" s="43" customFormat="true" ht="11.25" hidden="false" customHeight="false" outlineLevel="0" collapsed="false">
      <c r="A929" s="75" t="s">
        <v>30</v>
      </c>
      <c r="B929" s="79" t="s">
        <v>31</v>
      </c>
      <c r="C929" s="82" t="n">
        <v>2000</v>
      </c>
      <c r="D929" s="69"/>
      <c r="E929" s="82" t="n">
        <f aca="false">D929+C929</f>
        <v>2000</v>
      </c>
      <c r="F929" s="82" t="n">
        <v>2000</v>
      </c>
      <c r="G929" s="69"/>
      <c r="H929" s="82" t="n">
        <f aca="false">G929+F929</f>
        <v>2000</v>
      </c>
      <c r="I929" s="82"/>
      <c r="J929" s="69"/>
      <c r="K929" s="82" t="n">
        <f aca="false">J929+I929</f>
        <v>0</v>
      </c>
      <c r="L929" s="83" t="str">
        <f aca="false">IF(C929&lt;&gt;0,IF(I929&lt;&gt;0,I929/C929*100,""),"")</f>
        <v/>
      </c>
      <c r="M929" s="83" t="str">
        <f aca="false">IF(E929&lt;&gt;0,IF(K929&lt;&gt;0,K929/E929*100,""),"")</f>
        <v/>
      </c>
      <c r="N929" s="83" t="str">
        <f aca="false">IF(F929&lt;&gt;0,IF(I929&lt;&gt;0,I929/F929*100,""),"")</f>
        <v/>
      </c>
      <c r="O929" s="83" t="str">
        <f aca="false">IF(H929&lt;&gt;0,IF(K929&lt;&gt;0,K929/H929*100,""),"")</f>
        <v/>
      </c>
      <c r="Q929" s="65" t="n">
        <f aca="false">E929-C929-D929</f>
        <v>0</v>
      </c>
      <c r="R929" s="66" t="n">
        <f aca="false">H929-F929-G929</f>
        <v>0</v>
      </c>
      <c r="S929" s="66" t="n">
        <f aca="false">K929-I929-J929</f>
        <v>0</v>
      </c>
    </row>
    <row r="930" s="43" customFormat="true" ht="11.25" hidden="false" customHeight="false" outlineLevel="0" collapsed="false">
      <c r="A930" s="72" t="s">
        <v>57</v>
      </c>
      <c r="B930" s="79" t="s">
        <v>58</v>
      </c>
      <c r="C930" s="69"/>
      <c r="D930" s="69"/>
      <c r="E930" s="82" t="n">
        <f aca="false">SUM(C930:D930)</f>
        <v>0</v>
      </c>
      <c r="F930" s="69" t="n">
        <v>170000</v>
      </c>
      <c r="G930" s="69"/>
      <c r="H930" s="82" t="n">
        <f aca="false">SUM(F930:G930)</f>
        <v>170000</v>
      </c>
      <c r="I930" s="69"/>
      <c r="J930" s="69"/>
      <c r="K930" s="82" t="n">
        <f aca="false">SUM(I930:J930)</f>
        <v>0</v>
      </c>
      <c r="L930" s="83" t="str">
        <f aca="false">IF(C930&lt;&gt;0,IF(I930&lt;&gt;0,I930/C930*100,""),"")</f>
        <v/>
      </c>
      <c r="M930" s="83" t="str">
        <f aca="false">IF(E930&lt;&gt;0,IF(K930&lt;&gt;0,K930/E930*100,""),"")</f>
        <v/>
      </c>
      <c r="N930" s="83" t="str">
        <f aca="false">IF(F930&lt;&gt;0,IF(I930&lt;&gt;0,I930/F930*100,""),"")</f>
        <v/>
      </c>
      <c r="O930" s="83" t="str">
        <f aca="false">IF(H930&lt;&gt;0,IF(K930&lt;&gt;0,K930/H930*100,""),"")</f>
        <v/>
      </c>
      <c r="Q930" s="65" t="n">
        <f aca="false">E930-C930-D930</f>
        <v>0</v>
      </c>
      <c r="R930" s="66" t="n">
        <f aca="false">H930-F930-G930</f>
        <v>0</v>
      </c>
      <c r="S930" s="66" t="n">
        <f aca="false">K930-I930-J930</f>
        <v>0</v>
      </c>
    </row>
    <row r="931" s="43" customFormat="true" ht="6" hidden="false" customHeight="true" outlineLevel="0" collapsed="false">
      <c r="A931" s="72"/>
      <c r="B931" s="48"/>
      <c r="C931" s="69"/>
      <c r="D931" s="69"/>
      <c r="E931" s="82"/>
      <c r="F931" s="82"/>
      <c r="G931" s="69"/>
      <c r="H931" s="82"/>
      <c r="I931" s="69"/>
      <c r="J931" s="69"/>
      <c r="K931" s="82"/>
      <c r="L931" s="83" t="str">
        <f aca="false">IF(C931&lt;&gt;0,IF(I931&lt;&gt;0,I931/C931*100,""),"")</f>
        <v/>
      </c>
      <c r="M931" s="83" t="str">
        <f aca="false">IF(E931&lt;&gt;0,IF(K931&lt;&gt;0,K931/E931*100,""),"")</f>
        <v/>
      </c>
      <c r="N931" s="83" t="str">
        <f aca="false">IF(F931&lt;&gt;0,IF(I931&lt;&gt;0,I931/F931*100,""),"")</f>
        <v/>
      </c>
      <c r="O931" s="83" t="str">
        <f aca="false">IF(H931&lt;&gt;0,IF(K931&lt;&gt;0,K931/H931*100,""),"")</f>
        <v/>
      </c>
      <c r="Q931" s="65" t="n">
        <f aca="false">E931-C931-D931</f>
        <v>0</v>
      </c>
      <c r="R931" s="66" t="n">
        <f aca="false">H931-F931-G931</f>
        <v>0</v>
      </c>
      <c r="S931" s="66" t="n">
        <f aca="false">K931-I931-J931</f>
        <v>0</v>
      </c>
    </row>
    <row r="932" s="120" customFormat="true" ht="12.75" hidden="false" customHeight="false" outlineLevel="0" collapsed="false">
      <c r="A932" s="61" t="s">
        <v>707</v>
      </c>
      <c r="B932" s="76" t="s">
        <v>19</v>
      </c>
      <c r="C932" s="108" t="n">
        <f aca="false">SUM(C934:C938)</f>
        <v>6603200</v>
      </c>
      <c r="D932" s="108" t="n">
        <f aca="false">SUM(D934:D938)</f>
        <v>0</v>
      </c>
      <c r="E932" s="108" t="n">
        <f aca="false">SUM(C932:D932)</f>
        <v>6603200</v>
      </c>
      <c r="F932" s="108" t="n">
        <f aca="false">SUM(F934:F938)</f>
        <v>6717021</v>
      </c>
      <c r="G932" s="108" t="n">
        <f aca="false">SUM(G934:G938)</f>
        <v>0</v>
      </c>
      <c r="H932" s="108" t="n">
        <f aca="false">SUM(F932:G932)</f>
        <v>6717021</v>
      </c>
      <c r="I932" s="108" t="n">
        <f aca="false">SUM(I934:I938)</f>
        <v>6370040</v>
      </c>
      <c r="J932" s="108" t="n">
        <f aca="false">SUM(J934:J938)</f>
        <v>0</v>
      </c>
      <c r="K932" s="108" t="n">
        <f aca="false">SUM(I932:J932)</f>
        <v>6370040</v>
      </c>
      <c r="L932" s="109" t="n">
        <f aca="false">IF(C932&lt;&gt;0,IF(I932&lt;&gt;0,I932/C932*100,""),"")</f>
        <v>96.4689847346741</v>
      </c>
      <c r="M932" s="109" t="n">
        <f aca="false">IF(E932&lt;&gt;0,IF(K932&lt;&gt;0,K932/E932*100,""),"")</f>
        <v>96.4689847346741</v>
      </c>
      <c r="N932" s="109" t="n">
        <f aca="false">IF(F932&lt;&gt;0,IF(I932&lt;&gt;0,I932/F932*100,""),"")</f>
        <v>94.8343022896608</v>
      </c>
      <c r="O932" s="109" t="n">
        <f aca="false">IF(H932&lt;&gt;0,IF(K932&lt;&gt;0,K932/H932*100,""),"")</f>
        <v>94.8343022896608</v>
      </c>
      <c r="Q932" s="65" t="n">
        <f aca="false">E932-C932-D932</f>
        <v>0</v>
      </c>
      <c r="R932" s="66" t="n">
        <f aca="false">H932-F932-G932</f>
        <v>0</v>
      </c>
      <c r="S932" s="66" t="n">
        <f aca="false">K932-I932-J932</f>
        <v>0</v>
      </c>
    </row>
    <row r="933" s="120" customFormat="true" ht="12" hidden="true" customHeight="false" outlineLevel="0" collapsed="false">
      <c r="A933" s="72" t="s">
        <v>26</v>
      </c>
      <c r="B933" s="179"/>
      <c r="C933" s="111" t="n">
        <f aca="false">SUM(C934:C938)</f>
        <v>6603200</v>
      </c>
      <c r="D933" s="112"/>
      <c r="E933" s="69" t="n">
        <f aca="false">SUM(C933:D933)</f>
        <v>6603200</v>
      </c>
      <c r="F933" s="69" t="n">
        <f aca="false">SUM(F934:F938)</f>
        <v>6717021</v>
      </c>
      <c r="G933" s="112"/>
      <c r="H933" s="69" t="n">
        <f aca="false">SUM(F933:G933)</f>
        <v>6717021</v>
      </c>
      <c r="I933" s="111" t="n">
        <f aca="false">SUM(I934:I938)</f>
        <v>6370040</v>
      </c>
      <c r="J933" s="112"/>
      <c r="K933" s="69" t="n">
        <f aca="false">SUM(I933:J933)</f>
        <v>6370040</v>
      </c>
      <c r="L933" s="71" t="n">
        <f aca="false">IF(C933&lt;&gt;0,IF(I933&lt;&gt;0,I933/C933*100,""),"")</f>
        <v>96.4689847346741</v>
      </c>
      <c r="M933" s="71" t="n">
        <f aca="false">IF(E933&lt;&gt;0,IF(K933&lt;&gt;0,K933/E933*100,""),"")</f>
        <v>96.4689847346741</v>
      </c>
      <c r="N933" s="71" t="n">
        <f aca="false">IF(F933&lt;&gt;0,IF(I933&lt;&gt;0,I933/F933*100,""),"")</f>
        <v>94.8343022896608</v>
      </c>
      <c r="O933" s="71" t="n">
        <f aca="false">IF(H933&lt;&gt;0,IF(K933&lt;&gt;0,K933/H933*100,""),"")</f>
        <v>94.8343022896608</v>
      </c>
      <c r="Q933" s="65" t="n">
        <f aca="false">E933-C933-D933</f>
        <v>0</v>
      </c>
      <c r="R933" s="66" t="n">
        <f aca="false">H933-F933-G933</f>
        <v>0</v>
      </c>
      <c r="S933" s="66" t="n">
        <f aca="false">K933-I933-J933</f>
        <v>0</v>
      </c>
    </row>
    <row r="934" s="43" customFormat="true" ht="11.25" hidden="false" customHeight="false" outlineLevel="0" collapsed="false">
      <c r="A934" s="72" t="s">
        <v>654</v>
      </c>
      <c r="B934" s="48" t="s">
        <v>618</v>
      </c>
      <c r="C934" s="69" t="n">
        <v>6573000</v>
      </c>
      <c r="D934" s="69"/>
      <c r="E934" s="69" t="n">
        <f aca="false">SUM(C934:D934)</f>
        <v>6573000</v>
      </c>
      <c r="F934" s="69" t="n">
        <v>6573721</v>
      </c>
      <c r="G934" s="69"/>
      <c r="H934" s="69" t="n">
        <f aca="false">SUM(F934:G934)</f>
        <v>6573721</v>
      </c>
      <c r="I934" s="69" t="n">
        <v>6342840</v>
      </c>
      <c r="J934" s="69"/>
      <c r="K934" s="69" t="n">
        <f aca="false">SUM(I934:J934)</f>
        <v>6342840</v>
      </c>
      <c r="L934" s="71" t="n">
        <f aca="false">IF(C934&lt;&gt;0,IF(I934&lt;&gt;0,I934/C934*100,""),"")</f>
        <v>96.4984025559105</v>
      </c>
      <c r="M934" s="71" t="n">
        <f aca="false">IF(E934&lt;&gt;0,IF(K934&lt;&gt;0,K934/E934*100,""),"")</f>
        <v>96.4984025559105</v>
      </c>
      <c r="N934" s="71" t="n">
        <f aca="false">IF(F934&lt;&gt;0,IF(I934&lt;&gt;0,I934/F934*100,""),"")</f>
        <v>96.4878186950739</v>
      </c>
      <c r="O934" s="71" t="n">
        <f aca="false">IF(H934&lt;&gt;0,IF(K934&lt;&gt;0,K934/H934*100,""),"")</f>
        <v>96.4878186950739</v>
      </c>
      <c r="Q934" s="65" t="n">
        <f aca="false">E934-C934-D934</f>
        <v>0</v>
      </c>
      <c r="R934" s="66" t="n">
        <f aca="false">H934-F934-G934</f>
        <v>0</v>
      </c>
      <c r="S934" s="66" t="n">
        <f aca="false">K934-I934-J934</f>
        <v>0</v>
      </c>
    </row>
    <row r="935" s="120" customFormat="true" ht="12" hidden="false" customHeight="false" outlineLevel="0" collapsed="false">
      <c r="A935" s="72" t="s">
        <v>708</v>
      </c>
      <c r="B935" s="48" t="s">
        <v>628</v>
      </c>
      <c r="C935" s="159" t="n">
        <v>4200</v>
      </c>
      <c r="D935" s="176"/>
      <c r="E935" s="82" t="n">
        <f aca="false">D935+C935</f>
        <v>4200</v>
      </c>
      <c r="F935" s="159" t="n">
        <v>6800</v>
      </c>
      <c r="G935" s="176"/>
      <c r="H935" s="82" t="n">
        <f aca="false">G935+F935</f>
        <v>6800</v>
      </c>
      <c r="I935" s="159" t="n">
        <v>4200</v>
      </c>
      <c r="J935" s="176"/>
      <c r="K935" s="82" t="n">
        <f aca="false">J935+I935</f>
        <v>4200</v>
      </c>
      <c r="L935" s="83" t="n">
        <f aca="false">IF(C935&lt;&gt;0,IF(I935&lt;&gt;0,I935/C935*100,""),"")</f>
        <v>100</v>
      </c>
      <c r="M935" s="83" t="n">
        <f aca="false">IF(E935&lt;&gt;0,IF(K935&lt;&gt;0,K935/E935*100,""),"")</f>
        <v>100</v>
      </c>
      <c r="N935" s="83" t="n">
        <f aca="false">IF(F935&lt;&gt;0,IF(I935&lt;&gt;0,I935/F935*100,""),"")</f>
        <v>61.7647058823529</v>
      </c>
      <c r="O935" s="83" t="n">
        <f aca="false">IF(H935&lt;&gt;0,IF(K935&lt;&gt;0,K935/H935*100,""),"")</f>
        <v>61.7647058823529</v>
      </c>
      <c r="Q935" s="65" t="n">
        <f aca="false">E935-C935-D935</f>
        <v>0</v>
      </c>
      <c r="R935" s="66" t="n">
        <f aca="false">H935-F935-G935</f>
        <v>0</v>
      </c>
      <c r="S935" s="66" t="n">
        <f aca="false">K935-I935-J935</f>
        <v>0</v>
      </c>
    </row>
    <row r="936" s="43" customFormat="true" ht="11.25" hidden="false" customHeight="false" outlineLevel="0" collapsed="false">
      <c r="A936" s="72" t="s">
        <v>655</v>
      </c>
      <c r="B936" s="48" t="s">
        <v>656</v>
      </c>
      <c r="C936" s="69" t="n">
        <v>23000</v>
      </c>
      <c r="D936" s="82"/>
      <c r="E936" s="82" t="n">
        <f aca="false">SUM(C936:D936)</f>
        <v>23000</v>
      </c>
      <c r="F936" s="69" t="n">
        <v>123000</v>
      </c>
      <c r="G936" s="82"/>
      <c r="H936" s="82" t="n">
        <f aca="false">SUM(F936:G936)</f>
        <v>123000</v>
      </c>
      <c r="I936" s="69" t="n">
        <v>23000</v>
      </c>
      <c r="J936" s="82"/>
      <c r="K936" s="82" t="n">
        <f aca="false">SUM(I936:J936)</f>
        <v>23000</v>
      </c>
      <c r="L936" s="83" t="n">
        <f aca="false">IF(C936&lt;&gt;0,IF(I936&lt;&gt;0,I936/C936*100,""),"")</f>
        <v>100</v>
      </c>
      <c r="M936" s="83" t="n">
        <f aca="false">IF(E936&lt;&gt;0,IF(K936&lt;&gt;0,K936/E936*100,""),"")</f>
        <v>100</v>
      </c>
      <c r="N936" s="83" t="n">
        <f aca="false">IF(F936&lt;&gt;0,IF(I936&lt;&gt;0,I936/F936*100,""),"")</f>
        <v>18.6991869918699</v>
      </c>
      <c r="O936" s="83" t="n">
        <f aca="false">IF(H936&lt;&gt;0,IF(K936&lt;&gt;0,K936/H936*100,""),"")</f>
        <v>18.6991869918699</v>
      </c>
      <c r="Q936" s="65" t="n">
        <f aca="false">E936-C936-D936</f>
        <v>0</v>
      </c>
      <c r="R936" s="66" t="n">
        <f aca="false">H936-F936-G936</f>
        <v>0</v>
      </c>
      <c r="S936" s="66" t="n">
        <f aca="false">K936-I936-J936</f>
        <v>0</v>
      </c>
    </row>
    <row r="937" s="43" customFormat="true" ht="11.25" hidden="false" customHeight="false" outlineLevel="0" collapsed="false">
      <c r="A937" s="72" t="s">
        <v>658</v>
      </c>
      <c r="B937" s="79" t="s">
        <v>620</v>
      </c>
      <c r="C937" s="69"/>
      <c r="D937" s="69"/>
      <c r="E937" s="69"/>
      <c r="F937" s="69" t="n">
        <v>10500</v>
      </c>
      <c r="G937" s="69"/>
      <c r="H937" s="69" t="n">
        <f aca="false">SUM(F937:G937)</f>
        <v>10500</v>
      </c>
      <c r="I937" s="69"/>
      <c r="J937" s="69"/>
      <c r="K937" s="69"/>
      <c r="L937" s="71" t="str">
        <f aca="false">IF(C937&lt;&gt;0,IF(I937&lt;&gt;0,I937/C937*100,""),"")</f>
        <v/>
      </c>
      <c r="M937" s="71" t="str">
        <f aca="false">IF(E937&lt;&gt;0,IF(K937&lt;&gt;0,K937/E937*100,""),"")</f>
        <v/>
      </c>
      <c r="N937" s="71" t="str">
        <f aca="false">IF(F937&lt;&gt;0,IF(I937&lt;&gt;0,I937/F937*100,""),"")</f>
        <v/>
      </c>
      <c r="O937" s="71" t="str">
        <f aca="false">IF(H937&lt;&gt;0,IF(K937&lt;&gt;0,K937/H937*100,""),"")</f>
        <v/>
      </c>
      <c r="Q937" s="65" t="n">
        <f aca="false">E937-C937-D937</f>
        <v>0</v>
      </c>
      <c r="R937" s="66" t="n">
        <f aca="false">H937-F937-G937</f>
        <v>0</v>
      </c>
      <c r="S937" s="66" t="n">
        <f aca="false">K937-I937-J937</f>
        <v>0</v>
      </c>
    </row>
    <row r="938" s="43" customFormat="true" ht="11.25" hidden="false" customHeight="false" outlineLevel="0" collapsed="false">
      <c r="A938" s="75" t="s">
        <v>30</v>
      </c>
      <c r="B938" s="79" t="s">
        <v>31</v>
      </c>
      <c r="C938" s="69" t="n">
        <v>3000</v>
      </c>
      <c r="D938" s="69"/>
      <c r="E938" s="69" t="n">
        <f aca="false">SUM(C938:D938)</f>
        <v>3000</v>
      </c>
      <c r="F938" s="69" t="n">
        <v>3000</v>
      </c>
      <c r="G938" s="69"/>
      <c r="H938" s="69" t="n">
        <f aca="false">SUM(F938:G938)</f>
        <v>3000</v>
      </c>
      <c r="I938" s="69"/>
      <c r="J938" s="69"/>
      <c r="K938" s="69" t="n">
        <f aca="false">SUM(I938:J938)</f>
        <v>0</v>
      </c>
      <c r="L938" s="71" t="str">
        <f aca="false">IF(C938&lt;&gt;0,IF(I938&lt;&gt;0,I938/C938*100,""),"")</f>
        <v/>
      </c>
      <c r="M938" s="71" t="str">
        <f aca="false">IF(E938&lt;&gt;0,IF(K938&lt;&gt;0,K938/E938*100,""),"")</f>
        <v/>
      </c>
      <c r="N938" s="71" t="str">
        <f aca="false">IF(F938&lt;&gt;0,IF(I938&lt;&gt;0,I938/F938*100,""),"")</f>
        <v/>
      </c>
      <c r="O938" s="71" t="str">
        <f aca="false">IF(H938&lt;&gt;0,IF(K938&lt;&gt;0,K938/H938*100,""),"")</f>
        <v/>
      </c>
      <c r="Q938" s="65" t="n">
        <f aca="false">E938-C938-D938</f>
        <v>0</v>
      </c>
      <c r="R938" s="66" t="n">
        <f aca="false">H938-F938-G938</f>
        <v>0</v>
      </c>
      <c r="S938" s="66" t="n">
        <f aca="false">K938-I938-J938</f>
        <v>0</v>
      </c>
    </row>
    <row r="939" s="43" customFormat="true" ht="6" hidden="false" customHeight="true" outlineLevel="0" collapsed="false">
      <c r="A939" s="72"/>
      <c r="B939" s="48"/>
      <c r="C939" s="82"/>
      <c r="D939" s="82"/>
      <c r="E939" s="82"/>
      <c r="F939" s="82"/>
      <c r="G939" s="82"/>
      <c r="H939" s="82"/>
      <c r="I939" s="82"/>
      <c r="J939" s="82"/>
      <c r="K939" s="82"/>
      <c r="L939" s="83" t="str">
        <f aca="false">IF(C939&lt;&gt;0,IF(I939&lt;&gt;0,I939/C939*100,""),"")</f>
        <v/>
      </c>
      <c r="M939" s="83" t="str">
        <f aca="false">IF(E939&lt;&gt;0,IF(K939&lt;&gt;0,K939/E939*100,""),"")</f>
        <v/>
      </c>
      <c r="N939" s="83" t="str">
        <f aca="false">IF(F939&lt;&gt;0,IF(I939&lt;&gt;0,I939/F939*100,""),"")</f>
        <v/>
      </c>
      <c r="O939" s="83" t="str">
        <f aca="false">IF(H939&lt;&gt;0,IF(K939&lt;&gt;0,K939/H939*100,""),"")</f>
        <v/>
      </c>
      <c r="Q939" s="65" t="n">
        <f aca="false">E939-C939-D939</f>
        <v>0</v>
      </c>
      <c r="R939" s="66" t="n">
        <f aca="false">H939-F939-G939</f>
        <v>0</v>
      </c>
      <c r="S939" s="66" t="n">
        <f aca="false">K939-I939-J939</f>
        <v>0</v>
      </c>
    </row>
    <row r="940" s="120" customFormat="true" ht="12.75" hidden="false" customHeight="false" outlineLevel="0" collapsed="false">
      <c r="A940" s="61" t="s">
        <v>709</v>
      </c>
      <c r="B940" s="76" t="s">
        <v>19</v>
      </c>
      <c r="C940" s="108" t="n">
        <f aca="false">SUM(C942:C947)</f>
        <v>6601570</v>
      </c>
      <c r="D940" s="108" t="n">
        <f aca="false">SUM(D942:D947)</f>
        <v>0</v>
      </c>
      <c r="E940" s="108" t="n">
        <f aca="false">SUM(C940:D940)</f>
        <v>6601570</v>
      </c>
      <c r="F940" s="108" t="n">
        <f aca="false">SUM(F942:F947)</f>
        <v>6935920</v>
      </c>
      <c r="G940" s="108" t="n">
        <f aca="false">SUM(G942:G947)</f>
        <v>0</v>
      </c>
      <c r="H940" s="108" t="n">
        <f aca="false">SUM(F940:G940)</f>
        <v>6935920</v>
      </c>
      <c r="I940" s="108" t="n">
        <f aca="false">SUM(I942:I947)</f>
        <v>6680050</v>
      </c>
      <c r="J940" s="108" t="n">
        <f aca="false">SUM(J942:J947)</f>
        <v>0</v>
      </c>
      <c r="K940" s="108" t="n">
        <f aca="false">SUM(I940:J940)</f>
        <v>6680050</v>
      </c>
      <c r="L940" s="109" t="n">
        <f aca="false">IF(C940&lt;&gt;0,IF(I940&lt;&gt;0,I940/C940*100,""),"")</f>
        <v>101.188808116857</v>
      </c>
      <c r="M940" s="109" t="n">
        <f aca="false">IF(E940&lt;&gt;0,IF(K940&lt;&gt;0,K940/E940*100,""),"")</f>
        <v>101.188808116857</v>
      </c>
      <c r="N940" s="109" t="n">
        <f aca="false">IF(F940&lt;&gt;0,IF(I940&lt;&gt;0,I940/F940*100,""),"")</f>
        <v>96.3109436094995</v>
      </c>
      <c r="O940" s="109" t="n">
        <f aca="false">IF(H940&lt;&gt;0,IF(K940&lt;&gt;0,K940/H940*100,""),"")</f>
        <v>96.3109436094995</v>
      </c>
      <c r="Q940" s="65" t="n">
        <f aca="false">E940-C940-D940</f>
        <v>0</v>
      </c>
      <c r="R940" s="66" t="n">
        <f aca="false">H940-F940-G940</f>
        <v>0</v>
      </c>
      <c r="S940" s="66" t="n">
        <f aca="false">K940-I940-J940</f>
        <v>0</v>
      </c>
    </row>
    <row r="941" s="120" customFormat="true" ht="12" hidden="true" customHeight="false" outlineLevel="0" collapsed="false">
      <c r="A941" s="72" t="s">
        <v>26</v>
      </c>
      <c r="B941" s="179"/>
      <c r="C941" s="111" t="n">
        <f aca="false">SUM(C942:C947)</f>
        <v>6601570</v>
      </c>
      <c r="D941" s="112"/>
      <c r="E941" s="82" t="n">
        <f aca="false">D941+C941</f>
        <v>6601570</v>
      </c>
      <c r="F941" s="82" t="n">
        <f aca="false">SUM(F942:F947)</f>
        <v>6935920</v>
      </c>
      <c r="G941" s="112"/>
      <c r="H941" s="82" t="n">
        <f aca="false">G941+F941</f>
        <v>6935920</v>
      </c>
      <c r="I941" s="111" t="n">
        <f aca="false">SUM(I942:I947)</f>
        <v>6680050</v>
      </c>
      <c r="J941" s="112"/>
      <c r="K941" s="82" t="n">
        <f aca="false">J941+I941</f>
        <v>6680050</v>
      </c>
      <c r="L941" s="83" t="n">
        <f aca="false">IF(C941&lt;&gt;0,IF(I941&lt;&gt;0,I941/C941*100,""),"")</f>
        <v>101.188808116857</v>
      </c>
      <c r="M941" s="83" t="n">
        <f aca="false">IF(E941&lt;&gt;0,IF(K941&lt;&gt;0,K941/E941*100,""),"")</f>
        <v>101.188808116857</v>
      </c>
      <c r="N941" s="83" t="n">
        <f aca="false">IF(F941&lt;&gt;0,IF(I941&lt;&gt;0,I941/F941*100,""),"")</f>
        <v>96.3109436094995</v>
      </c>
      <c r="O941" s="83" t="n">
        <f aca="false">IF(H941&lt;&gt;0,IF(K941&lt;&gt;0,K941/H941*100,""),"")</f>
        <v>96.3109436094995</v>
      </c>
      <c r="Q941" s="65" t="n">
        <f aca="false">E941-C941-D941</f>
        <v>0</v>
      </c>
      <c r="R941" s="66" t="n">
        <f aca="false">H941-F941-G941</f>
        <v>0</v>
      </c>
      <c r="S941" s="66" t="n">
        <f aca="false">K941-I941-J941</f>
        <v>0</v>
      </c>
    </row>
    <row r="942" s="43" customFormat="true" ht="11.25" hidden="false" customHeight="false" outlineLevel="0" collapsed="false">
      <c r="A942" s="72" t="s">
        <v>654</v>
      </c>
      <c r="B942" s="48" t="s">
        <v>618</v>
      </c>
      <c r="C942" s="82" t="n">
        <v>6433470</v>
      </c>
      <c r="D942" s="69"/>
      <c r="E942" s="82" t="n">
        <f aca="false">D942+C942</f>
        <v>6433470</v>
      </c>
      <c r="F942" s="82" t="n">
        <v>6433470</v>
      </c>
      <c r="G942" s="69"/>
      <c r="H942" s="82" t="n">
        <f aca="false">G942+F942</f>
        <v>6433470</v>
      </c>
      <c r="I942" s="82" t="n">
        <v>6573720</v>
      </c>
      <c r="J942" s="69"/>
      <c r="K942" s="82" t="n">
        <f aca="false">J942+I942</f>
        <v>6573720</v>
      </c>
      <c r="L942" s="83" t="n">
        <f aca="false">IF(C942&lt;&gt;0,IF(I942&lt;&gt;0,I942/C942*100,""),"")</f>
        <v>102.180005502474</v>
      </c>
      <c r="M942" s="83" t="n">
        <f aca="false">IF(E942&lt;&gt;0,IF(K942&lt;&gt;0,K942/E942*100,""),"")</f>
        <v>102.180005502474</v>
      </c>
      <c r="N942" s="83" t="n">
        <f aca="false">IF(F942&lt;&gt;0,IF(I942&lt;&gt;0,I942/F942*100,""),"")</f>
        <v>102.180005502474</v>
      </c>
      <c r="O942" s="83" t="n">
        <f aca="false">IF(H942&lt;&gt;0,IF(K942&lt;&gt;0,K942/H942*100,""),"")</f>
        <v>102.180005502474</v>
      </c>
      <c r="Q942" s="65" t="n">
        <f aca="false">E942-C942-D942</f>
        <v>0</v>
      </c>
      <c r="R942" s="66" t="n">
        <f aca="false">H942-F942-G942</f>
        <v>0</v>
      </c>
      <c r="S942" s="66" t="n">
        <f aca="false">K942-I942-J942</f>
        <v>0</v>
      </c>
    </row>
    <row r="943" s="120" customFormat="true" ht="12" hidden="false" customHeight="false" outlineLevel="0" collapsed="false">
      <c r="A943" s="72" t="s">
        <v>708</v>
      </c>
      <c r="B943" s="48" t="s">
        <v>628</v>
      </c>
      <c r="C943" s="159" t="n">
        <v>2100</v>
      </c>
      <c r="D943" s="176"/>
      <c r="E943" s="82" t="n">
        <f aca="false">D943+C943</f>
        <v>2100</v>
      </c>
      <c r="F943" s="159" t="n">
        <v>13050</v>
      </c>
      <c r="G943" s="176"/>
      <c r="H943" s="82" t="n">
        <f aca="false">G943+F943</f>
        <v>13050</v>
      </c>
      <c r="I943" s="159" t="n">
        <v>4200</v>
      </c>
      <c r="J943" s="176"/>
      <c r="K943" s="82" t="n">
        <f aca="false">J943+I943</f>
        <v>4200</v>
      </c>
      <c r="L943" s="83" t="n">
        <f aca="false">IF(C943&lt;&gt;0,IF(I943&lt;&gt;0,I943/C943*100,""),"")</f>
        <v>200</v>
      </c>
      <c r="M943" s="83" t="n">
        <f aca="false">IF(E943&lt;&gt;0,IF(K943&lt;&gt;0,K943/E943*100,""),"")</f>
        <v>200</v>
      </c>
      <c r="N943" s="83" t="n">
        <f aca="false">IF(F943&lt;&gt;0,IF(I943&lt;&gt;0,I943/F943*100,""),"")</f>
        <v>32.183908045977</v>
      </c>
      <c r="O943" s="83" t="n">
        <f aca="false">IF(H943&lt;&gt;0,IF(K943&lt;&gt;0,K943/H943*100,""),"")</f>
        <v>32.183908045977</v>
      </c>
      <c r="Q943" s="65" t="n">
        <f aca="false">E943-C943-D943</f>
        <v>0</v>
      </c>
      <c r="R943" s="66" t="n">
        <f aca="false">H943-F943-G943</f>
        <v>0</v>
      </c>
      <c r="S943" s="66" t="n">
        <f aca="false">K943-I943-J943</f>
        <v>0</v>
      </c>
    </row>
    <row r="944" s="43" customFormat="true" ht="11.25" hidden="false" customHeight="false" outlineLevel="0" collapsed="false">
      <c r="A944" s="72" t="s">
        <v>660</v>
      </c>
      <c r="B944" s="48" t="s">
        <v>626</v>
      </c>
      <c r="C944" s="69" t="n">
        <v>155000</v>
      </c>
      <c r="D944" s="69"/>
      <c r="E944" s="69" t="n">
        <f aca="false">D944+C944</f>
        <v>155000</v>
      </c>
      <c r="F944" s="69" t="n">
        <v>155000</v>
      </c>
      <c r="G944" s="69"/>
      <c r="H944" s="69" t="n">
        <f aca="false">G944+F944</f>
        <v>155000</v>
      </c>
      <c r="I944" s="69" t="n">
        <v>95130</v>
      </c>
      <c r="J944" s="69"/>
      <c r="K944" s="69" t="n">
        <f aca="false">J944+I944</f>
        <v>95130</v>
      </c>
      <c r="L944" s="71" t="n">
        <f aca="false">IF(C944&lt;&gt;0,IF(I944&lt;&gt;0,I944/C944*100,""),"")</f>
        <v>61.3741935483871</v>
      </c>
      <c r="M944" s="71" t="n">
        <f aca="false">IF(E944&lt;&gt;0,IF(K944&lt;&gt;0,K944/E944*100,""),"")</f>
        <v>61.3741935483871</v>
      </c>
      <c r="N944" s="71" t="n">
        <f aca="false">IF(F944&lt;&gt;0,IF(I944&lt;&gt;0,I944/F944*100,""),"")</f>
        <v>61.3741935483871</v>
      </c>
      <c r="O944" s="71" t="n">
        <f aca="false">IF(H944&lt;&gt;0,IF(K944&lt;&gt;0,K944/H944*100,""),"")</f>
        <v>61.3741935483871</v>
      </c>
      <c r="Q944" s="65" t="n">
        <f aca="false">E944-C944-D944</f>
        <v>0</v>
      </c>
      <c r="R944" s="66" t="n">
        <f aca="false">H944-F944-G944</f>
        <v>0</v>
      </c>
      <c r="S944" s="66" t="n">
        <f aca="false">K944-I944-J944</f>
        <v>0</v>
      </c>
    </row>
    <row r="945" s="43" customFormat="true" ht="11.25" hidden="false" customHeight="false" outlineLevel="0" collapsed="false">
      <c r="A945" s="72" t="s">
        <v>655</v>
      </c>
      <c r="B945" s="48" t="s">
        <v>656</v>
      </c>
      <c r="C945" s="69" t="n">
        <v>7000</v>
      </c>
      <c r="D945" s="69"/>
      <c r="E945" s="69" t="n">
        <f aca="false">SUM(C945:D945)</f>
        <v>7000</v>
      </c>
      <c r="F945" s="69" t="n">
        <v>286000</v>
      </c>
      <c r="G945" s="69"/>
      <c r="H945" s="69" t="n">
        <f aca="false">SUM(F945:G945)</f>
        <v>286000</v>
      </c>
      <c r="I945" s="69" t="n">
        <v>7000</v>
      </c>
      <c r="J945" s="69"/>
      <c r="K945" s="69" t="n">
        <f aca="false">SUM(I945:J945)</f>
        <v>7000</v>
      </c>
      <c r="L945" s="71" t="n">
        <f aca="false">IF(C945&lt;&gt;0,IF(I945&lt;&gt;0,I945/C945*100,""),"")</f>
        <v>100</v>
      </c>
      <c r="M945" s="71" t="n">
        <f aca="false">IF(E945&lt;&gt;0,IF(K945&lt;&gt;0,K945/E945*100,""),"")</f>
        <v>100</v>
      </c>
      <c r="N945" s="71" t="n">
        <f aca="false">IF(F945&lt;&gt;0,IF(I945&lt;&gt;0,I945/F945*100,""),"")</f>
        <v>2.44755244755245</v>
      </c>
      <c r="O945" s="71" t="n">
        <f aca="false">IF(H945&lt;&gt;0,IF(K945&lt;&gt;0,K945/H945*100,""),"")</f>
        <v>2.44755244755245</v>
      </c>
      <c r="Q945" s="65" t="n">
        <f aca="false">E945-C945-D945</f>
        <v>0</v>
      </c>
      <c r="R945" s="66" t="n">
        <f aca="false">H945-F945-G945</f>
        <v>0</v>
      </c>
      <c r="S945" s="66" t="n">
        <f aca="false">K945-I945-J945</f>
        <v>0</v>
      </c>
    </row>
    <row r="946" s="43" customFormat="true" ht="11.25" hidden="false" customHeight="false" outlineLevel="0" collapsed="false">
      <c r="A946" s="72" t="s">
        <v>658</v>
      </c>
      <c r="B946" s="79" t="s">
        <v>620</v>
      </c>
      <c r="C946" s="69"/>
      <c r="D946" s="69"/>
      <c r="E946" s="82"/>
      <c r="F946" s="69" t="n">
        <v>44400</v>
      </c>
      <c r="G946" s="69"/>
      <c r="H946" s="82" t="n">
        <f aca="false">G946+F946</f>
        <v>44400</v>
      </c>
      <c r="I946" s="69"/>
      <c r="J946" s="69"/>
      <c r="K946" s="82"/>
      <c r="L946" s="83" t="str">
        <f aca="false">IF(C946&lt;&gt;0,IF(I946&lt;&gt;0,I946/C946*100,""),"")</f>
        <v/>
      </c>
      <c r="M946" s="83" t="str">
        <f aca="false">IF(E946&lt;&gt;0,IF(K946&lt;&gt;0,K946/E946*100,""),"")</f>
        <v/>
      </c>
      <c r="N946" s="83" t="str">
        <f aca="false">IF(F946&lt;&gt;0,IF(I946&lt;&gt;0,I946/F946*100,""),"")</f>
        <v/>
      </c>
      <c r="O946" s="83" t="str">
        <f aca="false">IF(H946&lt;&gt;0,IF(K946&lt;&gt;0,K946/H946*100,""),"")</f>
        <v/>
      </c>
      <c r="Q946" s="65" t="n">
        <f aca="false">E946-C946-D946</f>
        <v>0</v>
      </c>
      <c r="R946" s="66" t="n">
        <f aca="false">H946-F946-G946</f>
        <v>0</v>
      </c>
      <c r="S946" s="66" t="n">
        <f aca="false">K946-I946-J946</f>
        <v>0</v>
      </c>
    </row>
    <row r="947" s="43" customFormat="true" ht="11.25" hidden="false" customHeight="false" outlineLevel="0" collapsed="false">
      <c r="A947" s="72" t="s">
        <v>30</v>
      </c>
      <c r="B947" s="79" t="s">
        <v>31</v>
      </c>
      <c r="C947" s="82" t="n">
        <v>4000</v>
      </c>
      <c r="D947" s="69"/>
      <c r="E947" s="82" t="n">
        <f aca="false">D947+C947</f>
        <v>4000</v>
      </c>
      <c r="F947" s="82" t="n">
        <v>4000</v>
      </c>
      <c r="G947" s="69"/>
      <c r="H947" s="82" t="n">
        <f aca="false">G947+F947</f>
        <v>4000</v>
      </c>
      <c r="I947" s="82"/>
      <c r="J947" s="69"/>
      <c r="K947" s="82" t="n">
        <f aca="false">J947+I947</f>
        <v>0</v>
      </c>
      <c r="L947" s="83" t="str">
        <f aca="false">IF(C947&lt;&gt;0,IF(I947&lt;&gt;0,I947/C947*100,""),"")</f>
        <v/>
      </c>
      <c r="M947" s="83" t="str">
        <f aca="false">IF(E947&lt;&gt;0,IF(K947&lt;&gt;0,K947/E947*100,""),"")</f>
        <v/>
      </c>
      <c r="N947" s="83" t="str">
        <f aca="false">IF(F947&lt;&gt;0,IF(I947&lt;&gt;0,I947/F947*100,""),"")</f>
        <v/>
      </c>
      <c r="O947" s="83" t="str">
        <f aca="false">IF(H947&lt;&gt;0,IF(K947&lt;&gt;0,K947/H947*100,""),"")</f>
        <v/>
      </c>
      <c r="Q947" s="65" t="n">
        <f aca="false">E947-C947-D947</f>
        <v>0</v>
      </c>
      <c r="R947" s="66" t="n">
        <f aca="false">H947-F947-G947</f>
        <v>0</v>
      </c>
      <c r="S947" s="66" t="n">
        <f aca="false">K947-I947-J947</f>
        <v>0</v>
      </c>
    </row>
    <row r="948" s="43" customFormat="true" ht="6" hidden="false" customHeight="true" outlineLevel="0" collapsed="false">
      <c r="A948" s="72"/>
      <c r="B948" s="48"/>
      <c r="C948" s="69"/>
      <c r="D948" s="69"/>
      <c r="E948" s="69"/>
      <c r="F948" s="69"/>
      <c r="G948" s="69"/>
      <c r="H948" s="69"/>
      <c r="I948" s="69"/>
      <c r="J948" s="69"/>
      <c r="K948" s="69"/>
      <c r="L948" s="71" t="str">
        <f aca="false">IF(C948&lt;&gt;0,IF(I948&lt;&gt;0,I948/C948*100,""),"")</f>
        <v/>
      </c>
      <c r="M948" s="71" t="str">
        <f aca="false">IF(E948&lt;&gt;0,IF(K948&lt;&gt;0,K948/E948*100,""),"")</f>
        <v/>
      </c>
      <c r="N948" s="71" t="str">
        <f aca="false">IF(F948&lt;&gt;0,IF(I948&lt;&gt;0,I948/F948*100,""),"")</f>
        <v/>
      </c>
      <c r="O948" s="71" t="str">
        <f aca="false">IF(H948&lt;&gt;0,IF(K948&lt;&gt;0,K948/H948*100,""),"")</f>
        <v/>
      </c>
      <c r="Q948" s="65" t="n">
        <f aca="false">E948-C948-D948</f>
        <v>0</v>
      </c>
      <c r="R948" s="66" t="n">
        <f aca="false">H948-F948-G948</f>
        <v>0</v>
      </c>
      <c r="S948" s="66" t="n">
        <f aca="false">K948-I948-J948</f>
        <v>0</v>
      </c>
    </row>
    <row r="949" s="120" customFormat="true" ht="12.75" hidden="false" customHeight="false" outlineLevel="0" collapsed="false">
      <c r="A949" s="61" t="s">
        <v>710</v>
      </c>
      <c r="B949" s="76" t="s">
        <v>19</v>
      </c>
      <c r="C949" s="108" t="n">
        <f aca="false">SUM(C951:C954)</f>
        <v>4370610</v>
      </c>
      <c r="D949" s="108" t="n">
        <f aca="false">SUM(D951:D954)</f>
        <v>0</v>
      </c>
      <c r="E949" s="108" t="n">
        <f aca="false">SUM(C949:D949)</f>
        <v>4370610</v>
      </c>
      <c r="F949" s="108" t="n">
        <f aca="false">SUM(F951:F954)</f>
        <v>4384610</v>
      </c>
      <c r="G949" s="108" t="n">
        <f aca="false">SUM(G951:G954)</f>
        <v>0</v>
      </c>
      <c r="H949" s="108" t="n">
        <f aca="false">SUM(F949:G949)</f>
        <v>4384610</v>
      </c>
      <c r="I949" s="108" t="n">
        <f aca="false">SUM(I951:I954)</f>
        <v>4348010</v>
      </c>
      <c r="J949" s="108" t="n">
        <f aca="false">SUM(J951:J954)</f>
        <v>0</v>
      </c>
      <c r="K949" s="108" t="n">
        <f aca="false">SUM(I949:J949)</f>
        <v>4348010</v>
      </c>
      <c r="L949" s="109" t="n">
        <f aca="false">IF(C949&lt;&gt;0,IF(I949&lt;&gt;0,I949/C949*100,""),"")</f>
        <v>99.4829097082558</v>
      </c>
      <c r="M949" s="109" t="n">
        <f aca="false">IF(E949&lt;&gt;0,IF(K949&lt;&gt;0,K949/E949*100,""),"")</f>
        <v>99.4829097082558</v>
      </c>
      <c r="N949" s="109" t="n">
        <f aca="false">IF(F949&lt;&gt;0,IF(I949&lt;&gt;0,I949/F949*100,""),"")</f>
        <v>99.1652621327781</v>
      </c>
      <c r="O949" s="109" t="n">
        <f aca="false">IF(H949&lt;&gt;0,IF(K949&lt;&gt;0,K949/H949*100,""),"")</f>
        <v>99.1652621327781</v>
      </c>
      <c r="Q949" s="65" t="n">
        <f aca="false">E949-C949-D949</f>
        <v>0</v>
      </c>
      <c r="R949" s="66" t="n">
        <f aca="false">H949-F949-G949</f>
        <v>0</v>
      </c>
      <c r="S949" s="66" t="n">
        <f aca="false">K949-I949-J949</f>
        <v>0</v>
      </c>
    </row>
    <row r="950" s="94" customFormat="true" ht="11.25" hidden="true" customHeight="false" outlineLevel="0" collapsed="false">
      <c r="A950" s="75" t="s">
        <v>26</v>
      </c>
      <c r="B950" s="85"/>
      <c r="C950" s="69" t="n">
        <f aca="false">SUM(C951:C954)</f>
        <v>4370610</v>
      </c>
      <c r="D950" s="69"/>
      <c r="E950" s="82" t="n">
        <f aca="false">SUM(C950:D950)</f>
        <v>4370610</v>
      </c>
      <c r="F950" s="82" t="n">
        <f aca="false">SUM(F951:F954)</f>
        <v>4384610</v>
      </c>
      <c r="G950" s="69"/>
      <c r="H950" s="82" t="n">
        <f aca="false">SUM(F950:G950)</f>
        <v>4384610</v>
      </c>
      <c r="I950" s="69" t="n">
        <f aca="false">SUM(I951:I954)</f>
        <v>4348010</v>
      </c>
      <c r="J950" s="69"/>
      <c r="K950" s="82" t="n">
        <f aca="false">SUM(I950:J950)</f>
        <v>4348010</v>
      </c>
      <c r="L950" s="83" t="n">
        <f aca="false">IF(C950&lt;&gt;0,IF(I950&lt;&gt;0,I950/C950*100,""),"")</f>
        <v>99.4829097082558</v>
      </c>
      <c r="M950" s="83" t="n">
        <f aca="false">IF(E950&lt;&gt;0,IF(K950&lt;&gt;0,K950/E950*100,""),"")</f>
        <v>99.4829097082558</v>
      </c>
      <c r="N950" s="83" t="n">
        <f aca="false">IF(F950&lt;&gt;0,IF(I950&lt;&gt;0,I950/F950*100,""),"")</f>
        <v>99.1652621327781</v>
      </c>
      <c r="O950" s="83" t="n">
        <f aca="false">IF(H950&lt;&gt;0,IF(K950&lt;&gt;0,K950/H950*100,""),"")</f>
        <v>99.1652621327781</v>
      </c>
      <c r="Q950" s="65" t="n">
        <f aca="false">E950-C950-D950</f>
        <v>0</v>
      </c>
      <c r="R950" s="66" t="n">
        <f aca="false">H950-F950-G950</f>
        <v>0</v>
      </c>
      <c r="S950" s="66" t="n">
        <f aca="false">K950-I950-J950</f>
        <v>0</v>
      </c>
    </row>
    <row r="951" s="43" customFormat="true" ht="11.25" hidden="false" customHeight="false" outlineLevel="0" collapsed="false">
      <c r="A951" s="72" t="s">
        <v>654</v>
      </c>
      <c r="B951" s="48" t="s">
        <v>618</v>
      </c>
      <c r="C951" s="69" t="n">
        <v>4360610</v>
      </c>
      <c r="D951" s="69"/>
      <c r="E951" s="82" t="n">
        <f aca="false">SUM(C951:D951)</f>
        <v>4360610</v>
      </c>
      <c r="F951" s="69" t="n">
        <v>4360610</v>
      </c>
      <c r="G951" s="69"/>
      <c r="H951" s="82" t="n">
        <f aca="false">SUM(F951:G951)</f>
        <v>4360610</v>
      </c>
      <c r="I951" s="69" t="n">
        <v>4341010</v>
      </c>
      <c r="J951" s="69"/>
      <c r="K951" s="82" t="n">
        <f aca="false">SUM(I951:J951)</f>
        <v>4341010</v>
      </c>
      <c r="L951" s="83" t="n">
        <f aca="false">IF(C951&lt;&gt;0,IF(I951&lt;&gt;0,I951/C951*100,""),"")</f>
        <v>99.5505216013356</v>
      </c>
      <c r="M951" s="83" t="n">
        <f aca="false">IF(E951&lt;&gt;0,IF(K951&lt;&gt;0,K951/E951*100,""),"")</f>
        <v>99.5505216013356</v>
      </c>
      <c r="N951" s="83" t="n">
        <f aca="false">IF(F951&lt;&gt;0,IF(I951&lt;&gt;0,I951/F951*100,""),"")</f>
        <v>99.5505216013356</v>
      </c>
      <c r="O951" s="83" t="n">
        <f aca="false">IF(H951&lt;&gt;0,IF(K951&lt;&gt;0,K951/H951*100,""),"")</f>
        <v>99.5505216013356</v>
      </c>
      <c r="Q951" s="65" t="n">
        <f aca="false">E951-C951-D951</f>
        <v>0</v>
      </c>
      <c r="R951" s="66" t="n">
        <f aca="false">H951-F951-G951</f>
        <v>0</v>
      </c>
      <c r="S951" s="66" t="n">
        <f aca="false">K951-I951-J951</f>
        <v>0</v>
      </c>
    </row>
    <row r="952" s="43" customFormat="true" ht="11.25" hidden="false" customHeight="false" outlineLevel="0" collapsed="false">
      <c r="A952" s="72" t="s">
        <v>655</v>
      </c>
      <c r="B952" s="48" t="s">
        <v>656</v>
      </c>
      <c r="C952" s="82" t="n">
        <v>7000</v>
      </c>
      <c r="D952" s="82"/>
      <c r="E952" s="82" t="n">
        <f aca="false">SUM(C952:D952)</f>
        <v>7000</v>
      </c>
      <c r="F952" s="82" t="n">
        <v>7000</v>
      </c>
      <c r="G952" s="82"/>
      <c r="H952" s="82" t="n">
        <f aca="false">SUM(F952:G952)</f>
        <v>7000</v>
      </c>
      <c r="I952" s="82" t="n">
        <v>7000</v>
      </c>
      <c r="J952" s="82"/>
      <c r="K952" s="82" t="n">
        <f aca="false">SUM(I952:J952)</f>
        <v>7000</v>
      </c>
      <c r="L952" s="83" t="n">
        <f aca="false">IF(C952&lt;&gt;0,IF(I952&lt;&gt;0,I952/C952*100,""),"")</f>
        <v>100</v>
      </c>
      <c r="M952" s="83" t="n">
        <f aca="false">IF(E952&lt;&gt;0,IF(K952&lt;&gt;0,K952/E952*100,""),"")</f>
        <v>100</v>
      </c>
      <c r="N952" s="83" t="n">
        <f aca="false">IF(F952&lt;&gt;0,IF(I952&lt;&gt;0,I952/F952*100,""),"")</f>
        <v>100</v>
      </c>
      <c r="O952" s="83" t="n">
        <f aca="false">IF(H952&lt;&gt;0,IF(K952&lt;&gt;0,K952/H952*100,""),"")</f>
        <v>100</v>
      </c>
      <c r="Q952" s="65" t="n">
        <f aca="false">E952-C952-D952</f>
        <v>0</v>
      </c>
      <c r="R952" s="66" t="n">
        <f aca="false">H952-F952-G952</f>
        <v>0</v>
      </c>
      <c r="S952" s="66" t="n">
        <f aca="false">K952-I952-J952</f>
        <v>0</v>
      </c>
    </row>
    <row r="953" s="43" customFormat="true" ht="11.25" hidden="false" customHeight="false" outlineLevel="0" collapsed="false">
      <c r="A953" s="72" t="s">
        <v>658</v>
      </c>
      <c r="B953" s="79" t="s">
        <v>620</v>
      </c>
      <c r="C953" s="69"/>
      <c r="D953" s="69"/>
      <c r="E953" s="82"/>
      <c r="F953" s="69" t="n">
        <v>14000</v>
      </c>
      <c r="G953" s="69"/>
      <c r="H953" s="82" t="n">
        <f aca="false">SUM(F953:G953)</f>
        <v>14000</v>
      </c>
      <c r="I953" s="69"/>
      <c r="J953" s="69"/>
      <c r="K953" s="82"/>
      <c r="L953" s="83" t="str">
        <f aca="false">IF(C953&lt;&gt;0,IF(I953&lt;&gt;0,I953/C953*100,""),"")</f>
        <v/>
      </c>
      <c r="M953" s="83" t="str">
        <f aca="false">IF(E953&lt;&gt;0,IF(K953&lt;&gt;0,K953/E953*100,""),"")</f>
        <v/>
      </c>
      <c r="N953" s="83" t="str">
        <f aca="false">IF(F953&lt;&gt;0,IF(I953&lt;&gt;0,I953/F953*100,""),"")</f>
        <v/>
      </c>
      <c r="O953" s="83" t="str">
        <f aca="false">IF(H953&lt;&gt;0,IF(K953&lt;&gt;0,K953/H953*100,""),"")</f>
        <v/>
      </c>
      <c r="Q953" s="65" t="n">
        <f aca="false">E953-C953-D953</f>
        <v>0</v>
      </c>
      <c r="R953" s="66" t="n">
        <f aca="false">H953-F953-G953</f>
        <v>0</v>
      </c>
      <c r="S953" s="66" t="n">
        <f aca="false">K953-I953-J953</f>
        <v>0</v>
      </c>
    </row>
    <row r="954" s="43" customFormat="true" ht="11.25" hidden="false" customHeight="false" outlineLevel="0" collapsed="false">
      <c r="A954" s="72" t="s">
        <v>30</v>
      </c>
      <c r="B954" s="79" t="s">
        <v>31</v>
      </c>
      <c r="C954" s="69" t="n">
        <v>3000</v>
      </c>
      <c r="D954" s="69"/>
      <c r="E954" s="82" t="n">
        <f aca="false">SUM(C954:D954)</f>
        <v>3000</v>
      </c>
      <c r="F954" s="69" t="n">
        <v>3000</v>
      </c>
      <c r="G954" s="69"/>
      <c r="H954" s="82" t="n">
        <f aca="false">SUM(F954:G954)</f>
        <v>3000</v>
      </c>
      <c r="I954" s="69"/>
      <c r="J954" s="69"/>
      <c r="K954" s="82" t="n">
        <f aca="false">SUM(I954:J954)</f>
        <v>0</v>
      </c>
      <c r="L954" s="83" t="str">
        <f aca="false">IF(C954&lt;&gt;0,IF(I954&lt;&gt;0,I954/C954*100,""),"")</f>
        <v/>
      </c>
      <c r="M954" s="83" t="str">
        <f aca="false">IF(E954&lt;&gt;0,IF(K954&lt;&gt;0,K954/E954*100,""),"")</f>
        <v/>
      </c>
      <c r="N954" s="83" t="str">
        <f aca="false">IF(F954&lt;&gt;0,IF(I954&lt;&gt;0,I954/F954*100,""),"")</f>
        <v/>
      </c>
      <c r="O954" s="83" t="str">
        <f aca="false">IF(H954&lt;&gt;0,IF(K954&lt;&gt;0,K954/H954*100,""),"")</f>
        <v/>
      </c>
      <c r="Q954" s="65" t="n">
        <f aca="false">E954-C954-D954</f>
        <v>0</v>
      </c>
      <c r="R954" s="66" t="n">
        <f aca="false">H954-F954-G954</f>
        <v>0</v>
      </c>
      <c r="S954" s="66" t="n">
        <f aca="false">K954-I954-J954</f>
        <v>0</v>
      </c>
    </row>
    <row r="955" s="43" customFormat="true" ht="11.25" hidden="true" customHeight="false" outlineLevel="0" collapsed="false">
      <c r="A955" s="72" t="s">
        <v>57</v>
      </c>
      <c r="B955" s="79" t="s">
        <v>58</v>
      </c>
      <c r="C955" s="69"/>
      <c r="D955" s="69"/>
      <c r="E955" s="82"/>
      <c r="F955" s="82"/>
      <c r="G955" s="69"/>
      <c r="H955" s="82"/>
      <c r="I955" s="69"/>
      <c r="J955" s="69"/>
      <c r="K955" s="82"/>
      <c r="L955" s="83" t="str">
        <f aca="false">IF(C955&lt;&gt;0,IF(I955&lt;&gt;0,I955/C955*100,""),"")</f>
        <v/>
      </c>
      <c r="M955" s="83" t="str">
        <f aca="false">IF(E955&lt;&gt;0,IF(K955&lt;&gt;0,K955/E955*100,""),"")</f>
        <v/>
      </c>
      <c r="N955" s="83" t="str">
        <f aca="false">IF(F955&lt;&gt;0,IF(I955&lt;&gt;0,I955/F955*100,""),"")</f>
        <v/>
      </c>
      <c r="O955" s="83" t="str">
        <f aca="false">IF(H955&lt;&gt;0,IF(K955&lt;&gt;0,K955/H955*100,""),"")</f>
        <v/>
      </c>
      <c r="Q955" s="65" t="n">
        <f aca="false">E955-C955-D955</f>
        <v>0</v>
      </c>
      <c r="R955" s="66" t="n">
        <f aca="false">H955-F955-G955</f>
        <v>0</v>
      </c>
      <c r="S955" s="66" t="n">
        <f aca="false">K955-I955-J955</f>
        <v>0</v>
      </c>
    </row>
    <row r="956" s="43" customFormat="true" ht="6" hidden="false" customHeight="true" outlineLevel="0" collapsed="false">
      <c r="A956" s="75"/>
      <c r="B956" s="48"/>
      <c r="C956" s="69"/>
      <c r="D956" s="69"/>
      <c r="E956" s="82" t="n">
        <f aca="false">SUM(C956:D956)</f>
        <v>0</v>
      </c>
      <c r="F956" s="82"/>
      <c r="G956" s="69"/>
      <c r="H956" s="82" t="n">
        <f aca="false">SUM(F956:G956)</f>
        <v>0</v>
      </c>
      <c r="I956" s="69"/>
      <c r="J956" s="69"/>
      <c r="K956" s="82" t="n">
        <f aca="false">SUM(I956:J956)</f>
        <v>0</v>
      </c>
      <c r="L956" s="83" t="str">
        <f aca="false">IF(C956&lt;&gt;0,IF(I956&lt;&gt;0,I956/C956*100,""),"")</f>
        <v/>
      </c>
      <c r="M956" s="83" t="str">
        <f aca="false">IF(E956&lt;&gt;0,IF(K956&lt;&gt;0,K956/E956*100,""),"")</f>
        <v/>
      </c>
      <c r="N956" s="83" t="str">
        <f aca="false">IF(F956&lt;&gt;0,IF(I956&lt;&gt;0,I956/F956*100,""),"")</f>
        <v/>
      </c>
      <c r="O956" s="83" t="str">
        <f aca="false">IF(H956&lt;&gt;0,IF(K956&lt;&gt;0,K956/H956*100,""),"")</f>
        <v/>
      </c>
      <c r="Q956" s="65" t="n">
        <f aca="false">E956-C956-D956</f>
        <v>0</v>
      </c>
      <c r="R956" s="66" t="n">
        <f aca="false">H956-F956-G956</f>
        <v>0</v>
      </c>
      <c r="S956" s="66" t="n">
        <f aca="false">K956-I956-J956</f>
        <v>0</v>
      </c>
    </row>
    <row r="957" s="120" customFormat="true" ht="12.75" hidden="false" customHeight="false" outlineLevel="0" collapsed="false">
      <c r="A957" s="61" t="s">
        <v>711</v>
      </c>
      <c r="B957" s="76" t="s">
        <v>19</v>
      </c>
      <c r="C957" s="183" t="n">
        <f aca="false">SUM(C959:C963)</f>
        <v>6852850</v>
      </c>
      <c r="D957" s="183" t="n">
        <f aca="false">SUM(D959:D963)</f>
        <v>0</v>
      </c>
      <c r="E957" s="183" t="n">
        <f aca="false">SUM(C957:D957)</f>
        <v>6852850</v>
      </c>
      <c r="F957" s="183" t="n">
        <f aca="false">SUM(F959:F963)</f>
        <v>6926210</v>
      </c>
      <c r="G957" s="183" t="n">
        <f aca="false">SUM(G959:G963)</f>
        <v>0</v>
      </c>
      <c r="H957" s="183" t="n">
        <f aca="false">SUM(F957:G957)</f>
        <v>6926210</v>
      </c>
      <c r="I957" s="183" t="n">
        <f aca="false">SUM(I959:I963)</f>
        <v>6733790</v>
      </c>
      <c r="J957" s="183" t="n">
        <f aca="false">SUM(J959:J963)</f>
        <v>0</v>
      </c>
      <c r="K957" s="183" t="n">
        <f aca="false">SUM(I957:J957)</f>
        <v>6733790</v>
      </c>
      <c r="L957" s="184" t="n">
        <f aca="false">IF(C957&lt;&gt;0,IF(I957&lt;&gt;0,I957/C957*100,""),"")</f>
        <v>98.2626206614766</v>
      </c>
      <c r="M957" s="184" t="n">
        <f aca="false">IF(E957&lt;&gt;0,IF(K957&lt;&gt;0,K957/E957*100,""),"")</f>
        <v>98.2626206614766</v>
      </c>
      <c r="N957" s="184" t="n">
        <f aca="false">IF(F957&lt;&gt;0,IF(I957&lt;&gt;0,I957/F957*100,""),"")</f>
        <v>97.2218572639293</v>
      </c>
      <c r="O957" s="184" t="n">
        <f aca="false">IF(H957&lt;&gt;0,IF(K957&lt;&gt;0,K957/H957*100,""),"")</f>
        <v>97.2218572639293</v>
      </c>
      <c r="Q957" s="65" t="n">
        <f aca="false">E957-C957-D957</f>
        <v>0</v>
      </c>
      <c r="R957" s="66" t="n">
        <f aca="false">H957-F957-G957</f>
        <v>0</v>
      </c>
      <c r="S957" s="66" t="n">
        <f aca="false">K957-I957-J957</f>
        <v>0</v>
      </c>
    </row>
    <row r="958" s="43" customFormat="true" ht="11.25" hidden="true" customHeight="false" outlineLevel="0" collapsed="false">
      <c r="A958" s="72" t="s">
        <v>26</v>
      </c>
      <c r="B958" s="68"/>
      <c r="C958" s="69" t="n">
        <f aca="false">SUM(C959:C962)</f>
        <v>6852850</v>
      </c>
      <c r="D958" s="69" t="n">
        <f aca="false">SUM(D959:D962)</f>
        <v>0</v>
      </c>
      <c r="E958" s="69" t="n">
        <f aca="false">SUM(C958:D958)</f>
        <v>6852850</v>
      </c>
      <c r="F958" s="69" t="n">
        <f aca="false">SUM(F959:F962)</f>
        <v>6926210</v>
      </c>
      <c r="G958" s="69" t="n">
        <f aca="false">SUM(G959:G962)</f>
        <v>0</v>
      </c>
      <c r="H958" s="69" t="n">
        <f aca="false">SUM(F958:G958)</f>
        <v>6926210</v>
      </c>
      <c r="I958" s="69" t="n">
        <f aca="false">SUM(I959:I962)</f>
        <v>6733790</v>
      </c>
      <c r="J958" s="69" t="n">
        <f aca="false">SUM(J959:J962)</f>
        <v>0</v>
      </c>
      <c r="K958" s="69" t="n">
        <f aca="false">SUM(I958:J958)</f>
        <v>6733790</v>
      </c>
      <c r="L958" s="71" t="n">
        <f aca="false">IF(C958&lt;&gt;0,IF(I958&lt;&gt;0,I958/C958*100,""),"")</f>
        <v>98.2626206614766</v>
      </c>
      <c r="M958" s="71" t="n">
        <f aca="false">IF(E958&lt;&gt;0,IF(K958&lt;&gt;0,K958/E958*100,""),"")</f>
        <v>98.2626206614766</v>
      </c>
      <c r="N958" s="71" t="n">
        <f aca="false">IF(F958&lt;&gt;0,IF(I958&lt;&gt;0,I958/F958*100,""),"")</f>
        <v>97.2218572639293</v>
      </c>
      <c r="O958" s="71" t="n">
        <f aca="false">IF(H958&lt;&gt;0,IF(K958&lt;&gt;0,K958/H958*100,""),"")</f>
        <v>97.2218572639293</v>
      </c>
      <c r="Q958" s="65" t="n">
        <f aca="false">E958-C958-D958</f>
        <v>0</v>
      </c>
      <c r="R958" s="66" t="n">
        <f aca="false">H958-F958-G958</f>
        <v>0</v>
      </c>
      <c r="S958" s="66" t="n">
        <f aca="false">K958-I958-J958</f>
        <v>0</v>
      </c>
    </row>
    <row r="959" s="120" customFormat="true" ht="12" hidden="false" customHeight="false" outlineLevel="0" collapsed="false">
      <c r="A959" s="72" t="s">
        <v>654</v>
      </c>
      <c r="B959" s="48" t="s">
        <v>618</v>
      </c>
      <c r="C959" s="185" t="n">
        <v>6599600</v>
      </c>
      <c r="D959" s="186"/>
      <c r="E959" s="69" t="n">
        <f aca="false">SUM(C959:D959)</f>
        <v>6599600</v>
      </c>
      <c r="F959" s="185" t="n">
        <v>6599600</v>
      </c>
      <c r="G959" s="186"/>
      <c r="H959" s="69" t="n">
        <f aca="false">SUM(F959:G959)</f>
        <v>6599600</v>
      </c>
      <c r="I959" s="185" t="n">
        <v>6450190</v>
      </c>
      <c r="J959" s="186"/>
      <c r="K959" s="69" t="n">
        <f aca="false">SUM(I959:J959)</f>
        <v>6450190</v>
      </c>
      <c r="L959" s="71" t="n">
        <f aca="false">IF(C959&lt;&gt;0,IF(I959&lt;&gt;0,I959/C959*100,""),"")</f>
        <v>97.7360749136311</v>
      </c>
      <c r="M959" s="71" t="n">
        <f aca="false">IF(E959&lt;&gt;0,IF(K959&lt;&gt;0,K959/E959*100,""),"")</f>
        <v>97.7360749136311</v>
      </c>
      <c r="N959" s="71" t="n">
        <f aca="false">IF(F959&lt;&gt;0,IF(I959&lt;&gt;0,I959/F959*100,""),"")</f>
        <v>97.7360749136311</v>
      </c>
      <c r="O959" s="71" t="n">
        <f aca="false">IF(H959&lt;&gt;0,IF(K959&lt;&gt;0,K959/H959*100,""),"")</f>
        <v>97.7360749136311</v>
      </c>
      <c r="Q959" s="65" t="n">
        <f aca="false">E959-C959-D959</f>
        <v>0</v>
      </c>
      <c r="R959" s="66" t="n">
        <f aca="false">H959-F959-G959</f>
        <v>0</v>
      </c>
      <c r="S959" s="66" t="n">
        <f aca="false">K959-I959-J959</f>
        <v>0</v>
      </c>
    </row>
    <row r="960" s="120" customFormat="true" ht="12" hidden="false" customHeight="false" outlineLevel="0" collapsed="false">
      <c r="A960" s="72" t="s">
        <v>708</v>
      </c>
      <c r="B960" s="48" t="s">
        <v>628</v>
      </c>
      <c r="C960" s="159" t="n">
        <v>3150</v>
      </c>
      <c r="D960" s="176"/>
      <c r="E960" s="82" t="n">
        <f aca="false">D960+C960</f>
        <v>3150</v>
      </c>
      <c r="F960" s="159" t="n">
        <v>16510</v>
      </c>
      <c r="G960" s="176"/>
      <c r="H960" s="82" t="n">
        <f aca="false">G960+F960</f>
        <v>16510</v>
      </c>
      <c r="I960" s="159" t="n">
        <v>2100</v>
      </c>
      <c r="J960" s="176"/>
      <c r="K960" s="82" t="n">
        <f aca="false">J960+I960</f>
        <v>2100</v>
      </c>
      <c r="L960" s="83" t="n">
        <f aca="false">IF(C960&lt;&gt;0,IF(I960&lt;&gt;0,I960/C960*100,""),"")</f>
        <v>66.6666666666667</v>
      </c>
      <c r="M960" s="83" t="n">
        <f aca="false">IF(E960&lt;&gt;0,IF(K960&lt;&gt;0,K960/E960*100,""),"")</f>
        <v>66.6666666666667</v>
      </c>
      <c r="N960" s="83" t="n">
        <f aca="false">IF(F960&lt;&gt;0,IF(I960&lt;&gt;0,I960/F960*100,""),"")</f>
        <v>12.7195639006663</v>
      </c>
      <c r="O960" s="83" t="n">
        <f aca="false">IF(H960&lt;&gt;0,IF(K960&lt;&gt;0,K960/H960*100,""),"")</f>
        <v>12.7195639006663</v>
      </c>
      <c r="Q960" s="65" t="n">
        <f aca="false">E960-C960-D960</f>
        <v>0</v>
      </c>
      <c r="R960" s="66" t="n">
        <f aca="false">H960-F960-G960</f>
        <v>0</v>
      </c>
      <c r="S960" s="66" t="n">
        <f aca="false">K960-I960-J960</f>
        <v>0</v>
      </c>
    </row>
    <row r="961" s="43" customFormat="true" ht="11.25" hidden="false" customHeight="false" outlineLevel="0" collapsed="false">
      <c r="A961" s="72" t="s">
        <v>660</v>
      </c>
      <c r="B961" s="48" t="s">
        <v>626</v>
      </c>
      <c r="C961" s="69" t="n">
        <v>243100</v>
      </c>
      <c r="D961" s="69"/>
      <c r="E961" s="69" t="n">
        <f aca="false">D961+C961</f>
        <v>243100</v>
      </c>
      <c r="F961" s="69" t="n">
        <v>243100</v>
      </c>
      <c r="G961" s="69"/>
      <c r="H961" s="69" t="n">
        <f aca="false">G961+F961</f>
        <v>243100</v>
      </c>
      <c r="I961" s="69" t="n">
        <v>274500</v>
      </c>
      <c r="J961" s="69"/>
      <c r="K961" s="69" t="n">
        <f aca="false">J961+I961</f>
        <v>274500</v>
      </c>
      <c r="L961" s="71" t="n">
        <f aca="false">IF(C961&lt;&gt;0,IF(I961&lt;&gt;0,I961/C961*100,""),"")</f>
        <v>112.916495269436</v>
      </c>
      <c r="M961" s="71" t="n">
        <f aca="false">IF(E961&lt;&gt;0,IF(K961&lt;&gt;0,K961/E961*100,""),"")</f>
        <v>112.916495269436</v>
      </c>
      <c r="N961" s="71" t="n">
        <f aca="false">IF(F961&lt;&gt;0,IF(I961&lt;&gt;0,I961/F961*100,""),"")</f>
        <v>112.916495269436</v>
      </c>
      <c r="O961" s="71" t="n">
        <f aca="false">IF(H961&lt;&gt;0,IF(K961&lt;&gt;0,K961/H961*100,""),"")</f>
        <v>112.916495269436</v>
      </c>
      <c r="Q961" s="65" t="n">
        <f aca="false">E961-C961-D961</f>
        <v>0</v>
      </c>
      <c r="R961" s="66" t="n">
        <f aca="false">H961-F961-G961</f>
        <v>0</v>
      </c>
      <c r="S961" s="66" t="n">
        <f aca="false">K961-I961-J961</f>
        <v>0</v>
      </c>
    </row>
    <row r="962" s="43" customFormat="true" ht="11.25" hidden="false" customHeight="false" outlineLevel="0" collapsed="false">
      <c r="A962" s="72" t="s">
        <v>655</v>
      </c>
      <c r="B962" s="48" t="s">
        <v>656</v>
      </c>
      <c r="C962" s="111" t="n">
        <v>7000</v>
      </c>
      <c r="D962" s="69"/>
      <c r="E962" s="69" t="n">
        <f aca="false">SUM(C962:D962)</f>
        <v>7000</v>
      </c>
      <c r="F962" s="111" t="n">
        <v>67000</v>
      </c>
      <c r="G962" s="69"/>
      <c r="H962" s="69" t="n">
        <f aca="false">SUM(F962:G962)</f>
        <v>67000</v>
      </c>
      <c r="I962" s="111" t="n">
        <v>7000</v>
      </c>
      <c r="J962" s="69"/>
      <c r="K962" s="69" t="n">
        <f aca="false">SUM(I962:J962)</f>
        <v>7000</v>
      </c>
      <c r="L962" s="71" t="n">
        <f aca="false">IF(C962&lt;&gt;0,IF(I962&lt;&gt;0,I962/C962*100,""),"")</f>
        <v>100</v>
      </c>
      <c r="M962" s="71" t="n">
        <f aca="false">IF(E962&lt;&gt;0,IF(K962&lt;&gt;0,K962/E962*100,""),"")</f>
        <v>100</v>
      </c>
      <c r="N962" s="71" t="n">
        <f aca="false">IF(F962&lt;&gt;0,IF(I962&lt;&gt;0,I962/F962*100,""),"")</f>
        <v>10.4477611940299</v>
      </c>
      <c r="O962" s="71" t="n">
        <f aca="false">IF(H962&lt;&gt;0,IF(K962&lt;&gt;0,K962/H962*100,""),"")</f>
        <v>10.4477611940299</v>
      </c>
      <c r="Q962" s="65" t="n">
        <f aca="false">E962-C962-D962</f>
        <v>0</v>
      </c>
      <c r="R962" s="66" t="n">
        <f aca="false">H962-F962-G962</f>
        <v>0</v>
      </c>
      <c r="S962" s="66" t="n">
        <f aca="false">K962-I962-J962</f>
        <v>0</v>
      </c>
    </row>
    <row r="963" s="43" customFormat="true" ht="11.25" hidden="true" customHeight="false" outlineLevel="0" collapsed="false">
      <c r="A963" s="72" t="s">
        <v>57</v>
      </c>
      <c r="B963" s="79" t="s">
        <v>58</v>
      </c>
      <c r="C963" s="111"/>
      <c r="D963" s="69"/>
      <c r="E963" s="69" t="n">
        <f aca="false">SUM(C963:D963)</f>
        <v>0</v>
      </c>
      <c r="F963" s="69"/>
      <c r="G963" s="69"/>
      <c r="H963" s="69" t="n">
        <f aca="false">SUM(F963:G963)</f>
        <v>0</v>
      </c>
      <c r="I963" s="111"/>
      <c r="J963" s="69"/>
      <c r="K963" s="69" t="n">
        <f aca="false">SUM(I963:J963)</f>
        <v>0</v>
      </c>
      <c r="L963" s="71" t="str">
        <f aca="false">IF(C963&lt;&gt;0,IF(I963&lt;&gt;0,I963/C963*100,""),"")</f>
        <v/>
      </c>
      <c r="M963" s="71" t="str">
        <f aca="false">IF(E963&lt;&gt;0,IF(K963&lt;&gt;0,K963/E963*100,""),"")</f>
        <v/>
      </c>
      <c r="N963" s="71" t="str">
        <f aca="false">IF(F963&lt;&gt;0,IF(I963&lt;&gt;0,I963/F963*100,""),"")</f>
        <v/>
      </c>
      <c r="O963" s="71" t="str">
        <f aca="false">IF(H963&lt;&gt;0,IF(K963&lt;&gt;0,K963/H963*100,""),"")</f>
        <v/>
      </c>
      <c r="Q963" s="65" t="n">
        <f aca="false">E963-C963-D963</f>
        <v>0</v>
      </c>
      <c r="R963" s="66" t="n">
        <f aca="false">H963-F963-G963</f>
        <v>0</v>
      </c>
      <c r="S963" s="66" t="n">
        <f aca="false">K963-I963-J963</f>
        <v>0</v>
      </c>
    </row>
    <row r="964" s="43" customFormat="true" ht="6" hidden="false" customHeight="true" outlineLevel="0" collapsed="false">
      <c r="A964" s="72"/>
      <c r="B964" s="48"/>
      <c r="C964" s="111"/>
      <c r="D964" s="69"/>
      <c r="E964" s="69"/>
      <c r="F964" s="69"/>
      <c r="G964" s="69"/>
      <c r="H964" s="69"/>
      <c r="I964" s="111"/>
      <c r="J964" s="69"/>
      <c r="K964" s="69"/>
      <c r="L964" s="71" t="str">
        <f aca="false">IF(C964&lt;&gt;0,IF(I964&lt;&gt;0,I964/C964*100,""),"")</f>
        <v/>
      </c>
      <c r="M964" s="71" t="str">
        <f aca="false">IF(E964&lt;&gt;0,IF(K964&lt;&gt;0,K964/E964*100,""),"")</f>
        <v/>
      </c>
      <c r="N964" s="71" t="str">
        <f aca="false">IF(F964&lt;&gt;0,IF(I964&lt;&gt;0,I964/F964*100,""),"")</f>
        <v/>
      </c>
      <c r="O964" s="71" t="str">
        <f aca="false">IF(H964&lt;&gt;0,IF(K964&lt;&gt;0,K964/H964*100,""),"")</f>
        <v/>
      </c>
      <c r="Q964" s="65" t="n">
        <f aca="false">E964-C964-D964</f>
        <v>0</v>
      </c>
      <c r="R964" s="66" t="n">
        <f aca="false">H964-F964-G964</f>
        <v>0</v>
      </c>
      <c r="S964" s="66" t="n">
        <f aca="false">K964-I964-J964</f>
        <v>0</v>
      </c>
    </row>
    <row r="965" s="43" customFormat="true" ht="12.75" hidden="false" customHeight="false" outlineLevel="0" collapsed="false">
      <c r="A965" s="61" t="s">
        <v>712</v>
      </c>
      <c r="B965" s="76" t="s">
        <v>19</v>
      </c>
      <c r="C965" s="108" t="n">
        <f aca="false">SUM(C967:C973)</f>
        <v>5272450</v>
      </c>
      <c r="D965" s="108" t="n">
        <f aca="false">SUM(D967:D973)</f>
        <v>0</v>
      </c>
      <c r="E965" s="108" t="n">
        <f aca="false">SUM(C965:D965)</f>
        <v>5272450</v>
      </c>
      <c r="F965" s="108" t="n">
        <f aca="false">SUM(F967:F973)</f>
        <v>5561740</v>
      </c>
      <c r="G965" s="108" t="n">
        <f aca="false">SUM(G967:G973)</f>
        <v>0</v>
      </c>
      <c r="H965" s="108" t="n">
        <f aca="false">SUM(F965:G965)</f>
        <v>5561740</v>
      </c>
      <c r="I965" s="108" t="n">
        <f aca="false">SUM(I967:I973)</f>
        <v>5735740</v>
      </c>
      <c r="J965" s="108" t="n">
        <f aca="false">SUM(J967:J973)</f>
        <v>0</v>
      </c>
      <c r="K965" s="108" t="n">
        <f aca="false">SUM(I965:J965)</f>
        <v>5735740</v>
      </c>
      <c r="L965" s="109" t="n">
        <f aca="false">IF(C965&lt;&gt;0,IF(I965&lt;&gt;0,I965/C965*100,""),"")</f>
        <v>108.786996557578</v>
      </c>
      <c r="M965" s="109" t="n">
        <f aca="false">IF(E965&lt;&gt;0,IF(K965&lt;&gt;0,K965/E965*100,""),"")</f>
        <v>108.786996557578</v>
      </c>
      <c r="N965" s="109" t="n">
        <f aca="false">IF(F965&lt;&gt;0,IF(I965&lt;&gt;0,I965/F965*100,""),"")</f>
        <v>103.128517334503</v>
      </c>
      <c r="O965" s="109" t="n">
        <f aca="false">IF(H965&lt;&gt;0,IF(K965&lt;&gt;0,K965/H965*100,""),"")</f>
        <v>103.128517334503</v>
      </c>
      <c r="Q965" s="65" t="n">
        <f aca="false">E965-C965-D965</f>
        <v>0</v>
      </c>
      <c r="R965" s="66" t="n">
        <f aca="false">H965-F965-G965</f>
        <v>0</v>
      </c>
      <c r="S965" s="66" t="n">
        <f aca="false">K965-I965-J965</f>
        <v>0</v>
      </c>
    </row>
    <row r="966" s="43" customFormat="true" ht="12" hidden="true" customHeight="false" outlineLevel="0" collapsed="false">
      <c r="A966" s="67" t="s">
        <v>26</v>
      </c>
      <c r="B966" s="179"/>
      <c r="C966" s="151" t="n">
        <f aca="false">SUM(C967:C973)</f>
        <v>5272450</v>
      </c>
      <c r="D966" s="166"/>
      <c r="E966" s="82" t="n">
        <f aca="false">D966+C966</f>
        <v>5272450</v>
      </c>
      <c r="F966" s="82" t="n">
        <f aca="false">SUM(F967:F973)</f>
        <v>5561740</v>
      </c>
      <c r="G966" s="166"/>
      <c r="H966" s="82" t="n">
        <f aca="false">G966+F966</f>
        <v>5561740</v>
      </c>
      <c r="I966" s="151" t="n">
        <f aca="false">SUM(I967:I973)</f>
        <v>5735740</v>
      </c>
      <c r="J966" s="166"/>
      <c r="K966" s="82" t="n">
        <f aca="false">J966+I966</f>
        <v>5735740</v>
      </c>
      <c r="L966" s="83" t="n">
        <f aca="false">IF(C966&lt;&gt;0,IF(I966&lt;&gt;0,I966/C966*100,""),"")</f>
        <v>108.786996557578</v>
      </c>
      <c r="M966" s="83" t="n">
        <f aca="false">IF(E966&lt;&gt;0,IF(K966&lt;&gt;0,K966/E966*100,""),"")</f>
        <v>108.786996557578</v>
      </c>
      <c r="N966" s="83" t="n">
        <f aca="false">IF(F966&lt;&gt;0,IF(I966&lt;&gt;0,I966/F966*100,""),"")</f>
        <v>103.128517334503</v>
      </c>
      <c r="O966" s="83" t="n">
        <f aca="false">IF(H966&lt;&gt;0,IF(K966&lt;&gt;0,K966/H966*100,""),"")</f>
        <v>103.128517334503</v>
      </c>
      <c r="Q966" s="65" t="n">
        <f aca="false">E966-C966-D966</f>
        <v>0</v>
      </c>
      <c r="R966" s="66" t="n">
        <f aca="false">H966-F966-G966</f>
        <v>0</v>
      </c>
      <c r="S966" s="66" t="n">
        <f aca="false">K966-I966-J966</f>
        <v>0</v>
      </c>
    </row>
    <row r="967" s="43" customFormat="true" ht="11.25" hidden="false" customHeight="false" outlineLevel="0" collapsed="false">
      <c r="A967" s="72" t="s">
        <v>654</v>
      </c>
      <c r="B967" s="48" t="s">
        <v>618</v>
      </c>
      <c r="C967" s="82" t="n">
        <v>5262300</v>
      </c>
      <c r="D967" s="69"/>
      <c r="E967" s="82" t="n">
        <f aca="false">D967+C967</f>
        <v>5262300</v>
      </c>
      <c r="F967" s="82" t="n">
        <v>5252800</v>
      </c>
      <c r="G967" s="69"/>
      <c r="H967" s="82" t="n">
        <f aca="false">G967+F967</f>
        <v>5252800</v>
      </c>
      <c r="I967" s="82" t="n">
        <v>5392540</v>
      </c>
      <c r="J967" s="69"/>
      <c r="K967" s="82" t="n">
        <f aca="false">J967+I967</f>
        <v>5392540</v>
      </c>
      <c r="L967" s="83" t="n">
        <f aca="false">IF(C967&lt;&gt;0,IF(I967&lt;&gt;0,I967/C967*100,""),"")</f>
        <v>102.474963419037</v>
      </c>
      <c r="M967" s="83" t="n">
        <f aca="false">IF(E967&lt;&gt;0,IF(K967&lt;&gt;0,K967/E967*100,""),"")</f>
        <v>102.474963419037</v>
      </c>
      <c r="N967" s="83" t="n">
        <f aca="false">IF(F967&lt;&gt;0,IF(I967&lt;&gt;0,I967/F967*100,""),"")</f>
        <v>102.660295461468</v>
      </c>
      <c r="O967" s="83" t="n">
        <f aca="false">IF(H967&lt;&gt;0,IF(K967&lt;&gt;0,K967/H967*100,""),"")</f>
        <v>102.660295461468</v>
      </c>
      <c r="Q967" s="65" t="n">
        <f aca="false">E967-C967-D967</f>
        <v>0</v>
      </c>
      <c r="R967" s="66" t="n">
        <f aca="false">H967-F967-G967</f>
        <v>0</v>
      </c>
      <c r="S967" s="66" t="n">
        <f aca="false">K967-I967-J967</f>
        <v>0</v>
      </c>
    </row>
    <row r="968" s="43" customFormat="true" ht="11.25" hidden="false" customHeight="false" outlineLevel="0" collapsed="false">
      <c r="A968" s="72" t="s">
        <v>708</v>
      </c>
      <c r="B968" s="48" t="s">
        <v>628</v>
      </c>
      <c r="C968" s="69" t="n">
        <v>3150</v>
      </c>
      <c r="D968" s="69"/>
      <c r="E968" s="69" t="n">
        <f aca="false">SUM(C968:D968)</f>
        <v>3150</v>
      </c>
      <c r="F968" s="69" t="n">
        <v>6440</v>
      </c>
      <c r="G968" s="69"/>
      <c r="H968" s="82" t="n">
        <f aca="false">G968+F968</f>
        <v>6440</v>
      </c>
      <c r="I968" s="69" t="n">
        <v>4200</v>
      </c>
      <c r="J968" s="69"/>
      <c r="K968" s="69" t="n">
        <f aca="false">SUM(I968:J968)</f>
        <v>4200</v>
      </c>
      <c r="L968" s="71" t="n">
        <f aca="false">IF(C968&lt;&gt;0,IF(I968&lt;&gt;0,I968/C968*100,""),"")</f>
        <v>133.333333333333</v>
      </c>
      <c r="M968" s="71" t="n">
        <f aca="false">IF(E968&lt;&gt;0,IF(K968&lt;&gt;0,K968/E968*100,""),"")</f>
        <v>133.333333333333</v>
      </c>
      <c r="N968" s="71" t="n">
        <f aca="false">IF(F968&lt;&gt;0,IF(I968&lt;&gt;0,I968/F968*100,""),"")</f>
        <v>65.2173913043478</v>
      </c>
      <c r="O968" s="71" t="n">
        <f aca="false">IF(H968&lt;&gt;0,IF(K968&lt;&gt;0,K968/H968*100,""),"")</f>
        <v>65.2173913043478</v>
      </c>
      <c r="Q968" s="65" t="n">
        <f aca="false">E968-C968-D968</f>
        <v>0</v>
      </c>
      <c r="R968" s="66" t="n">
        <f aca="false">H968-F968-G968</f>
        <v>0</v>
      </c>
      <c r="S968" s="66" t="n">
        <f aca="false">K968-I968-J968</f>
        <v>0</v>
      </c>
    </row>
    <row r="969" s="43" customFormat="true" ht="11.25" hidden="false" customHeight="false" outlineLevel="0" collapsed="false">
      <c r="A969" s="72" t="s">
        <v>713</v>
      </c>
      <c r="B969" s="48" t="s">
        <v>626</v>
      </c>
      <c r="C969" s="69"/>
      <c r="D969" s="69"/>
      <c r="E969" s="69"/>
      <c r="F969" s="69" t="n">
        <v>132000</v>
      </c>
      <c r="G969" s="69"/>
      <c r="H969" s="82" t="n">
        <f aca="false">G969+F969</f>
        <v>132000</v>
      </c>
      <c r="I969" s="69" t="n">
        <v>132000</v>
      </c>
      <c r="J969" s="69"/>
      <c r="K969" s="69" t="n">
        <f aca="false">SUM(I969:J969)</f>
        <v>132000</v>
      </c>
      <c r="L969" s="71" t="str">
        <f aca="false">IF(C969&lt;&gt;0,IF(I969&lt;&gt;0,I969/C969*100,""),"")</f>
        <v/>
      </c>
      <c r="M969" s="71" t="str">
        <f aca="false">IF(E969&lt;&gt;0,IF(K969&lt;&gt;0,K969/E969*100,""),"")</f>
        <v/>
      </c>
      <c r="N969" s="71" t="n">
        <f aca="false">IF(F969&lt;&gt;0,IF(I969&lt;&gt;0,I969/F969*100,""),"")</f>
        <v>100</v>
      </c>
      <c r="O969" s="71" t="n">
        <f aca="false">IF(H969&lt;&gt;0,IF(K969&lt;&gt;0,K969/H969*100,""),"")</f>
        <v>100</v>
      </c>
      <c r="Q969" s="65" t="n">
        <f aca="false">E969-C969-D969</f>
        <v>0</v>
      </c>
      <c r="R969" s="66" t="n">
        <f aca="false">H969-F969-G969</f>
        <v>0</v>
      </c>
      <c r="S969" s="66" t="n">
        <f aca="false">K969-I969-J969</f>
        <v>0</v>
      </c>
    </row>
    <row r="970" s="43" customFormat="true" ht="11.25" hidden="false" customHeight="false" outlineLevel="0" collapsed="false">
      <c r="A970" s="72" t="s">
        <v>655</v>
      </c>
      <c r="B970" s="48" t="s">
        <v>656</v>
      </c>
      <c r="C970" s="69" t="n">
        <v>7000</v>
      </c>
      <c r="D970" s="69"/>
      <c r="E970" s="69" t="n">
        <f aca="false">SUM(C970:D970)</f>
        <v>7000</v>
      </c>
      <c r="F970" s="69" t="n">
        <v>132000</v>
      </c>
      <c r="G970" s="69"/>
      <c r="H970" s="69" t="n">
        <f aca="false">SUM(F970:G970)</f>
        <v>132000</v>
      </c>
      <c r="I970" s="69" t="n">
        <f aca="false">7000+200000</f>
        <v>207000</v>
      </c>
      <c r="J970" s="69"/>
      <c r="K970" s="69" t="n">
        <f aca="false">SUM(I970:J970)</f>
        <v>207000</v>
      </c>
      <c r="L970" s="71" t="n">
        <f aca="false">IF(C970&lt;&gt;0,IF(I970&lt;&gt;0,I970/C970*100,""),"")</f>
        <v>2957.14285714286</v>
      </c>
      <c r="M970" s="71" t="n">
        <f aca="false">IF(E970&lt;&gt;0,IF(K970&lt;&gt;0,K970/E970*100,""),"")</f>
        <v>2957.14285714286</v>
      </c>
      <c r="N970" s="71" t="n">
        <f aca="false">IF(F970&lt;&gt;0,IF(I970&lt;&gt;0,I970/F970*100,""),"")</f>
        <v>156.818181818182</v>
      </c>
      <c r="O970" s="71" t="n">
        <f aca="false">IF(H970&lt;&gt;0,IF(K970&lt;&gt;0,K970/H970*100,""),"")</f>
        <v>156.818181818182</v>
      </c>
      <c r="Q970" s="65" t="n">
        <f aca="false">E970-C970-D970</f>
        <v>0</v>
      </c>
      <c r="R970" s="66" t="n">
        <f aca="false">H970-F970-G970</f>
        <v>0</v>
      </c>
      <c r="S970" s="66" t="n">
        <f aca="false">K970-I970-J970</f>
        <v>0</v>
      </c>
    </row>
    <row r="971" s="43" customFormat="true" ht="11.25" hidden="false" customHeight="false" outlineLevel="0" collapsed="false">
      <c r="A971" s="126" t="s">
        <v>714</v>
      </c>
      <c r="B971" s="48"/>
      <c r="C971" s="69"/>
      <c r="D971" s="69"/>
      <c r="E971" s="69"/>
      <c r="F971" s="69"/>
      <c r="G971" s="69"/>
      <c r="H971" s="69"/>
      <c r="I971" s="69"/>
      <c r="J971" s="69"/>
      <c r="K971" s="69"/>
      <c r="L971" s="71"/>
      <c r="M971" s="71"/>
      <c r="N971" s="71"/>
      <c r="O971" s="71"/>
      <c r="Q971" s="65" t="n">
        <f aca="false">E971-C971-D971</f>
        <v>0</v>
      </c>
      <c r="R971" s="66" t="n">
        <f aca="false">H971-F971-G971</f>
        <v>0</v>
      </c>
      <c r="S971" s="66" t="n">
        <f aca="false">K971-I971-J971</f>
        <v>0</v>
      </c>
    </row>
    <row r="972" s="43" customFormat="true" ht="11.25" hidden="false" customHeight="false" outlineLevel="0" collapsed="false">
      <c r="A972" s="72" t="s">
        <v>658</v>
      </c>
      <c r="B972" s="79" t="s">
        <v>620</v>
      </c>
      <c r="C972" s="69"/>
      <c r="D972" s="69"/>
      <c r="E972" s="69"/>
      <c r="F972" s="69" t="n">
        <v>30500</v>
      </c>
      <c r="G972" s="69"/>
      <c r="H972" s="82" t="n">
        <f aca="false">G972+F972</f>
        <v>30500</v>
      </c>
      <c r="I972" s="69"/>
      <c r="J972" s="69"/>
      <c r="K972" s="69"/>
      <c r="L972" s="71" t="str">
        <f aca="false">IF(C972&lt;&gt;0,IF(I972&lt;&gt;0,I972/C972*100,""),"")</f>
        <v/>
      </c>
      <c r="M972" s="71" t="str">
        <f aca="false">IF(E972&lt;&gt;0,IF(K972&lt;&gt;0,K972/E972*100,""),"")</f>
        <v/>
      </c>
      <c r="N972" s="71" t="str">
        <f aca="false">IF(F972&lt;&gt;0,IF(I972&lt;&gt;0,I972/F972*100,""),"")</f>
        <v/>
      </c>
      <c r="O972" s="71" t="str">
        <f aca="false">IF(H972&lt;&gt;0,IF(K972&lt;&gt;0,K972/H972*100,""),"")</f>
        <v/>
      </c>
      <c r="Q972" s="65" t="n">
        <f aca="false">E972-C972-D972</f>
        <v>0</v>
      </c>
      <c r="R972" s="66" t="n">
        <f aca="false">H972-F972-G972</f>
        <v>0</v>
      </c>
      <c r="S972" s="66" t="n">
        <f aca="false">K972-I972-J972</f>
        <v>0</v>
      </c>
    </row>
    <row r="973" s="43" customFormat="true" ht="11.25" hidden="false" customHeight="false" outlineLevel="0" collapsed="false">
      <c r="A973" s="72" t="s">
        <v>30</v>
      </c>
      <c r="B973" s="79" t="s">
        <v>31</v>
      </c>
      <c r="C973" s="69"/>
      <c r="D973" s="69"/>
      <c r="E973" s="69"/>
      <c r="F973" s="69" t="n">
        <v>8000</v>
      </c>
      <c r="G973" s="69"/>
      <c r="H973" s="82" t="n">
        <f aca="false">G973+F973</f>
        <v>8000</v>
      </c>
      <c r="I973" s="69"/>
      <c r="J973" s="69"/>
      <c r="K973" s="69"/>
      <c r="L973" s="71" t="str">
        <f aca="false">IF(C973&lt;&gt;0,IF(I973&lt;&gt;0,I973/C973*100,""),"")</f>
        <v/>
      </c>
      <c r="M973" s="71" t="str">
        <f aca="false">IF(E973&lt;&gt;0,IF(K973&lt;&gt;0,K973/E973*100,""),"")</f>
        <v/>
      </c>
      <c r="N973" s="71" t="str">
        <f aca="false">IF(F973&lt;&gt;0,IF(I973&lt;&gt;0,I973/F973*100,""),"")</f>
        <v/>
      </c>
      <c r="O973" s="71" t="str">
        <f aca="false">IF(H973&lt;&gt;0,IF(K973&lt;&gt;0,K973/H973*100,""),"")</f>
        <v/>
      </c>
      <c r="Q973" s="65" t="n">
        <f aca="false">E973-C973-D973</f>
        <v>0</v>
      </c>
      <c r="R973" s="66" t="n">
        <f aca="false">H973-F973-G973</f>
        <v>0</v>
      </c>
      <c r="S973" s="66" t="n">
        <f aca="false">K973-I973-J973</f>
        <v>0</v>
      </c>
    </row>
    <row r="974" s="43" customFormat="true" ht="6" hidden="false" customHeight="true" outlineLevel="0" collapsed="false">
      <c r="A974" s="72"/>
      <c r="B974" s="48"/>
      <c r="C974" s="69"/>
      <c r="D974" s="69"/>
      <c r="E974" s="69"/>
      <c r="F974" s="69"/>
      <c r="G974" s="69"/>
      <c r="H974" s="69"/>
      <c r="I974" s="69"/>
      <c r="J974" s="69"/>
      <c r="K974" s="69"/>
      <c r="L974" s="71" t="str">
        <f aca="false">IF(C974&lt;&gt;0,IF(I974&lt;&gt;0,I974/C974*100,""),"")</f>
        <v/>
      </c>
      <c r="M974" s="71" t="str">
        <f aca="false">IF(E974&lt;&gt;0,IF(K974&lt;&gt;0,K974/E974*100,""),"")</f>
        <v/>
      </c>
      <c r="N974" s="71" t="str">
        <f aca="false">IF(F974&lt;&gt;0,IF(I974&lt;&gt;0,I974/F974*100,""),"")</f>
        <v/>
      </c>
      <c r="O974" s="71" t="str">
        <f aca="false">IF(H974&lt;&gt;0,IF(K974&lt;&gt;0,K974/H974*100,""),"")</f>
        <v/>
      </c>
      <c r="Q974" s="65" t="n">
        <f aca="false">E974-C974-D974</f>
        <v>0</v>
      </c>
      <c r="R974" s="66" t="n">
        <f aca="false">H974-F974-G974</f>
        <v>0</v>
      </c>
      <c r="S974" s="66" t="n">
        <f aca="false">K974-I974-J974</f>
        <v>0</v>
      </c>
    </row>
    <row r="975" s="43" customFormat="true" ht="12.75" hidden="false" customHeight="false" outlineLevel="0" collapsed="false">
      <c r="A975" s="61" t="s">
        <v>715</v>
      </c>
      <c r="B975" s="76" t="s">
        <v>19</v>
      </c>
      <c r="C975" s="183" t="n">
        <f aca="false">SUM(C977:C979)</f>
        <v>5457300</v>
      </c>
      <c r="D975" s="183" t="n">
        <f aca="false">SUM(D977:D979)</f>
        <v>0</v>
      </c>
      <c r="E975" s="183" t="n">
        <f aca="false">SUM(C975:D975)</f>
        <v>5457300</v>
      </c>
      <c r="F975" s="183" t="n">
        <f aca="false">SUM(F977:F979)</f>
        <v>5637900</v>
      </c>
      <c r="G975" s="183" t="n">
        <f aca="false">SUM(G977:G979)</f>
        <v>0</v>
      </c>
      <c r="H975" s="183" t="n">
        <f aca="false">SUM(F975:G975)</f>
        <v>5637900</v>
      </c>
      <c r="I975" s="183" t="n">
        <f aca="false">SUM(I977:I979)</f>
        <v>5688950</v>
      </c>
      <c r="J975" s="183" t="n">
        <f aca="false">SUM(J977:J979)</f>
        <v>0</v>
      </c>
      <c r="K975" s="183" t="n">
        <f aca="false">SUM(I975:J975)</f>
        <v>5688950</v>
      </c>
      <c r="L975" s="184" t="n">
        <f aca="false">IF(C975&lt;&gt;0,IF(I975&lt;&gt;0,I975/C975*100,""),"")</f>
        <v>104.244773056273</v>
      </c>
      <c r="M975" s="184" t="n">
        <f aca="false">IF(E975&lt;&gt;0,IF(K975&lt;&gt;0,K975/E975*100,""),"")</f>
        <v>104.244773056273</v>
      </c>
      <c r="N975" s="184" t="n">
        <f aca="false">IF(F975&lt;&gt;0,IF(I975&lt;&gt;0,I975/F975*100,""),"")</f>
        <v>100.905478990404</v>
      </c>
      <c r="O975" s="184" t="n">
        <f aca="false">IF(H975&lt;&gt;0,IF(K975&lt;&gt;0,K975/H975*100,""),"")</f>
        <v>100.905478990404</v>
      </c>
      <c r="Q975" s="65" t="n">
        <f aca="false">E975-C975-D975</f>
        <v>0</v>
      </c>
      <c r="R975" s="66" t="n">
        <f aca="false">H975-F975-G975</f>
        <v>0</v>
      </c>
      <c r="S975" s="66" t="n">
        <f aca="false">K975-I975-J975</f>
        <v>0</v>
      </c>
    </row>
    <row r="976" s="43" customFormat="true" ht="12" hidden="true" customHeight="false" outlineLevel="0" collapsed="false">
      <c r="A976" s="72" t="s">
        <v>26</v>
      </c>
      <c r="B976" s="179"/>
      <c r="C976" s="185" t="n">
        <f aca="false">SUM(C977:C979)</f>
        <v>5457300</v>
      </c>
      <c r="D976" s="186"/>
      <c r="E976" s="69" t="n">
        <f aca="false">SUM(C976:D976)</f>
        <v>5457300</v>
      </c>
      <c r="F976" s="69" t="n">
        <f aca="false">SUM(F977:F979)</f>
        <v>5637900</v>
      </c>
      <c r="G976" s="186"/>
      <c r="H976" s="69" t="n">
        <f aca="false">SUM(F976:G976)</f>
        <v>5637900</v>
      </c>
      <c r="I976" s="185" t="n">
        <f aca="false">SUM(I977:I979)</f>
        <v>5688950</v>
      </c>
      <c r="J976" s="186"/>
      <c r="K976" s="69" t="n">
        <f aca="false">SUM(I976:J976)</f>
        <v>5688950</v>
      </c>
      <c r="L976" s="71" t="n">
        <f aca="false">IF(C976&lt;&gt;0,IF(I976&lt;&gt;0,I976/C976*100,""),"")</f>
        <v>104.244773056273</v>
      </c>
      <c r="M976" s="71" t="n">
        <f aca="false">IF(E976&lt;&gt;0,IF(K976&lt;&gt;0,K976/E976*100,""),"")</f>
        <v>104.244773056273</v>
      </c>
      <c r="N976" s="71" t="n">
        <f aca="false">IF(F976&lt;&gt;0,IF(I976&lt;&gt;0,I976/F976*100,""),"")</f>
        <v>100.905478990404</v>
      </c>
      <c r="O976" s="71" t="n">
        <f aca="false">IF(H976&lt;&gt;0,IF(K976&lt;&gt;0,K976/H976*100,""),"")</f>
        <v>100.905478990404</v>
      </c>
      <c r="Q976" s="65" t="n">
        <f aca="false">E976-C976-D976</f>
        <v>0</v>
      </c>
      <c r="R976" s="66" t="n">
        <f aca="false">H976-F976-G976</f>
        <v>0</v>
      </c>
      <c r="S976" s="66" t="n">
        <f aca="false">K976-I976-J976</f>
        <v>0</v>
      </c>
    </row>
    <row r="977" s="43" customFormat="true" ht="12" hidden="false" customHeight="false" outlineLevel="0" collapsed="false">
      <c r="A977" s="72" t="s">
        <v>654</v>
      </c>
      <c r="B977" s="48" t="s">
        <v>618</v>
      </c>
      <c r="C977" s="185" t="n">
        <v>5450300</v>
      </c>
      <c r="D977" s="186"/>
      <c r="E977" s="69" t="n">
        <f aca="false">SUM(C977:D977)</f>
        <v>5450300</v>
      </c>
      <c r="F977" s="185" t="n">
        <v>5450900</v>
      </c>
      <c r="G977" s="186"/>
      <c r="H977" s="69" t="n">
        <f aca="false">SUM(F977:G977)</f>
        <v>5450900</v>
      </c>
      <c r="I977" s="185" t="n">
        <v>5681950</v>
      </c>
      <c r="J977" s="186"/>
      <c r="K977" s="69" t="n">
        <f aca="false">SUM(I977:J977)</f>
        <v>5681950</v>
      </c>
      <c r="L977" s="71" t="n">
        <f aca="false">IF(C977&lt;&gt;0,IF(I977&lt;&gt;0,I977/C977*100,""),"")</f>
        <v>104.25022475827</v>
      </c>
      <c r="M977" s="71" t="n">
        <f aca="false">IF(E977&lt;&gt;0,IF(K977&lt;&gt;0,K977/E977*100,""),"")</f>
        <v>104.25022475827</v>
      </c>
      <c r="N977" s="71" t="n">
        <f aca="false">IF(F977&lt;&gt;0,IF(I977&lt;&gt;0,I977/F977*100,""),"")</f>
        <v>104.238749564292</v>
      </c>
      <c r="O977" s="71" t="n">
        <f aca="false">IF(H977&lt;&gt;0,IF(K977&lt;&gt;0,K977/H977*100,""),"")</f>
        <v>104.238749564292</v>
      </c>
      <c r="Q977" s="65" t="n">
        <f aca="false">E977-C977-D977</f>
        <v>0</v>
      </c>
      <c r="R977" s="66" t="n">
        <f aca="false">H977-F977-G977</f>
        <v>0</v>
      </c>
      <c r="S977" s="66" t="n">
        <f aca="false">K977-I977-J977</f>
        <v>0</v>
      </c>
    </row>
    <row r="978" s="43" customFormat="true" ht="11.25" hidden="false" customHeight="false" outlineLevel="0" collapsed="false">
      <c r="A978" s="72" t="s">
        <v>655</v>
      </c>
      <c r="B978" s="48" t="s">
        <v>656</v>
      </c>
      <c r="C978" s="111" t="n">
        <v>7000</v>
      </c>
      <c r="D978" s="69"/>
      <c r="E978" s="69" t="n">
        <f aca="false">SUM(C978:D978)</f>
        <v>7000</v>
      </c>
      <c r="F978" s="111" t="n">
        <v>157000</v>
      </c>
      <c r="G978" s="69"/>
      <c r="H978" s="69" t="n">
        <f aca="false">SUM(F978:G978)</f>
        <v>157000</v>
      </c>
      <c r="I978" s="111" t="n">
        <v>7000</v>
      </c>
      <c r="J978" s="69"/>
      <c r="K978" s="69" t="n">
        <f aca="false">SUM(I978:J978)</f>
        <v>7000</v>
      </c>
      <c r="L978" s="71" t="n">
        <f aca="false">IF(C978&lt;&gt;0,IF(I978&lt;&gt;0,I978/C978*100,""),"")</f>
        <v>100</v>
      </c>
      <c r="M978" s="71" t="n">
        <f aca="false">IF(E978&lt;&gt;0,IF(K978&lt;&gt;0,K978/E978*100,""),"")</f>
        <v>100</v>
      </c>
      <c r="N978" s="71" t="n">
        <f aca="false">IF(F978&lt;&gt;0,IF(I978&lt;&gt;0,I978/F978*100,""),"")</f>
        <v>4.45859872611465</v>
      </c>
      <c r="O978" s="71" t="n">
        <f aca="false">IF(H978&lt;&gt;0,IF(K978&lt;&gt;0,K978/H978*100,""),"")</f>
        <v>4.45859872611465</v>
      </c>
      <c r="Q978" s="65" t="n">
        <f aca="false">E978-C978-D978</f>
        <v>0</v>
      </c>
      <c r="R978" s="66" t="n">
        <f aca="false">H978-F978-G978</f>
        <v>0</v>
      </c>
      <c r="S978" s="66" t="n">
        <f aca="false">K978-I978-J978</f>
        <v>0</v>
      </c>
    </row>
    <row r="979" s="43" customFormat="true" ht="12" hidden="false" customHeight="false" outlineLevel="0" collapsed="false">
      <c r="A979" s="72" t="s">
        <v>658</v>
      </c>
      <c r="B979" s="79" t="s">
        <v>620</v>
      </c>
      <c r="C979" s="185"/>
      <c r="D979" s="186"/>
      <c r="E979" s="69"/>
      <c r="F979" s="185" t="n">
        <v>30000</v>
      </c>
      <c r="G979" s="186"/>
      <c r="H979" s="69" t="n">
        <f aca="false">SUM(F979:G979)</f>
        <v>30000</v>
      </c>
      <c r="I979" s="185"/>
      <c r="J979" s="186"/>
      <c r="K979" s="69"/>
      <c r="L979" s="71" t="str">
        <f aca="false">IF(C979&lt;&gt;0,IF(I979&lt;&gt;0,I979/C979*100,""),"")</f>
        <v/>
      </c>
      <c r="M979" s="71" t="str">
        <f aca="false">IF(E979&lt;&gt;0,IF(K979&lt;&gt;0,K979/E979*100,""),"")</f>
        <v/>
      </c>
      <c r="N979" s="71" t="str">
        <f aca="false">IF(F979&lt;&gt;0,IF(I979&lt;&gt;0,I979/F979*100,""),"")</f>
        <v/>
      </c>
      <c r="O979" s="71" t="str">
        <f aca="false">IF(H979&lt;&gt;0,IF(K979&lt;&gt;0,K979/H979*100,""),"")</f>
        <v/>
      </c>
      <c r="Q979" s="65" t="n">
        <f aca="false">E979-C979-D979</f>
        <v>0</v>
      </c>
      <c r="R979" s="66" t="n">
        <f aca="false">H979-F979-G979</f>
        <v>0</v>
      </c>
      <c r="S979" s="66" t="n">
        <f aca="false">K979-I979-J979</f>
        <v>0</v>
      </c>
    </row>
    <row r="980" s="43" customFormat="true" ht="6" hidden="false" customHeight="true" outlineLevel="0" collapsed="false">
      <c r="A980" s="72"/>
      <c r="B980" s="48"/>
      <c r="C980" s="111"/>
      <c r="D980" s="69"/>
      <c r="E980" s="69"/>
      <c r="F980" s="69"/>
      <c r="G980" s="69"/>
      <c r="H980" s="69"/>
      <c r="I980" s="111"/>
      <c r="J980" s="69"/>
      <c r="K980" s="69"/>
      <c r="L980" s="71" t="str">
        <f aca="false">IF(C980&lt;&gt;0,IF(I980&lt;&gt;0,I980/C980*100,""),"")</f>
        <v/>
      </c>
      <c r="M980" s="71" t="str">
        <f aca="false">IF(E980&lt;&gt;0,IF(K980&lt;&gt;0,K980/E980*100,""),"")</f>
        <v/>
      </c>
      <c r="N980" s="71" t="str">
        <f aca="false">IF(F980&lt;&gt;0,IF(I980&lt;&gt;0,I980/F980*100,""),"")</f>
        <v/>
      </c>
      <c r="O980" s="71" t="str">
        <f aca="false">IF(H980&lt;&gt;0,IF(K980&lt;&gt;0,K980/H980*100,""),"")</f>
        <v/>
      </c>
      <c r="Q980" s="65" t="n">
        <f aca="false">E980-C980-D980</f>
        <v>0</v>
      </c>
      <c r="R980" s="66" t="n">
        <f aca="false">H980-F980-G980</f>
        <v>0</v>
      </c>
      <c r="S980" s="66" t="n">
        <f aca="false">K980-I980-J980</f>
        <v>0</v>
      </c>
    </row>
    <row r="981" s="120" customFormat="true" ht="12.75" hidden="false" customHeight="false" outlineLevel="0" collapsed="false">
      <c r="A981" s="61" t="s">
        <v>716</v>
      </c>
      <c r="B981" s="76" t="s">
        <v>19</v>
      </c>
      <c r="C981" s="108" t="n">
        <f aca="false">SUM(C983:C988)</f>
        <v>6348635</v>
      </c>
      <c r="D981" s="108" t="n">
        <f aca="false">SUM(D983:D988)</f>
        <v>0</v>
      </c>
      <c r="E981" s="108" t="n">
        <f aca="false">SUM(C981:D981)</f>
        <v>6348635</v>
      </c>
      <c r="F981" s="108" t="n">
        <f aca="false">SUM(F983:F988)</f>
        <v>6476475</v>
      </c>
      <c r="G981" s="108" t="n">
        <f aca="false">SUM(G983:G988)</f>
        <v>0</v>
      </c>
      <c r="H981" s="108" t="n">
        <f aca="false">SUM(F981:G981)</f>
        <v>6476475</v>
      </c>
      <c r="I981" s="108" t="n">
        <f aca="false">SUM(I983:I988)</f>
        <v>6083310</v>
      </c>
      <c r="J981" s="108" t="n">
        <f aca="false">SUM(J983:J988)</f>
        <v>0</v>
      </c>
      <c r="K981" s="108" t="n">
        <f aca="false">SUM(I981:J981)</f>
        <v>6083310</v>
      </c>
      <c r="L981" s="109" t="n">
        <f aca="false">IF(C981&lt;&gt;0,IF(I981&lt;&gt;0,I981/C981*100,""),"")</f>
        <v>95.8207551702059</v>
      </c>
      <c r="M981" s="109" t="n">
        <f aca="false">IF(E981&lt;&gt;0,IF(K981&lt;&gt;0,K981/E981*100,""),"")</f>
        <v>95.8207551702059</v>
      </c>
      <c r="N981" s="109" t="n">
        <f aca="false">IF(F981&lt;&gt;0,IF(I981&lt;&gt;0,I981/F981*100,""),"")</f>
        <v>93.9293365603974</v>
      </c>
      <c r="O981" s="109" t="n">
        <f aca="false">IF(H981&lt;&gt;0,IF(K981&lt;&gt;0,K981/H981*100,""),"")</f>
        <v>93.9293365603974</v>
      </c>
      <c r="Q981" s="65" t="n">
        <f aca="false">E981-C981-D981</f>
        <v>0</v>
      </c>
      <c r="R981" s="66" t="n">
        <f aca="false">H981-F981-G981</f>
        <v>0</v>
      </c>
      <c r="S981" s="66" t="n">
        <f aca="false">K981-I981-J981</f>
        <v>0</v>
      </c>
    </row>
    <row r="982" s="120" customFormat="true" ht="12" hidden="true" customHeight="false" outlineLevel="0" collapsed="false">
      <c r="A982" s="72" t="s">
        <v>26</v>
      </c>
      <c r="B982" s="179"/>
      <c r="C982" s="111" t="n">
        <f aca="false">SUM(C983:C988)</f>
        <v>6348635</v>
      </c>
      <c r="D982" s="112"/>
      <c r="E982" s="69" t="n">
        <f aca="false">SUM(C982:D982)</f>
        <v>6348635</v>
      </c>
      <c r="F982" s="69" t="n">
        <f aca="false">SUM(F983:F988)</f>
        <v>6476475</v>
      </c>
      <c r="G982" s="112"/>
      <c r="H982" s="69" t="n">
        <f aca="false">SUM(F982:G982)</f>
        <v>6476475</v>
      </c>
      <c r="I982" s="111" t="n">
        <f aca="false">SUM(I983:I988)</f>
        <v>6083310</v>
      </c>
      <c r="J982" s="112"/>
      <c r="K982" s="69" t="n">
        <f aca="false">SUM(I982:J982)</f>
        <v>6083310</v>
      </c>
      <c r="L982" s="71" t="n">
        <f aca="false">IF(C982&lt;&gt;0,IF(I982&lt;&gt;0,I982/C982*100,""),"")</f>
        <v>95.8207551702059</v>
      </c>
      <c r="M982" s="71" t="n">
        <f aca="false">IF(E982&lt;&gt;0,IF(K982&lt;&gt;0,K982/E982*100,""),"")</f>
        <v>95.8207551702059</v>
      </c>
      <c r="N982" s="71" t="n">
        <f aca="false">IF(F982&lt;&gt;0,IF(I982&lt;&gt;0,I982/F982*100,""),"")</f>
        <v>93.9293365603974</v>
      </c>
      <c r="O982" s="71" t="n">
        <f aca="false">IF(H982&lt;&gt;0,IF(K982&lt;&gt;0,K982/H982*100,""),"")</f>
        <v>93.9293365603974</v>
      </c>
      <c r="Q982" s="65" t="n">
        <f aca="false">E982-C982-D982</f>
        <v>0</v>
      </c>
      <c r="R982" s="66" t="n">
        <f aca="false">H982-F982-G982</f>
        <v>0</v>
      </c>
      <c r="S982" s="66" t="n">
        <f aca="false">K982-I982-J982</f>
        <v>0</v>
      </c>
    </row>
    <row r="983" s="43" customFormat="true" ht="11.25" hidden="false" customHeight="false" outlineLevel="0" collapsed="false">
      <c r="A983" s="72" t="s">
        <v>654</v>
      </c>
      <c r="B983" s="48" t="s">
        <v>618</v>
      </c>
      <c r="C983" s="69" t="n">
        <v>6120600</v>
      </c>
      <c r="D983" s="69"/>
      <c r="E983" s="69" t="n">
        <f aca="false">SUM(C983:D983)</f>
        <v>6120600</v>
      </c>
      <c r="F983" s="69" t="n">
        <v>6120800</v>
      </c>
      <c r="G983" s="69"/>
      <c r="H983" s="69" t="n">
        <f aca="false">SUM(F983:G983)</f>
        <v>6120800</v>
      </c>
      <c r="I983" s="69" t="n">
        <v>6064310</v>
      </c>
      <c r="J983" s="69"/>
      <c r="K983" s="69" t="n">
        <f aca="false">SUM(I983:J983)</f>
        <v>6064310</v>
      </c>
      <c r="L983" s="71" t="n">
        <f aca="false">IF(C983&lt;&gt;0,IF(I983&lt;&gt;0,I983/C983*100,""),"")</f>
        <v>99.0803189229814</v>
      </c>
      <c r="M983" s="71" t="n">
        <f aca="false">IF(E983&lt;&gt;0,IF(K983&lt;&gt;0,K983/E983*100,""),"")</f>
        <v>99.0803189229814</v>
      </c>
      <c r="N983" s="71" t="n">
        <f aca="false">IF(F983&lt;&gt;0,IF(I983&lt;&gt;0,I983/F983*100,""),"")</f>
        <v>99.0770814272644</v>
      </c>
      <c r="O983" s="71" t="n">
        <f aca="false">IF(H983&lt;&gt;0,IF(K983&lt;&gt;0,K983/H983*100,""),"")</f>
        <v>99.0770814272644</v>
      </c>
      <c r="Q983" s="65" t="n">
        <f aca="false">E983-C983-D983</f>
        <v>0</v>
      </c>
      <c r="R983" s="66" t="n">
        <f aca="false">H983-F983-G983</f>
        <v>0</v>
      </c>
      <c r="S983" s="66" t="n">
        <f aca="false">K983-I983-J983</f>
        <v>0</v>
      </c>
    </row>
    <row r="984" s="43" customFormat="true" ht="11.25" hidden="false" customHeight="false" outlineLevel="0" collapsed="false">
      <c r="A984" s="72" t="s">
        <v>30</v>
      </c>
      <c r="B984" s="48" t="s">
        <v>31</v>
      </c>
      <c r="C984" s="69" t="n">
        <v>25000</v>
      </c>
      <c r="D984" s="69"/>
      <c r="E984" s="69" t="n">
        <f aca="false">SUM(C984:D984)</f>
        <v>25000</v>
      </c>
      <c r="F984" s="69" t="n">
        <v>25000</v>
      </c>
      <c r="G984" s="69"/>
      <c r="H984" s="69" t="n">
        <f aca="false">SUM(F984:G984)</f>
        <v>25000</v>
      </c>
      <c r="I984" s="69" t="n">
        <v>12000</v>
      </c>
      <c r="J984" s="69"/>
      <c r="K984" s="69" t="n">
        <f aca="false">SUM(I984:J984)</f>
        <v>12000</v>
      </c>
      <c r="L984" s="71" t="n">
        <f aca="false">IF(C984&lt;&gt;0,IF(I984&lt;&gt;0,I984/C984*100,""),"")</f>
        <v>48</v>
      </c>
      <c r="M984" s="71" t="n">
        <f aca="false">IF(E984&lt;&gt;0,IF(K984&lt;&gt;0,K984/E984*100,""),"")</f>
        <v>48</v>
      </c>
      <c r="N984" s="71" t="n">
        <f aca="false">IF(F984&lt;&gt;0,IF(I984&lt;&gt;0,I984/F984*100,""),"")</f>
        <v>48</v>
      </c>
      <c r="O984" s="71" t="n">
        <f aca="false">IF(H984&lt;&gt;0,IF(K984&lt;&gt;0,K984/H984*100,""),"")</f>
        <v>48</v>
      </c>
      <c r="Q984" s="65" t="n">
        <f aca="false">E984-C984-D984</f>
        <v>0</v>
      </c>
      <c r="R984" s="66" t="n">
        <f aca="false">H984-F984-G984</f>
        <v>0</v>
      </c>
      <c r="S984" s="66" t="n">
        <f aca="false">K984-I984-J984</f>
        <v>0</v>
      </c>
    </row>
    <row r="985" s="43" customFormat="true" ht="11.25" hidden="false" customHeight="false" outlineLevel="0" collapsed="false">
      <c r="A985" s="72" t="s">
        <v>655</v>
      </c>
      <c r="B985" s="48" t="s">
        <v>656</v>
      </c>
      <c r="C985" s="69" t="n">
        <v>7000</v>
      </c>
      <c r="D985" s="69"/>
      <c r="E985" s="82" t="n">
        <f aca="false">SUM(C985:D985)</f>
        <v>7000</v>
      </c>
      <c r="F985" s="69" t="n">
        <v>91000</v>
      </c>
      <c r="G985" s="69"/>
      <c r="H985" s="82" t="n">
        <f aca="false">SUM(F985:G985)</f>
        <v>91000</v>
      </c>
      <c r="I985" s="69" t="n">
        <v>7000</v>
      </c>
      <c r="J985" s="69"/>
      <c r="K985" s="82" t="n">
        <f aca="false">SUM(I985:J985)</f>
        <v>7000</v>
      </c>
      <c r="L985" s="83" t="n">
        <f aca="false">IF(C985&lt;&gt;0,IF(I985&lt;&gt;0,I985/C985*100,""),"")</f>
        <v>100</v>
      </c>
      <c r="M985" s="83" t="n">
        <f aca="false">IF(E985&lt;&gt;0,IF(K985&lt;&gt;0,K985/E985*100,""),"")</f>
        <v>100</v>
      </c>
      <c r="N985" s="83" t="n">
        <f aca="false">IF(F985&lt;&gt;0,IF(I985&lt;&gt;0,I985/F985*100,""),"")</f>
        <v>7.69230769230769</v>
      </c>
      <c r="O985" s="83" t="n">
        <f aca="false">IF(H985&lt;&gt;0,IF(K985&lt;&gt;0,K985/H985*100,""),"")</f>
        <v>7.69230769230769</v>
      </c>
      <c r="Q985" s="65" t="n">
        <f aca="false">E985-C985-D985</f>
        <v>0</v>
      </c>
      <c r="R985" s="66" t="n">
        <f aca="false">H985-F985-G985</f>
        <v>0</v>
      </c>
      <c r="S985" s="66" t="n">
        <f aca="false">K985-I985-J985</f>
        <v>0</v>
      </c>
    </row>
    <row r="986" s="43" customFormat="true" ht="11.25" hidden="false" customHeight="false" outlineLevel="0" collapsed="false">
      <c r="A986" s="72" t="s">
        <v>658</v>
      </c>
      <c r="B986" s="79" t="s">
        <v>620</v>
      </c>
      <c r="C986" s="69"/>
      <c r="D986" s="69"/>
      <c r="E986" s="69"/>
      <c r="F986" s="69" t="n">
        <v>29800</v>
      </c>
      <c r="G986" s="69"/>
      <c r="H986" s="69" t="n">
        <f aca="false">SUM(F986:G986)</f>
        <v>29800</v>
      </c>
      <c r="I986" s="69"/>
      <c r="J986" s="69"/>
      <c r="K986" s="69"/>
      <c r="L986" s="71" t="str">
        <f aca="false">IF(C986&lt;&gt;0,IF(I986&lt;&gt;0,I986/C986*100,""),"")</f>
        <v/>
      </c>
      <c r="M986" s="71" t="str">
        <f aca="false">IF(E986&lt;&gt;0,IF(K986&lt;&gt;0,K986/E986*100,""),"")</f>
        <v/>
      </c>
      <c r="N986" s="71" t="str">
        <f aca="false">IF(F986&lt;&gt;0,IF(I986&lt;&gt;0,I986/F986*100,""),"")</f>
        <v/>
      </c>
      <c r="O986" s="71" t="str">
        <f aca="false">IF(H986&lt;&gt;0,IF(K986&lt;&gt;0,K986/H986*100,""),"")</f>
        <v/>
      </c>
      <c r="Q986" s="65" t="n">
        <f aca="false">E986-C986-D986</f>
        <v>0</v>
      </c>
      <c r="R986" s="66" t="n">
        <f aca="false">H986-F986-G986</f>
        <v>0</v>
      </c>
      <c r="S986" s="66" t="n">
        <f aca="false">K986-I986-J986</f>
        <v>0</v>
      </c>
    </row>
    <row r="987" s="43" customFormat="true" ht="11.25" hidden="false" customHeight="false" outlineLevel="0" collapsed="false">
      <c r="A987" s="72" t="s">
        <v>667</v>
      </c>
      <c r="B987" s="79" t="s">
        <v>668</v>
      </c>
      <c r="C987" s="69" t="n">
        <v>27000</v>
      </c>
      <c r="D987" s="69"/>
      <c r="E987" s="69" t="n">
        <f aca="false">SUM(C987:D987)</f>
        <v>27000</v>
      </c>
      <c r="F987" s="69" t="n">
        <v>27000</v>
      </c>
      <c r="G987" s="69"/>
      <c r="H987" s="69" t="n">
        <f aca="false">SUM(F987:G987)</f>
        <v>27000</v>
      </c>
      <c r="I987" s="69"/>
      <c r="J987" s="69"/>
      <c r="K987" s="69" t="n">
        <f aca="false">SUM(I987:J987)</f>
        <v>0</v>
      </c>
      <c r="L987" s="71" t="str">
        <f aca="false">IF(C987&lt;&gt;0,IF(I987&lt;&gt;0,I987/C987*100,""),"")</f>
        <v/>
      </c>
      <c r="M987" s="71" t="str">
        <f aca="false">IF(E987&lt;&gt;0,IF(K987&lt;&gt;0,K987/E987*100,""),"")</f>
        <v/>
      </c>
      <c r="N987" s="71" t="str">
        <f aca="false">IF(F987&lt;&gt;0,IF(I987&lt;&gt;0,I987/F987*100,""),"")</f>
        <v/>
      </c>
      <c r="O987" s="71" t="str">
        <f aca="false">IF(H987&lt;&gt;0,IF(K987&lt;&gt;0,K987/H987*100,""),"")</f>
        <v/>
      </c>
      <c r="Q987" s="65" t="n">
        <f aca="false">E987-C987-D987</f>
        <v>0</v>
      </c>
      <c r="R987" s="66" t="n">
        <f aca="false">H987-F987-G987</f>
        <v>0</v>
      </c>
      <c r="S987" s="66" t="n">
        <f aca="false">K987-I987-J987</f>
        <v>0</v>
      </c>
    </row>
    <row r="988" s="43" customFormat="true" ht="11.25" hidden="false" customHeight="false" outlineLevel="0" collapsed="false">
      <c r="A988" s="72" t="s">
        <v>643</v>
      </c>
      <c r="B988" s="79" t="s">
        <v>644</v>
      </c>
      <c r="C988" s="69" t="n">
        <v>169035</v>
      </c>
      <c r="D988" s="69"/>
      <c r="E988" s="69" t="n">
        <f aca="false">SUM(C988:D988)</f>
        <v>169035</v>
      </c>
      <c r="F988" s="69" t="n">
        <v>182875</v>
      </c>
      <c r="G988" s="69"/>
      <c r="H988" s="69" t="n">
        <f aca="false">SUM(F988:G988)</f>
        <v>182875</v>
      </c>
      <c r="I988" s="69"/>
      <c r="J988" s="69"/>
      <c r="K988" s="69" t="n">
        <f aca="false">SUM(I988:J988)</f>
        <v>0</v>
      </c>
      <c r="L988" s="71" t="str">
        <f aca="false">IF(C988&lt;&gt;0,IF(I988&lt;&gt;0,I988/C988*100,""),"")</f>
        <v/>
      </c>
      <c r="M988" s="71" t="str">
        <f aca="false">IF(E988&lt;&gt;0,IF(K988&lt;&gt;0,K988/E988*100,""),"")</f>
        <v/>
      </c>
      <c r="N988" s="71" t="str">
        <f aca="false">IF(F988&lt;&gt;0,IF(I988&lt;&gt;0,I988/F988*100,""),"")</f>
        <v/>
      </c>
      <c r="O988" s="71" t="str">
        <f aca="false">IF(H988&lt;&gt;0,IF(K988&lt;&gt;0,K988/H988*100,""),"")</f>
        <v/>
      </c>
      <c r="Q988" s="65" t="n">
        <f aca="false">E988-C988-D988</f>
        <v>0</v>
      </c>
      <c r="R988" s="66" t="n">
        <f aca="false">H988-F988-G988</f>
        <v>0</v>
      </c>
      <c r="S988" s="66" t="n">
        <f aca="false">K988-I988-J988</f>
        <v>0</v>
      </c>
    </row>
    <row r="989" s="43" customFormat="true" ht="6" hidden="false" customHeight="true" outlineLevel="0" collapsed="false">
      <c r="A989" s="72"/>
      <c r="B989" s="48"/>
      <c r="C989" s="69"/>
      <c r="D989" s="69"/>
      <c r="E989" s="69" t="n">
        <f aca="false">SUM(C989:D989)</f>
        <v>0</v>
      </c>
      <c r="F989" s="69"/>
      <c r="G989" s="69"/>
      <c r="H989" s="69" t="n">
        <f aca="false">SUM(F989:G989)</f>
        <v>0</v>
      </c>
      <c r="I989" s="69"/>
      <c r="J989" s="69"/>
      <c r="K989" s="69" t="n">
        <f aca="false">SUM(I989:J989)</f>
        <v>0</v>
      </c>
      <c r="L989" s="71" t="str">
        <f aca="false">IF(C989&lt;&gt;0,IF(I989&lt;&gt;0,I989/C989*100,""),"")</f>
        <v/>
      </c>
      <c r="M989" s="71" t="str">
        <f aca="false">IF(E989&lt;&gt;0,IF(K989&lt;&gt;0,K989/E989*100,""),"")</f>
        <v/>
      </c>
      <c r="N989" s="71" t="str">
        <f aca="false">IF(F989&lt;&gt;0,IF(I989&lt;&gt;0,I989/F989*100,""),"")</f>
        <v/>
      </c>
      <c r="O989" s="71" t="str">
        <f aca="false">IF(H989&lt;&gt;0,IF(K989&lt;&gt;0,K989/H989*100,""),"")</f>
        <v/>
      </c>
      <c r="Q989" s="65" t="n">
        <f aca="false">E989-C989-D989</f>
        <v>0</v>
      </c>
      <c r="R989" s="66" t="n">
        <f aca="false">H989-F989-G989</f>
        <v>0</v>
      </c>
      <c r="S989" s="66" t="n">
        <f aca="false">K989-I989-J989</f>
        <v>0</v>
      </c>
    </row>
    <row r="990" s="120" customFormat="true" ht="12.75" hidden="false" customHeight="false" outlineLevel="0" collapsed="false">
      <c r="A990" s="61" t="s">
        <v>717</v>
      </c>
      <c r="B990" s="76" t="s">
        <v>19</v>
      </c>
      <c r="C990" s="108" t="n">
        <f aca="false">SUM(C992:C994)</f>
        <v>3598100</v>
      </c>
      <c r="D990" s="108" t="n">
        <f aca="false">SUM(D992:D995)</f>
        <v>0</v>
      </c>
      <c r="E990" s="108" t="n">
        <f aca="false">SUM(C990:D990)</f>
        <v>3598100</v>
      </c>
      <c r="F990" s="108" t="n">
        <f aca="false">SUM(F992:F994)</f>
        <v>3757920</v>
      </c>
      <c r="G990" s="108" t="n">
        <f aca="false">SUM(G992:G995)</f>
        <v>0</v>
      </c>
      <c r="H990" s="108" t="n">
        <f aca="false">SUM(F990:G990)</f>
        <v>3757920</v>
      </c>
      <c r="I990" s="108" t="n">
        <f aca="false">SUM(I992:I994)</f>
        <v>3630190</v>
      </c>
      <c r="J990" s="108" t="n">
        <f aca="false">SUM(J992:J995)</f>
        <v>0</v>
      </c>
      <c r="K990" s="108" t="n">
        <f aca="false">SUM(I990:J990)</f>
        <v>3630190</v>
      </c>
      <c r="L990" s="109" t="n">
        <f aca="false">IF(C990&lt;&gt;0,IF(I990&lt;&gt;0,I990/C990*100,""),"")</f>
        <v>100.891859592563</v>
      </c>
      <c r="M990" s="109" t="n">
        <f aca="false">IF(E990&lt;&gt;0,IF(K990&lt;&gt;0,K990/E990*100,""),"")</f>
        <v>100.891859592563</v>
      </c>
      <c r="N990" s="109" t="n">
        <f aca="false">IF(F990&lt;&gt;0,IF(I990&lt;&gt;0,I990/F990*100,""),"")</f>
        <v>96.6010452590795</v>
      </c>
      <c r="O990" s="109" t="n">
        <f aca="false">IF(H990&lt;&gt;0,IF(K990&lt;&gt;0,K990/H990*100,""),"")</f>
        <v>96.6010452590795</v>
      </c>
      <c r="Q990" s="65" t="n">
        <f aca="false">E990-C990-D990</f>
        <v>0</v>
      </c>
      <c r="R990" s="66" t="n">
        <f aca="false">H990-F990-G990</f>
        <v>0</v>
      </c>
      <c r="S990" s="66" t="n">
        <f aca="false">K990-I990-J990</f>
        <v>0</v>
      </c>
    </row>
    <row r="991" s="120" customFormat="true" ht="12" hidden="true" customHeight="false" outlineLevel="0" collapsed="false">
      <c r="A991" s="72" t="s">
        <v>26</v>
      </c>
      <c r="B991" s="179"/>
      <c r="C991" s="111" t="n">
        <f aca="false">SUM(C992:C994)</f>
        <v>3598100</v>
      </c>
      <c r="D991" s="112"/>
      <c r="E991" s="69" t="n">
        <f aca="false">SUM(C991:D991)</f>
        <v>3598100</v>
      </c>
      <c r="F991" s="69" t="n">
        <f aca="false">SUM(F992:F994)</f>
        <v>3757920</v>
      </c>
      <c r="G991" s="112"/>
      <c r="H991" s="69" t="n">
        <f aca="false">SUM(F991:G991)</f>
        <v>3757920</v>
      </c>
      <c r="I991" s="111" t="n">
        <f aca="false">SUM(I992:I994)</f>
        <v>3630190</v>
      </c>
      <c r="J991" s="112"/>
      <c r="K991" s="69" t="n">
        <f aca="false">SUM(I991:J991)</f>
        <v>3630190</v>
      </c>
      <c r="L991" s="71" t="n">
        <f aca="false">IF(C991&lt;&gt;0,IF(I991&lt;&gt;0,I991/C991*100,""),"")</f>
        <v>100.891859592563</v>
      </c>
      <c r="M991" s="71" t="n">
        <f aca="false">IF(E991&lt;&gt;0,IF(K991&lt;&gt;0,K991/E991*100,""),"")</f>
        <v>100.891859592563</v>
      </c>
      <c r="N991" s="71" t="n">
        <f aca="false">IF(F991&lt;&gt;0,IF(I991&lt;&gt;0,I991/F991*100,""),"")</f>
        <v>96.6010452590795</v>
      </c>
      <c r="O991" s="71" t="n">
        <f aca="false">IF(H991&lt;&gt;0,IF(K991&lt;&gt;0,K991/H991*100,""),"")</f>
        <v>96.6010452590795</v>
      </c>
      <c r="Q991" s="65" t="n">
        <f aca="false">E991-C991-D991</f>
        <v>0</v>
      </c>
      <c r="R991" s="66" t="n">
        <f aca="false">H991-F991-G991</f>
        <v>0</v>
      </c>
      <c r="S991" s="66" t="n">
        <f aca="false">K991-I991-J991</f>
        <v>0</v>
      </c>
    </row>
    <row r="992" s="43" customFormat="true" ht="11.25" hidden="false" customHeight="false" outlineLevel="0" collapsed="false">
      <c r="A992" s="72" t="s">
        <v>654</v>
      </c>
      <c r="B992" s="48" t="s">
        <v>618</v>
      </c>
      <c r="C992" s="69" t="n">
        <v>3591100</v>
      </c>
      <c r="D992" s="69"/>
      <c r="E992" s="69" t="n">
        <f aca="false">SUM(C992:D992)</f>
        <v>3591100</v>
      </c>
      <c r="F992" s="69" t="n">
        <v>3592920</v>
      </c>
      <c r="G992" s="69"/>
      <c r="H992" s="69" t="n">
        <f aca="false">SUM(F992:G992)</f>
        <v>3592920</v>
      </c>
      <c r="I992" s="69" t="n">
        <v>3623190</v>
      </c>
      <c r="J992" s="69"/>
      <c r="K992" s="69" t="n">
        <f aca="false">SUM(I992:J992)</f>
        <v>3623190</v>
      </c>
      <c r="L992" s="71" t="n">
        <f aca="false">IF(C992&lt;&gt;0,IF(I992&lt;&gt;0,I992/C992*100,""),"")</f>
        <v>100.893598061875</v>
      </c>
      <c r="M992" s="71" t="n">
        <f aca="false">IF(E992&lt;&gt;0,IF(K992&lt;&gt;0,K992/E992*100,""),"")</f>
        <v>100.893598061875</v>
      </c>
      <c r="N992" s="71" t="n">
        <f aca="false">IF(F992&lt;&gt;0,IF(I992&lt;&gt;0,I992/F992*100,""),"")</f>
        <v>100.842490230787</v>
      </c>
      <c r="O992" s="71" t="n">
        <f aca="false">IF(H992&lt;&gt;0,IF(K992&lt;&gt;0,K992/H992*100,""),"")</f>
        <v>100.842490230787</v>
      </c>
      <c r="Q992" s="65" t="n">
        <f aca="false">E992-C992-D992</f>
        <v>0</v>
      </c>
      <c r="R992" s="66" t="n">
        <f aca="false">H992-F992-G992</f>
        <v>0</v>
      </c>
      <c r="S992" s="66" t="n">
        <f aca="false">K992-I992-J992</f>
        <v>0</v>
      </c>
    </row>
    <row r="993" s="43" customFormat="true" ht="11.25" hidden="false" customHeight="false" outlineLevel="0" collapsed="false">
      <c r="A993" s="72" t="s">
        <v>655</v>
      </c>
      <c r="B993" s="48" t="s">
        <v>656</v>
      </c>
      <c r="C993" s="69" t="n">
        <v>7000</v>
      </c>
      <c r="D993" s="69"/>
      <c r="E993" s="82" t="n">
        <f aca="false">SUM(C993:D993)</f>
        <v>7000</v>
      </c>
      <c r="F993" s="69" t="n">
        <v>130000</v>
      </c>
      <c r="G993" s="69"/>
      <c r="H993" s="82" t="n">
        <f aca="false">SUM(F993:G993)</f>
        <v>130000</v>
      </c>
      <c r="I993" s="69" t="n">
        <v>7000</v>
      </c>
      <c r="J993" s="69"/>
      <c r="K993" s="82" t="n">
        <f aca="false">SUM(I993:J993)</f>
        <v>7000</v>
      </c>
      <c r="L993" s="83" t="n">
        <f aca="false">IF(C993&lt;&gt;0,IF(I993&lt;&gt;0,I993/C993*100,""),"")</f>
        <v>100</v>
      </c>
      <c r="M993" s="83" t="n">
        <f aca="false">IF(E993&lt;&gt;0,IF(K993&lt;&gt;0,K993/E993*100,""),"")</f>
        <v>100</v>
      </c>
      <c r="N993" s="83" t="n">
        <f aca="false">IF(F993&lt;&gt;0,IF(I993&lt;&gt;0,I993/F993*100,""),"")</f>
        <v>5.38461538461539</v>
      </c>
      <c r="O993" s="83" t="n">
        <f aca="false">IF(H993&lt;&gt;0,IF(K993&lt;&gt;0,K993/H993*100,""),"")</f>
        <v>5.38461538461539</v>
      </c>
      <c r="Q993" s="65" t="n">
        <f aca="false">E993-C993-D993</f>
        <v>0</v>
      </c>
      <c r="R993" s="66" t="n">
        <f aca="false">H993-F993-G993</f>
        <v>0</v>
      </c>
      <c r="S993" s="66" t="n">
        <f aca="false">K993-I993-J993</f>
        <v>0</v>
      </c>
    </row>
    <row r="994" s="43" customFormat="true" ht="11.25" hidden="false" customHeight="false" outlineLevel="0" collapsed="false">
      <c r="A994" s="72" t="s">
        <v>658</v>
      </c>
      <c r="B994" s="79" t="s">
        <v>620</v>
      </c>
      <c r="C994" s="69"/>
      <c r="D994" s="69"/>
      <c r="E994" s="69"/>
      <c r="F994" s="69" t="n">
        <v>35000</v>
      </c>
      <c r="G994" s="69"/>
      <c r="H994" s="69" t="n">
        <f aca="false">SUM(F994:G994)</f>
        <v>35000</v>
      </c>
      <c r="I994" s="69"/>
      <c r="J994" s="69"/>
      <c r="K994" s="69"/>
      <c r="L994" s="71" t="str">
        <f aca="false">IF(C994&lt;&gt;0,IF(I994&lt;&gt;0,I994/C994*100,""),"")</f>
        <v/>
      </c>
      <c r="M994" s="71" t="str">
        <f aca="false">IF(E994&lt;&gt;0,IF(K994&lt;&gt;0,K994/E994*100,""),"")</f>
        <v/>
      </c>
      <c r="N994" s="71" t="str">
        <f aca="false">IF(F994&lt;&gt;0,IF(I994&lt;&gt;0,I994/F994*100,""),"")</f>
        <v/>
      </c>
      <c r="O994" s="71" t="str">
        <f aca="false">IF(H994&lt;&gt;0,IF(K994&lt;&gt;0,K994/H994*100,""),"")</f>
        <v/>
      </c>
      <c r="Q994" s="65" t="n">
        <f aca="false">E994-C994-D994</f>
        <v>0</v>
      </c>
      <c r="R994" s="66" t="n">
        <f aca="false">H994-F994-G994</f>
        <v>0</v>
      </c>
      <c r="S994" s="66" t="n">
        <f aca="false">K994-I994-J994</f>
        <v>0</v>
      </c>
    </row>
    <row r="995" s="43" customFormat="true" ht="3" hidden="false" customHeight="true" outlineLevel="0" collapsed="false">
      <c r="A995" s="190"/>
      <c r="B995" s="190"/>
      <c r="C995" s="69"/>
      <c r="D995" s="69"/>
      <c r="E995" s="69" t="n">
        <f aca="false">SUM(C995:D995)</f>
        <v>0</v>
      </c>
      <c r="F995" s="69"/>
      <c r="G995" s="69"/>
      <c r="H995" s="69" t="n">
        <f aca="false">SUM(F995:G995)</f>
        <v>0</v>
      </c>
      <c r="I995" s="69"/>
      <c r="J995" s="69"/>
      <c r="K995" s="69" t="n">
        <f aca="false">SUM(I995:J995)</f>
        <v>0</v>
      </c>
      <c r="L995" s="71" t="str">
        <f aca="false">IF(C995&lt;&gt;0,IF(I995&lt;&gt;0,I995/C995*100,""),"")</f>
        <v/>
      </c>
      <c r="M995" s="71" t="str">
        <f aca="false">IF(E995&lt;&gt;0,IF(K995&lt;&gt;0,K995/E995*100,""),"")</f>
        <v/>
      </c>
      <c r="N995" s="71" t="str">
        <f aca="false">IF(F995&lt;&gt;0,IF(I995&lt;&gt;0,I995/F995*100,""),"")</f>
        <v/>
      </c>
      <c r="O995" s="71" t="str">
        <f aca="false">IF(H995&lt;&gt;0,IF(K995&lt;&gt;0,K995/H995*100,""),"")</f>
        <v/>
      </c>
      <c r="Q995" s="65" t="n">
        <f aca="false">E995-C995-D995</f>
        <v>0</v>
      </c>
      <c r="R995" s="66" t="n">
        <f aca="false">H995-F995-G995</f>
        <v>0</v>
      </c>
      <c r="S995" s="66" t="n">
        <f aca="false">K995-I995-J995</f>
        <v>0</v>
      </c>
    </row>
    <row r="996" s="43" customFormat="true" ht="12.75" hidden="false" customHeight="false" outlineLevel="0" collapsed="false">
      <c r="A996" s="61" t="s">
        <v>718</v>
      </c>
      <c r="B996" s="76" t="s">
        <v>19</v>
      </c>
      <c r="C996" s="108" t="n">
        <f aca="false">SUM(C998:C1000)</f>
        <v>4524010</v>
      </c>
      <c r="D996" s="108" t="n">
        <f aca="false">SUM(D998:D1000)</f>
        <v>0</v>
      </c>
      <c r="E996" s="108" t="n">
        <f aca="false">SUM(C996:D996)</f>
        <v>4524010</v>
      </c>
      <c r="F996" s="108" t="n">
        <f aca="false">SUM(F998:F1001)</f>
        <v>4581010</v>
      </c>
      <c r="G996" s="108" t="n">
        <f aca="false">SUM(G998:G1000)</f>
        <v>0</v>
      </c>
      <c r="H996" s="108" t="n">
        <f aca="false">SUM(F996:G996)</f>
        <v>4581010</v>
      </c>
      <c r="I996" s="108" t="n">
        <f aca="false">SUM(I998:I1001)</f>
        <v>4865680</v>
      </c>
      <c r="J996" s="108" t="n">
        <f aca="false">SUM(J998:J1000)</f>
        <v>0</v>
      </c>
      <c r="K996" s="108" t="n">
        <f aca="false">SUM(I996:J996)</f>
        <v>4865680</v>
      </c>
      <c r="L996" s="109" t="n">
        <f aca="false">IF(C996&lt;&gt;0,IF(I996&lt;&gt;0,I996/C996*100,""),"")</f>
        <v>107.552370573894</v>
      </c>
      <c r="M996" s="109" t="n">
        <f aca="false">IF(E996&lt;&gt;0,IF(K996&lt;&gt;0,K996/E996*100,""),"")</f>
        <v>107.552370573894</v>
      </c>
      <c r="N996" s="109" t="n">
        <f aca="false">IF(F996&lt;&gt;0,IF(I996&lt;&gt;0,I996/F996*100,""),"")</f>
        <v>106.214131818093</v>
      </c>
      <c r="O996" s="109" t="n">
        <f aca="false">IF(H996&lt;&gt;0,IF(K996&lt;&gt;0,K996/H996*100,""),"")</f>
        <v>106.214131818093</v>
      </c>
      <c r="Q996" s="65" t="n">
        <f aca="false">E996-C996-D996</f>
        <v>0</v>
      </c>
      <c r="R996" s="66" t="n">
        <f aca="false">H996-F996-G996</f>
        <v>0</v>
      </c>
      <c r="S996" s="66" t="n">
        <f aca="false">K996-I996-J996</f>
        <v>0</v>
      </c>
    </row>
    <row r="997" s="43" customFormat="true" ht="12" hidden="false" customHeight="false" outlineLevel="0" collapsed="false">
      <c r="A997" s="72" t="s">
        <v>26</v>
      </c>
      <c r="B997" s="179"/>
      <c r="C997" s="111" t="n">
        <f aca="false">SUM(C998:C1000)</f>
        <v>4524010</v>
      </c>
      <c r="D997" s="112"/>
      <c r="E997" s="69" t="n">
        <f aca="false">SUM(C997:D997)</f>
        <v>4524010</v>
      </c>
      <c r="F997" s="69" t="n">
        <f aca="false">SUM(F998:F1000)</f>
        <v>4551010</v>
      </c>
      <c r="G997" s="112"/>
      <c r="H997" s="69" t="n">
        <f aca="false">SUM(F997:G997)</f>
        <v>4551010</v>
      </c>
      <c r="I997" s="69" t="n">
        <f aca="false">SUM(I998:I1000)</f>
        <v>4865680</v>
      </c>
      <c r="J997" s="112"/>
      <c r="K997" s="69" t="n">
        <f aca="false">SUM(I997:J997)</f>
        <v>4865680</v>
      </c>
      <c r="L997" s="71" t="n">
        <f aca="false">IF(C997&lt;&gt;0,IF(I997&lt;&gt;0,I997/C997*100,""),"")</f>
        <v>107.552370573894</v>
      </c>
      <c r="M997" s="71" t="n">
        <f aca="false">IF(E997&lt;&gt;0,IF(K997&lt;&gt;0,K997/E997*100,""),"")</f>
        <v>107.552370573894</v>
      </c>
      <c r="N997" s="71" t="n">
        <f aca="false">IF(F997&lt;&gt;0,IF(I997&lt;&gt;0,I997/F997*100,""),"")</f>
        <v>106.91428935555</v>
      </c>
      <c r="O997" s="71" t="n">
        <f aca="false">IF(H997&lt;&gt;0,IF(K997&lt;&gt;0,K997/H997*100,""),"")</f>
        <v>106.91428935555</v>
      </c>
      <c r="Q997" s="65" t="n">
        <f aca="false">E997-C997-D997</f>
        <v>0</v>
      </c>
      <c r="R997" s="66" t="n">
        <f aca="false">H997-F997-G997</f>
        <v>0</v>
      </c>
      <c r="S997" s="66" t="n">
        <f aca="false">K997-I997-J997</f>
        <v>0</v>
      </c>
    </row>
    <row r="998" s="43" customFormat="true" ht="11.25" hidden="false" customHeight="false" outlineLevel="0" collapsed="false">
      <c r="A998" s="72" t="s">
        <v>654</v>
      </c>
      <c r="B998" s="48" t="s">
        <v>618</v>
      </c>
      <c r="C998" s="69" t="n">
        <v>4515010</v>
      </c>
      <c r="D998" s="69"/>
      <c r="E998" s="69" t="n">
        <f aca="false">SUM(C998:D998)</f>
        <v>4515010</v>
      </c>
      <c r="F998" s="69" t="n">
        <v>4515010</v>
      </c>
      <c r="G998" s="69"/>
      <c r="H998" s="69" t="n">
        <f aca="false">SUM(F998:G998)</f>
        <v>4515010</v>
      </c>
      <c r="I998" s="69" t="n">
        <v>4856680</v>
      </c>
      <c r="J998" s="69"/>
      <c r="K998" s="69" t="n">
        <f aca="false">SUM(I998:J998)</f>
        <v>4856680</v>
      </c>
      <c r="L998" s="71" t="n">
        <f aca="false">IF(C998&lt;&gt;0,IF(I998&lt;&gt;0,I998/C998*100,""),"")</f>
        <v>107.567425099834</v>
      </c>
      <c r="M998" s="71" t="n">
        <f aca="false">IF(E998&lt;&gt;0,IF(K998&lt;&gt;0,K998/E998*100,""),"")</f>
        <v>107.567425099834</v>
      </c>
      <c r="N998" s="71" t="n">
        <f aca="false">IF(F998&lt;&gt;0,IF(I998&lt;&gt;0,I998/F998*100,""),"")</f>
        <v>107.567425099834</v>
      </c>
      <c r="O998" s="71" t="n">
        <f aca="false">IF(H998&lt;&gt;0,IF(K998&lt;&gt;0,K998/H998*100,""),"")</f>
        <v>107.567425099834</v>
      </c>
      <c r="Q998" s="65" t="n">
        <f aca="false">E998-C998-D998</f>
        <v>0</v>
      </c>
      <c r="R998" s="66" t="n">
        <f aca="false">H998-F998-G998</f>
        <v>0</v>
      </c>
      <c r="S998" s="66" t="n">
        <f aca="false">K998-I998-J998</f>
        <v>0</v>
      </c>
    </row>
    <row r="999" s="43" customFormat="true" ht="11.25" hidden="false" customHeight="false" outlineLevel="0" collapsed="false">
      <c r="A999" s="72" t="s">
        <v>655</v>
      </c>
      <c r="B999" s="48" t="s">
        <v>656</v>
      </c>
      <c r="C999" s="69" t="n">
        <v>9000</v>
      </c>
      <c r="D999" s="69"/>
      <c r="E999" s="69" t="n">
        <f aca="false">SUM(C999:D999)</f>
        <v>9000</v>
      </c>
      <c r="F999" s="69" t="n">
        <v>11000</v>
      </c>
      <c r="G999" s="69"/>
      <c r="H999" s="69" t="n">
        <f aca="false">SUM(F999:G999)</f>
        <v>11000</v>
      </c>
      <c r="I999" s="69" t="n">
        <v>9000</v>
      </c>
      <c r="J999" s="69"/>
      <c r="K999" s="69" t="n">
        <f aca="false">SUM(I999:J999)</f>
        <v>9000</v>
      </c>
      <c r="L999" s="71" t="n">
        <f aca="false">IF(C999&lt;&gt;0,IF(I999&lt;&gt;0,I999/C999*100,""),"")</f>
        <v>100</v>
      </c>
      <c r="M999" s="71" t="n">
        <f aca="false">IF(E999&lt;&gt;0,IF(K999&lt;&gt;0,K999/E999*100,""),"")</f>
        <v>100</v>
      </c>
      <c r="N999" s="71" t="n">
        <f aca="false">IF(F999&lt;&gt;0,IF(I999&lt;&gt;0,I999/F999*100,""),"")</f>
        <v>81.8181818181818</v>
      </c>
      <c r="O999" s="71" t="n">
        <f aca="false">IF(H999&lt;&gt;0,IF(K999&lt;&gt;0,K999/H999*100,""),"")</f>
        <v>81.8181818181818</v>
      </c>
      <c r="Q999" s="65" t="n">
        <f aca="false">E999-C999-D999</f>
        <v>0</v>
      </c>
      <c r="R999" s="66" t="n">
        <f aca="false">H999-F999-G999</f>
        <v>0</v>
      </c>
      <c r="S999" s="66" t="n">
        <f aca="false">K999-I999-J999</f>
        <v>0</v>
      </c>
    </row>
    <row r="1000" s="43" customFormat="true" ht="11.25" hidden="false" customHeight="false" outlineLevel="0" collapsed="false">
      <c r="A1000" s="101" t="s">
        <v>658</v>
      </c>
      <c r="B1000" s="181" t="s">
        <v>620</v>
      </c>
      <c r="C1000" s="103"/>
      <c r="D1000" s="103"/>
      <c r="E1000" s="103"/>
      <c r="F1000" s="103" t="n">
        <v>25000</v>
      </c>
      <c r="G1000" s="103"/>
      <c r="H1000" s="103" t="n">
        <f aca="false">SUM(F1000:G1000)</f>
        <v>25000</v>
      </c>
      <c r="I1000" s="103"/>
      <c r="J1000" s="103"/>
      <c r="K1000" s="103"/>
      <c r="L1000" s="117" t="str">
        <f aca="false">IF(C1000&lt;&gt;0,IF(I1000&lt;&gt;0,I1000/C1000*100,""),"")</f>
        <v/>
      </c>
      <c r="M1000" s="117" t="str">
        <f aca="false">IF(E1000&lt;&gt;0,IF(K1000&lt;&gt;0,K1000/E1000*100,""),"")</f>
        <v/>
      </c>
      <c r="N1000" s="117" t="str">
        <f aca="false">IF(F1000&lt;&gt;0,IF(I1000&lt;&gt;0,I1000/F1000*100,""),"")</f>
        <v/>
      </c>
      <c r="O1000" s="117" t="str">
        <f aca="false">IF(H1000&lt;&gt;0,IF(K1000&lt;&gt;0,K1000/H1000*100,""),"")</f>
        <v/>
      </c>
      <c r="Q1000" s="65" t="n">
        <f aca="false">E1000-C1000-D1000</f>
        <v>0</v>
      </c>
      <c r="R1000" s="66" t="n">
        <f aca="false">H1000-F1000-G1000</f>
        <v>0</v>
      </c>
      <c r="S1000" s="66" t="n">
        <f aca="false">K1000-I1000-J1000</f>
        <v>0</v>
      </c>
    </row>
    <row r="1001" s="43" customFormat="true" ht="11.25" hidden="false" customHeight="false" outlineLevel="0" collapsed="false">
      <c r="A1001" s="67" t="s">
        <v>55</v>
      </c>
      <c r="B1001" s="191" t="s">
        <v>56</v>
      </c>
      <c r="C1001" s="113"/>
      <c r="D1001" s="113"/>
      <c r="E1001" s="113"/>
      <c r="F1001" s="113" t="n">
        <v>30000</v>
      </c>
      <c r="G1001" s="113"/>
      <c r="H1001" s="113" t="n">
        <f aca="false">SUM(F1001:G1001)</f>
        <v>30000</v>
      </c>
      <c r="I1001" s="113"/>
      <c r="J1001" s="113"/>
      <c r="K1001" s="113"/>
      <c r="L1001" s="114" t="str">
        <f aca="false">IF(C1001&lt;&gt;0,IF(I1001&lt;&gt;0,I1001/C1001*100,""),"")</f>
        <v/>
      </c>
      <c r="M1001" s="114" t="str">
        <f aca="false">IF(E1001&lt;&gt;0,IF(K1001&lt;&gt;0,K1001/E1001*100,""),"")</f>
        <v/>
      </c>
      <c r="N1001" s="114" t="str">
        <f aca="false">IF(F1001&lt;&gt;0,IF(I1001&lt;&gt;0,I1001/F1001*100,""),"")</f>
        <v/>
      </c>
      <c r="O1001" s="114" t="str">
        <f aca="false">IF(H1001&lt;&gt;0,IF(K1001&lt;&gt;0,K1001/H1001*100,""),"")</f>
        <v/>
      </c>
      <c r="Q1001" s="65" t="n">
        <f aca="false">E1001-C1001-D1001</f>
        <v>0</v>
      </c>
      <c r="R1001" s="66" t="n">
        <f aca="false">H1001-F1001-G1001</f>
        <v>0</v>
      </c>
      <c r="S1001" s="66" t="n">
        <f aca="false">K1001-I1001-J1001</f>
        <v>0</v>
      </c>
    </row>
    <row r="1002" s="43" customFormat="true" ht="6" hidden="false" customHeight="true" outlineLevel="0" collapsed="false">
      <c r="A1002" s="72"/>
      <c r="B1002" s="48"/>
      <c r="C1002" s="69" t="n">
        <f aca="false">8000-8000</f>
        <v>0</v>
      </c>
      <c r="D1002" s="69"/>
      <c r="E1002" s="69" t="n">
        <f aca="false">SUM(C1002:D1002)</f>
        <v>0</v>
      </c>
      <c r="F1002" s="69" t="n">
        <f aca="false">8000-8000</f>
        <v>0</v>
      </c>
      <c r="G1002" s="69"/>
      <c r="H1002" s="69" t="n">
        <f aca="false">SUM(F1002:G1002)</f>
        <v>0</v>
      </c>
      <c r="I1002" s="69" t="n">
        <f aca="false">8000-8000</f>
        <v>0</v>
      </c>
      <c r="J1002" s="69"/>
      <c r="K1002" s="69" t="n">
        <f aca="false">SUM(I1002:J1002)</f>
        <v>0</v>
      </c>
      <c r="L1002" s="71" t="str">
        <f aca="false">IF(C1002&lt;&gt;0,IF(I1002&lt;&gt;0,I1002/C1002*100,""),"")</f>
        <v/>
      </c>
      <c r="M1002" s="71" t="str">
        <f aca="false">IF(E1002&lt;&gt;0,IF(K1002&lt;&gt;0,K1002/E1002*100,""),"")</f>
        <v/>
      </c>
      <c r="N1002" s="71" t="str">
        <f aca="false">IF(F1002&lt;&gt;0,IF(I1002&lt;&gt;0,I1002/F1002*100,""),"")</f>
        <v/>
      </c>
      <c r="O1002" s="71" t="str">
        <f aca="false">IF(H1002&lt;&gt;0,IF(K1002&lt;&gt;0,K1002/H1002*100,""),"")</f>
        <v/>
      </c>
      <c r="Q1002" s="65" t="n">
        <f aca="false">E1002-C1002-D1002</f>
        <v>0</v>
      </c>
      <c r="R1002" s="66" t="n">
        <f aca="false">H1002-F1002-G1002</f>
        <v>0</v>
      </c>
      <c r="S1002" s="66" t="n">
        <f aca="false">K1002-I1002-J1002</f>
        <v>0</v>
      </c>
    </row>
    <row r="1003" s="120" customFormat="true" ht="12.75" hidden="false" customHeight="false" outlineLevel="0" collapsed="false">
      <c r="A1003" s="61" t="s">
        <v>719</v>
      </c>
      <c r="B1003" s="76" t="s">
        <v>19</v>
      </c>
      <c r="C1003" s="90" t="n">
        <f aca="false">SUM(C1005:C1009)</f>
        <v>5896650</v>
      </c>
      <c r="D1003" s="155" t="n">
        <f aca="false">SUM(D1005:D1009)</f>
        <v>0</v>
      </c>
      <c r="E1003" s="108" t="n">
        <f aca="false">SUM(C1003:D1003)</f>
        <v>5896650</v>
      </c>
      <c r="F1003" s="108" t="n">
        <f aca="false">SUM(F1005:F1009)</f>
        <v>5886500</v>
      </c>
      <c r="G1003" s="155" t="n">
        <f aca="false">SUM(G1005:G1009)</f>
        <v>0</v>
      </c>
      <c r="H1003" s="108" t="n">
        <f aca="false">SUM(F1003:G1003)</f>
        <v>5886500</v>
      </c>
      <c r="I1003" s="90" t="n">
        <f aca="false">SUM(I1005:I1009)</f>
        <v>5629670</v>
      </c>
      <c r="J1003" s="155" t="n">
        <f aca="false">SUM(J1005:J1009)</f>
        <v>0</v>
      </c>
      <c r="K1003" s="108" t="n">
        <f aca="false">SUM(I1003:J1003)</f>
        <v>5629670</v>
      </c>
      <c r="L1003" s="109" t="n">
        <f aca="false">IF(C1003&lt;&gt;0,IF(I1003&lt;&gt;0,I1003/C1003*100,""),"")</f>
        <v>95.4723444667735</v>
      </c>
      <c r="M1003" s="109" t="n">
        <f aca="false">IF(E1003&lt;&gt;0,IF(K1003&lt;&gt;0,K1003/E1003*100,""),"")</f>
        <v>95.4723444667735</v>
      </c>
      <c r="N1003" s="109" t="n">
        <f aca="false">IF(F1003&lt;&gt;0,IF(I1003&lt;&gt;0,I1003/F1003*100,""),"")</f>
        <v>95.636965939013</v>
      </c>
      <c r="O1003" s="109" t="n">
        <f aca="false">IF(H1003&lt;&gt;0,IF(K1003&lt;&gt;0,K1003/H1003*100,""),"")</f>
        <v>95.636965939013</v>
      </c>
      <c r="Q1003" s="65" t="n">
        <f aca="false">E1003-C1003-D1003</f>
        <v>0</v>
      </c>
      <c r="R1003" s="66" t="n">
        <f aca="false">H1003-F1003-G1003</f>
        <v>0</v>
      </c>
      <c r="S1003" s="66" t="n">
        <f aca="false">K1003-I1003-J1003</f>
        <v>0</v>
      </c>
    </row>
    <row r="1004" s="120" customFormat="true" ht="12" hidden="true" customHeight="false" outlineLevel="0" collapsed="false">
      <c r="A1004" s="72" t="s">
        <v>26</v>
      </c>
      <c r="B1004" s="179"/>
      <c r="C1004" s="111" t="n">
        <f aca="false">SUM(C1005:C1009)</f>
        <v>5896650</v>
      </c>
      <c r="D1004" s="192"/>
      <c r="E1004" s="187" t="n">
        <f aca="false">SUM(C1004:D1004)</f>
        <v>5896650</v>
      </c>
      <c r="F1004" s="187" t="n">
        <f aca="false">SUM(F1005:F1009)</f>
        <v>5886500</v>
      </c>
      <c r="G1004" s="192"/>
      <c r="H1004" s="187" t="n">
        <f aca="false">SUM(F1004:G1004)</f>
        <v>5886500</v>
      </c>
      <c r="I1004" s="111" t="n">
        <f aca="false">SUM(I1005:I1009)</f>
        <v>5629670</v>
      </c>
      <c r="J1004" s="192"/>
      <c r="K1004" s="187" t="n">
        <f aca="false">SUM(I1004:J1004)</f>
        <v>5629670</v>
      </c>
      <c r="L1004" s="193" t="n">
        <f aca="false">IF(C1004&lt;&gt;0,IF(I1004&lt;&gt;0,I1004/C1004*100,""),"")</f>
        <v>95.4723444667735</v>
      </c>
      <c r="M1004" s="193" t="n">
        <f aca="false">IF(E1004&lt;&gt;0,IF(K1004&lt;&gt;0,K1004/E1004*100,""),"")</f>
        <v>95.4723444667735</v>
      </c>
      <c r="N1004" s="193" t="n">
        <f aca="false">IF(F1004&lt;&gt;0,IF(I1004&lt;&gt;0,I1004/F1004*100,""),"")</f>
        <v>95.636965939013</v>
      </c>
      <c r="O1004" s="193" t="n">
        <f aca="false">IF(H1004&lt;&gt;0,IF(K1004&lt;&gt;0,K1004/H1004*100,""),"")</f>
        <v>95.636965939013</v>
      </c>
      <c r="Q1004" s="65" t="n">
        <f aca="false">E1004-C1004-D1004</f>
        <v>0</v>
      </c>
      <c r="R1004" s="66" t="n">
        <f aca="false">H1004-F1004-G1004</f>
        <v>0</v>
      </c>
      <c r="S1004" s="66" t="n">
        <f aca="false">K1004-I1004-J1004</f>
        <v>0</v>
      </c>
    </row>
    <row r="1005" s="120" customFormat="true" ht="12" hidden="false" customHeight="false" outlineLevel="0" collapsed="false">
      <c r="A1005" s="72" t="s">
        <v>654</v>
      </c>
      <c r="B1005" s="48" t="s">
        <v>618</v>
      </c>
      <c r="C1005" s="111" t="n">
        <v>5738600</v>
      </c>
      <c r="D1005" s="112"/>
      <c r="E1005" s="187" t="n">
        <f aca="false">SUM(C1005:D1005)</f>
        <v>5738600</v>
      </c>
      <c r="F1005" s="111" t="n">
        <v>5718090</v>
      </c>
      <c r="G1005" s="112"/>
      <c r="H1005" s="187" t="n">
        <f aca="false">SUM(F1005:G1005)</f>
        <v>5718090</v>
      </c>
      <c r="I1005" s="111" t="n">
        <v>5473720</v>
      </c>
      <c r="J1005" s="112"/>
      <c r="K1005" s="187" t="n">
        <f aca="false">SUM(I1005:J1005)</f>
        <v>5473720</v>
      </c>
      <c r="L1005" s="193" t="n">
        <f aca="false">IF(C1005&lt;&gt;0,IF(I1005&lt;&gt;0,I1005/C1005*100,""),"")</f>
        <v>95.3842400585509</v>
      </c>
      <c r="M1005" s="193" t="n">
        <f aca="false">IF(E1005&lt;&gt;0,IF(K1005&lt;&gt;0,K1005/E1005*100,""),"")</f>
        <v>95.3842400585509</v>
      </c>
      <c r="N1005" s="193" t="n">
        <f aca="false">IF(F1005&lt;&gt;0,IF(I1005&lt;&gt;0,I1005/F1005*100,""),"")</f>
        <v>95.72637016906</v>
      </c>
      <c r="O1005" s="193" t="n">
        <f aca="false">IF(H1005&lt;&gt;0,IF(K1005&lt;&gt;0,K1005/H1005*100,""),"")</f>
        <v>95.72637016906</v>
      </c>
      <c r="Q1005" s="65" t="n">
        <f aca="false">E1005-C1005-D1005</f>
        <v>0</v>
      </c>
      <c r="R1005" s="66" t="n">
        <f aca="false">H1005-F1005-G1005</f>
        <v>0</v>
      </c>
      <c r="S1005" s="66" t="n">
        <f aca="false">K1005-I1005-J1005</f>
        <v>0</v>
      </c>
    </row>
    <row r="1006" s="43" customFormat="true" ht="11.25" hidden="false" customHeight="false" outlineLevel="0" collapsed="false">
      <c r="A1006" s="72" t="s">
        <v>708</v>
      </c>
      <c r="B1006" s="48" t="s">
        <v>628</v>
      </c>
      <c r="C1006" s="111" t="n">
        <v>3150</v>
      </c>
      <c r="D1006" s="69"/>
      <c r="E1006" s="187" t="n">
        <f aca="false">SUM(C1006:D1006)</f>
        <v>3150</v>
      </c>
      <c r="F1006" s="111" t="n">
        <v>6300</v>
      </c>
      <c r="G1006" s="69"/>
      <c r="H1006" s="187" t="n">
        <f aca="false">SUM(F1006:G1006)</f>
        <v>6300</v>
      </c>
      <c r="I1006" s="111" t="n">
        <v>1050</v>
      </c>
      <c r="J1006" s="69"/>
      <c r="K1006" s="187" t="n">
        <f aca="false">SUM(I1006:J1006)</f>
        <v>1050</v>
      </c>
      <c r="L1006" s="193" t="n">
        <f aca="false">IF(C1006&lt;&gt;0,IF(I1006&lt;&gt;0,I1006/C1006*100,""),"")</f>
        <v>33.3333333333333</v>
      </c>
      <c r="M1006" s="193" t="n">
        <f aca="false">IF(E1006&lt;&gt;0,IF(K1006&lt;&gt;0,K1006/E1006*100,""),"")</f>
        <v>33.3333333333333</v>
      </c>
      <c r="N1006" s="193" t="n">
        <f aca="false">IF(F1006&lt;&gt;0,IF(I1006&lt;&gt;0,I1006/F1006*100,""),"")</f>
        <v>16.6666666666667</v>
      </c>
      <c r="O1006" s="193" t="n">
        <f aca="false">IF(H1006&lt;&gt;0,IF(K1006&lt;&gt;0,K1006/H1006*100,""),"")</f>
        <v>16.6666666666667</v>
      </c>
      <c r="Q1006" s="65" t="n">
        <f aca="false">E1006-C1006-D1006</f>
        <v>0</v>
      </c>
      <c r="R1006" s="66" t="n">
        <f aca="false">H1006-F1006-G1006</f>
        <v>0</v>
      </c>
      <c r="S1006" s="66" t="n">
        <f aca="false">K1006-I1006-J1006</f>
        <v>0</v>
      </c>
    </row>
    <row r="1007" s="43" customFormat="true" ht="11.25" hidden="false" customHeight="false" outlineLevel="0" collapsed="false">
      <c r="A1007" s="72" t="s">
        <v>660</v>
      </c>
      <c r="B1007" s="48" t="s">
        <v>626</v>
      </c>
      <c r="C1007" s="111" t="n">
        <v>147900</v>
      </c>
      <c r="D1007" s="69"/>
      <c r="E1007" s="187" t="n">
        <f aca="false">SUM(C1007:D1007)</f>
        <v>147900</v>
      </c>
      <c r="F1007" s="111" t="n">
        <v>103300</v>
      </c>
      <c r="G1007" s="69"/>
      <c r="H1007" s="187" t="n">
        <f aca="false">SUM(F1007:G1007)</f>
        <v>103300</v>
      </c>
      <c r="I1007" s="111" t="n">
        <v>147900</v>
      </c>
      <c r="J1007" s="69"/>
      <c r="K1007" s="187" t="n">
        <f aca="false">SUM(I1007:J1007)</f>
        <v>147900</v>
      </c>
      <c r="L1007" s="193" t="n">
        <f aca="false">IF(C1007&lt;&gt;0,IF(I1007&lt;&gt;0,I1007/C1007*100,""),"")</f>
        <v>100</v>
      </c>
      <c r="M1007" s="193" t="n">
        <f aca="false">IF(E1007&lt;&gt;0,IF(K1007&lt;&gt;0,K1007/E1007*100,""),"")</f>
        <v>100</v>
      </c>
      <c r="N1007" s="193" t="n">
        <f aca="false">IF(F1007&lt;&gt;0,IF(I1007&lt;&gt;0,I1007/F1007*100,""),"")</f>
        <v>143.175217812197</v>
      </c>
      <c r="O1007" s="193" t="n">
        <f aca="false">IF(H1007&lt;&gt;0,IF(K1007&lt;&gt;0,K1007/H1007*100,""),"")</f>
        <v>143.175217812197</v>
      </c>
      <c r="Q1007" s="65" t="n">
        <f aca="false">E1007-C1007-D1007</f>
        <v>0</v>
      </c>
      <c r="R1007" s="66" t="n">
        <f aca="false">H1007-F1007-G1007</f>
        <v>0</v>
      </c>
      <c r="S1007" s="66" t="n">
        <f aca="false">K1007-I1007-J1007</f>
        <v>0</v>
      </c>
    </row>
    <row r="1008" s="43" customFormat="true" ht="11.25" hidden="false" customHeight="false" outlineLevel="0" collapsed="false">
      <c r="A1008" s="72" t="s">
        <v>655</v>
      </c>
      <c r="B1008" s="48" t="s">
        <v>656</v>
      </c>
      <c r="C1008" s="111" t="n">
        <v>7000</v>
      </c>
      <c r="D1008" s="69"/>
      <c r="E1008" s="187" t="n">
        <f aca="false">SUM(C1008:D1008)</f>
        <v>7000</v>
      </c>
      <c r="F1008" s="111" t="n">
        <v>7000</v>
      </c>
      <c r="G1008" s="69"/>
      <c r="H1008" s="187" t="n">
        <f aca="false">SUM(F1008:G1008)</f>
        <v>7000</v>
      </c>
      <c r="I1008" s="111" t="n">
        <v>7000</v>
      </c>
      <c r="J1008" s="69"/>
      <c r="K1008" s="187" t="n">
        <f aca="false">SUM(I1008:J1008)</f>
        <v>7000</v>
      </c>
      <c r="L1008" s="193" t="n">
        <f aca="false">IF(C1008&lt;&gt;0,IF(I1008&lt;&gt;0,I1008/C1008*100,""),"")</f>
        <v>100</v>
      </c>
      <c r="M1008" s="193" t="n">
        <f aca="false">IF(E1008&lt;&gt;0,IF(K1008&lt;&gt;0,K1008/E1008*100,""),"")</f>
        <v>100</v>
      </c>
      <c r="N1008" s="193" t="n">
        <f aca="false">IF(F1008&lt;&gt;0,IF(I1008&lt;&gt;0,I1008/F1008*100,""),"")</f>
        <v>100</v>
      </c>
      <c r="O1008" s="193" t="n">
        <f aca="false">IF(H1008&lt;&gt;0,IF(K1008&lt;&gt;0,K1008/H1008*100,""),"")</f>
        <v>100</v>
      </c>
      <c r="Q1008" s="65" t="n">
        <f aca="false">E1008-C1008-D1008</f>
        <v>0</v>
      </c>
      <c r="R1008" s="66" t="n">
        <f aca="false">H1008-F1008-G1008</f>
        <v>0</v>
      </c>
      <c r="S1008" s="66" t="n">
        <f aca="false">K1008-I1008-J1008</f>
        <v>0</v>
      </c>
    </row>
    <row r="1009" s="120" customFormat="true" ht="12" hidden="false" customHeight="false" outlineLevel="0" collapsed="false">
      <c r="A1009" s="72" t="s">
        <v>658</v>
      </c>
      <c r="B1009" s="79" t="s">
        <v>620</v>
      </c>
      <c r="C1009" s="111"/>
      <c r="D1009" s="112"/>
      <c r="E1009" s="187"/>
      <c r="F1009" s="111" t="n">
        <v>51810</v>
      </c>
      <c r="G1009" s="112"/>
      <c r="H1009" s="187" t="n">
        <f aca="false">SUM(F1009:G1009)</f>
        <v>51810</v>
      </c>
      <c r="I1009" s="111"/>
      <c r="J1009" s="112"/>
      <c r="K1009" s="187"/>
      <c r="L1009" s="193" t="str">
        <f aca="false">IF(C1009&lt;&gt;0,IF(I1009&lt;&gt;0,I1009/C1009*100,""),"")</f>
        <v/>
      </c>
      <c r="M1009" s="193" t="str">
        <f aca="false">IF(E1009&lt;&gt;0,IF(K1009&lt;&gt;0,K1009/E1009*100,""),"")</f>
        <v/>
      </c>
      <c r="N1009" s="193" t="str">
        <f aca="false">IF(F1009&lt;&gt;0,IF(I1009&lt;&gt;0,I1009/F1009*100,""),"")</f>
        <v/>
      </c>
      <c r="O1009" s="193" t="str">
        <f aca="false">IF(H1009&lt;&gt;0,IF(K1009&lt;&gt;0,K1009/H1009*100,""),"")</f>
        <v/>
      </c>
      <c r="Q1009" s="65" t="n">
        <f aca="false">E1009-C1009-D1009</f>
        <v>0</v>
      </c>
      <c r="R1009" s="66" t="n">
        <f aca="false">H1009-F1009-G1009</f>
        <v>0</v>
      </c>
      <c r="S1009" s="66" t="n">
        <f aca="false">K1009-I1009-J1009</f>
        <v>0</v>
      </c>
    </row>
    <row r="1010" s="43" customFormat="true" ht="6" hidden="false" customHeight="true" outlineLevel="0" collapsed="false">
      <c r="A1010" s="72"/>
      <c r="B1010" s="48"/>
      <c r="C1010" s="111"/>
      <c r="D1010" s="69"/>
      <c r="E1010" s="194" t="n">
        <f aca="false">SUM(C1010:D1010)</f>
        <v>0</v>
      </c>
      <c r="F1010" s="194"/>
      <c r="G1010" s="69"/>
      <c r="H1010" s="194" t="n">
        <f aca="false">SUM(F1010:G1010)</f>
        <v>0</v>
      </c>
      <c r="I1010" s="111"/>
      <c r="J1010" s="69"/>
      <c r="K1010" s="194" t="n">
        <f aca="false">SUM(I1010:J1010)</f>
        <v>0</v>
      </c>
      <c r="L1010" s="195" t="str">
        <f aca="false">IF(C1010&lt;&gt;0,IF(I1010&lt;&gt;0,I1010/C1010*100,""),"")</f>
        <v/>
      </c>
      <c r="M1010" s="195" t="str">
        <f aca="false">IF(E1010&lt;&gt;0,IF(K1010&lt;&gt;0,K1010/E1010*100,""),"")</f>
        <v/>
      </c>
      <c r="N1010" s="195" t="str">
        <f aca="false">IF(F1010&lt;&gt;0,IF(I1010&lt;&gt;0,I1010/F1010*100,""),"")</f>
        <v/>
      </c>
      <c r="O1010" s="195" t="str">
        <f aca="false">IF(H1010&lt;&gt;0,IF(K1010&lt;&gt;0,K1010/H1010*100,""),"")</f>
        <v/>
      </c>
      <c r="Q1010" s="65" t="n">
        <f aca="false">E1010-C1010-D1010</f>
        <v>0</v>
      </c>
      <c r="R1010" s="66" t="n">
        <f aca="false">H1010-F1010-G1010</f>
        <v>0</v>
      </c>
      <c r="S1010" s="66" t="n">
        <f aca="false">K1010-I1010-J1010</f>
        <v>0</v>
      </c>
    </row>
    <row r="1011" s="120" customFormat="true" ht="12.75" hidden="false" customHeight="false" outlineLevel="0" collapsed="false">
      <c r="A1011" s="61" t="s">
        <v>720</v>
      </c>
      <c r="B1011" s="76" t="s">
        <v>19</v>
      </c>
      <c r="C1011" s="108" t="n">
        <f aca="false">SUM(C1013:C1015)</f>
        <v>954500</v>
      </c>
      <c r="D1011" s="108" t="n">
        <f aca="false">SUM(D1013:D1015)</f>
        <v>0</v>
      </c>
      <c r="E1011" s="118" t="n">
        <f aca="false">SUM(C1011:D1011)</f>
        <v>954500</v>
      </c>
      <c r="F1011" s="118" t="n">
        <f aca="false">SUM(F1013:F1015)</f>
        <v>1188800</v>
      </c>
      <c r="G1011" s="108" t="n">
        <f aca="false">SUM(G1013:G1015)</f>
        <v>0</v>
      </c>
      <c r="H1011" s="118" t="n">
        <f aca="false">SUM(F1011:G1011)</f>
        <v>1188800</v>
      </c>
      <c r="I1011" s="108" t="n">
        <f aca="false">SUM(I1013:I1015)</f>
        <v>1262970</v>
      </c>
      <c r="J1011" s="108" t="n">
        <f aca="false">SUM(J1013:J1015)</f>
        <v>0</v>
      </c>
      <c r="K1011" s="118" t="n">
        <f aca="false">SUM(I1011:J1011)</f>
        <v>1262970</v>
      </c>
      <c r="L1011" s="119" t="n">
        <f aca="false">IF(C1011&lt;&gt;0,IF(I1011&lt;&gt;0,I1011/C1011*100,""),"")</f>
        <v>132.317443687795</v>
      </c>
      <c r="M1011" s="119" t="n">
        <f aca="false">IF(E1011&lt;&gt;0,IF(K1011&lt;&gt;0,K1011/E1011*100,""),"")</f>
        <v>132.317443687795</v>
      </c>
      <c r="N1011" s="119" t="n">
        <f aca="false">IF(F1011&lt;&gt;0,IF(I1011&lt;&gt;0,I1011/F1011*100,""),"")</f>
        <v>106.239064602961</v>
      </c>
      <c r="O1011" s="119" t="n">
        <f aca="false">IF(H1011&lt;&gt;0,IF(K1011&lt;&gt;0,K1011/H1011*100,""),"")</f>
        <v>106.239064602961</v>
      </c>
      <c r="Q1011" s="65" t="n">
        <f aca="false">E1011-C1011-D1011</f>
        <v>0</v>
      </c>
      <c r="R1011" s="66" t="n">
        <f aca="false">H1011-F1011-G1011</f>
        <v>0</v>
      </c>
      <c r="S1011" s="66" t="n">
        <f aca="false">K1011-I1011-J1011</f>
        <v>0</v>
      </c>
    </row>
    <row r="1012" s="120" customFormat="true" ht="12" hidden="true" customHeight="false" outlineLevel="0" collapsed="false">
      <c r="A1012" s="72" t="s">
        <v>26</v>
      </c>
      <c r="B1012" s="179"/>
      <c r="C1012" s="111" t="n">
        <f aca="false">SUM(C1013:C1015)</f>
        <v>954500</v>
      </c>
      <c r="D1012" s="112"/>
      <c r="E1012" s="69" t="n">
        <f aca="false">SUM(C1012:D1012)</f>
        <v>954500</v>
      </c>
      <c r="F1012" s="69" t="n">
        <f aca="false">SUM(F1013:F1015)</f>
        <v>1188800</v>
      </c>
      <c r="G1012" s="112"/>
      <c r="H1012" s="69" t="n">
        <f aca="false">SUM(F1012:G1012)</f>
        <v>1188800</v>
      </c>
      <c r="I1012" s="111" t="n">
        <f aca="false">SUM(I1013:I1015)</f>
        <v>1262970</v>
      </c>
      <c r="J1012" s="112"/>
      <c r="K1012" s="69" t="n">
        <f aca="false">SUM(I1012:J1012)</f>
        <v>1262970</v>
      </c>
      <c r="L1012" s="71" t="n">
        <f aca="false">IF(C1012&lt;&gt;0,IF(I1012&lt;&gt;0,I1012/C1012*100,""),"")</f>
        <v>132.317443687795</v>
      </c>
      <c r="M1012" s="71" t="n">
        <f aca="false">IF(E1012&lt;&gt;0,IF(K1012&lt;&gt;0,K1012/E1012*100,""),"")</f>
        <v>132.317443687795</v>
      </c>
      <c r="N1012" s="71" t="n">
        <f aca="false">IF(F1012&lt;&gt;0,IF(I1012&lt;&gt;0,I1012/F1012*100,""),"")</f>
        <v>106.239064602961</v>
      </c>
      <c r="O1012" s="71" t="n">
        <f aca="false">IF(H1012&lt;&gt;0,IF(K1012&lt;&gt;0,K1012/H1012*100,""),"")</f>
        <v>106.239064602961</v>
      </c>
      <c r="Q1012" s="65" t="n">
        <f aca="false">E1012-C1012-D1012</f>
        <v>0</v>
      </c>
      <c r="R1012" s="66" t="n">
        <f aca="false">H1012-F1012-G1012</f>
        <v>0</v>
      </c>
      <c r="S1012" s="66" t="n">
        <f aca="false">K1012-I1012-J1012</f>
        <v>0</v>
      </c>
    </row>
    <row r="1013" s="120" customFormat="true" ht="12" hidden="false" customHeight="false" outlineLevel="0" collapsed="false">
      <c r="A1013" s="72" t="s">
        <v>654</v>
      </c>
      <c r="B1013" s="48" t="s">
        <v>618</v>
      </c>
      <c r="C1013" s="111" t="n">
        <v>954500</v>
      </c>
      <c r="D1013" s="112"/>
      <c r="E1013" s="69" t="n">
        <f aca="false">SUM(C1013:D1013)</f>
        <v>954500</v>
      </c>
      <c r="F1013" s="111" t="n">
        <v>1077000</v>
      </c>
      <c r="G1013" s="112"/>
      <c r="H1013" s="69" t="n">
        <f aca="false">SUM(F1013:G1013)</f>
        <v>1077000</v>
      </c>
      <c r="I1013" s="111" t="n">
        <v>1262970</v>
      </c>
      <c r="J1013" s="112"/>
      <c r="K1013" s="69" t="n">
        <f aca="false">SUM(I1013:J1013)</f>
        <v>1262970</v>
      </c>
      <c r="L1013" s="71" t="n">
        <f aca="false">IF(C1013&lt;&gt;0,IF(I1013&lt;&gt;0,I1013/C1013*100,""),"")</f>
        <v>132.317443687795</v>
      </c>
      <c r="M1013" s="71" t="n">
        <f aca="false">IF(E1013&lt;&gt;0,IF(K1013&lt;&gt;0,K1013/E1013*100,""),"")</f>
        <v>132.317443687795</v>
      </c>
      <c r="N1013" s="71" t="n">
        <f aca="false">IF(F1013&lt;&gt;0,IF(I1013&lt;&gt;0,I1013/F1013*100,""),"")</f>
        <v>117.267409470752</v>
      </c>
      <c r="O1013" s="71" t="n">
        <f aca="false">IF(H1013&lt;&gt;0,IF(K1013&lt;&gt;0,K1013/H1013*100,""),"")</f>
        <v>117.267409470752</v>
      </c>
      <c r="Q1013" s="65" t="n">
        <f aca="false">E1013-C1013-D1013</f>
        <v>0</v>
      </c>
      <c r="R1013" s="66" t="n">
        <f aca="false">H1013-F1013-G1013</f>
        <v>0</v>
      </c>
      <c r="S1013" s="66" t="n">
        <f aca="false">K1013-I1013-J1013</f>
        <v>0</v>
      </c>
    </row>
    <row r="1014" s="120" customFormat="true" ht="12" hidden="false" customHeight="false" outlineLevel="0" collapsed="false">
      <c r="A1014" s="72" t="s">
        <v>658</v>
      </c>
      <c r="B1014" s="79" t="s">
        <v>620</v>
      </c>
      <c r="C1014" s="111"/>
      <c r="D1014" s="112"/>
      <c r="E1014" s="69"/>
      <c r="F1014" s="111" t="n">
        <v>15000</v>
      </c>
      <c r="G1014" s="112"/>
      <c r="H1014" s="69" t="n">
        <f aca="false">SUM(F1014:G1014)</f>
        <v>15000</v>
      </c>
      <c r="I1014" s="111"/>
      <c r="J1014" s="112"/>
      <c r="K1014" s="69"/>
      <c r="L1014" s="71" t="str">
        <f aca="false">IF(C1014&lt;&gt;0,IF(I1014&lt;&gt;0,I1014/C1014*100,""),"")</f>
        <v/>
      </c>
      <c r="M1014" s="71" t="str">
        <f aca="false">IF(E1014&lt;&gt;0,IF(K1014&lt;&gt;0,K1014/E1014*100,""),"")</f>
        <v/>
      </c>
      <c r="N1014" s="71" t="str">
        <f aca="false">IF(F1014&lt;&gt;0,IF(I1014&lt;&gt;0,I1014/F1014*100,""),"")</f>
        <v/>
      </c>
      <c r="O1014" s="71" t="str">
        <f aca="false">IF(H1014&lt;&gt;0,IF(K1014&lt;&gt;0,K1014/H1014*100,""),"")</f>
        <v/>
      </c>
      <c r="Q1014" s="65" t="n">
        <f aca="false">E1014-C1014-D1014</f>
        <v>0</v>
      </c>
      <c r="R1014" s="66" t="n">
        <f aca="false">H1014-F1014-G1014</f>
        <v>0</v>
      </c>
      <c r="S1014" s="66" t="n">
        <f aca="false">K1014-I1014-J1014</f>
        <v>0</v>
      </c>
    </row>
    <row r="1015" s="43" customFormat="true" ht="11.25" hidden="false" customHeight="false" outlineLevel="0" collapsed="false">
      <c r="A1015" s="72" t="s">
        <v>655</v>
      </c>
      <c r="B1015" s="79" t="s">
        <v>656</v>
      </c>
      <c r="C1015" s="111"/>
      <c r="D1015" s="69"/>
      <c r="E1015" s="187" t="n">
        <f aca="false">SUM(C1015:D1015)</f>
        <v>0</v>
      </c>
      <c r="F1015" s="187" t="n">
        <v>96800</v>
      </c>
      <c r="G1015" s="69"/>
      <c r="H1015" s="187" t="n">
        <f aca="false">SUM(F1015:G1015)</f>
        <v>96800</v>
      </c>
      <c r="I1015" s="111"/>
      <c r="J1015" s="69"/>
      <c r="K1015" s="187" t="n">
        <f aca="false">SUM(I1015:J1015)</f>
        <v>0</v>
      </c>
      <c r="L1015" s="193" t="str">
        <f aca="false">IF(C1015&lt;&gt;0,IF(I1015&lt;&gt;0,I1015/C1015*100,""),"")</f>
        <v/>
      </c>
      <c r="M1015" s="193" t="str">
        <f aca="false">IF(E1015&lt;&gt;0,IF(K1015&lt;&gt;0,K1015/E1015*100,""),"")</f>
        <v/>
      </c>
      <c r="N1015" s="193" t="str">
        <f aca="false">IF(F1015&lt;&gt;0,IF(I1015&lt;&gt;0,I1015/F1015*100,""),"")</f>
        <v/>
      </c>
      <c r="O1015" s="193" t="str">
        <f aca="false">IF(H1015&lt;&gt;0,IF(K1015&lt;&gt;0,K1015/H1015*100,""),"")</f>
        <v/>
      </c>
      <c r="Q1015" s="65" t="n">
        <f aca="false">E1015-C1015-D1015</f>
        <v>0</v>
      </c>
      <c r="R1015" s="66" t="n">
        <f aca="false">H1015-F1015-G1015</f>
        <v>0</v>
      </c>
      <c r="S1015" s="66" t="n">
        <f aca="false">K1015-I1015-J1015</f>
        <v>0</v>
      </c>
    </row>
    <row r="1016" s="43" customFormat="true" ht="6" hidden="false" customHeight="true" outlineLevel="0" collapsed="false">
      <c r="A1016" s="72"/>
      <c r="B1016" s="48"/>
      <c r="C1016" s="111"/>
      <c r="D1016" s="69"/>
      <c r="E1016" s="111"/>
      <c r="F1016" s="111"/>
      <c r="G1016" s="69"/>
      <c r="H1016" s="111"/>
      <c r="I1016" s="111"/>
      <c r="J1016" s="69"/>
      <c r="K1016" s="111"/>
      <c r="L1016" s="128" t="str">
        <f aca="false">IF(C1016&lt;&gt;0,IF(I1016&lt;&gt;0,I1016/C1016*100,""),"")</f>
        <v/>
      </c>
      <c r="M1016" s="128" t="str">
        <f aca="false">IF(E1016&lt;&gt;0,IF(K1016&lt;&gt;0,K1016/E1016*100,""),"")</f>
        <v/>
      </c>
      <c r="N1016" s="128" t="str">
        <f aca="false">IF(F1016&lt;&gt;0,IF(I1016&lt;&gt;0,I1016/F1016*100,""),"")</f>
        <v/>
      </c>
      <c r="O1016" s="128" t="str">
        <f aca="false">IF(H1016&lt;&gt;0,IF(K1016&lt;&gt;0,K1016/H1016*100,""),"")</f>
        <v/>
      </c>
      <c r="Q1016" s="65" t="n">
        <f aca="false">E1016-C1016-D1016</f>
        <v>0</v>
      </c>
      <c r="R1016" s="66" t="n">
        <f aca="false">H1016-F1016-G1016</f>
        <v>0</v>
      </c>
      <c r="S1016" s="66" t="n">
        <f aca="false">K1016-I1016-J1016</f>
        <v>0</v>
      </c>
    </row>
    <row r="1017" s="120" customFormat="true" ht="12.75" hidden="false" customHeight="false" outlineLevel="0" collapsed="false">
      <c r="A1017" s="61" t="s">
        <v>721</v>
      </c>
      <c r="B1017" s="76" t="s">
        <v>19</v>
      </c>
      <c r="C1017" s="108" t="n">
        <f aca="false">SUM(C1019:C1023)</f>
        <v>3676200</v>
      </c>
      <c r="D1017" s="108" t="n">
        <f aca="false">SUM(D1019:D1023)</f>
        <v>0</v>
      </c>
      <c r="E1017" s="118" t="n">
        <f aca="false">SUM(C1017:D1017)</f>
        <v>3676200</v>
      </c>
      <c r="F1017" s="118" t="n">
        <f aca="false">SUM(F1019:F1023)</f>
        <v>3911300</v>
      </c>
      <c r="G1017" s="108" t="n">
        <f aca="false">SUM(G1019:G1023)</f>
        <v>0</v>
      </c>
      <c r="H1017" s="118" t="n">
        <f aca="false">SUM(F1017:G1017)</f>
        <v>3911300</v>
      </c>
      <c r="I1017" s="108" t="n">
        <f aca="false">SUM(I1019:I1023)</f>
        <v>3932320</v>
      </c>
      <c r="J1017" s="108" t="n">
        <f aca="false">SUM(J1019:J1023)</f>
        <v>0</v>
      </c>
      <c r="K1017" s="118" t="n">
        <f aca="false">SUM(I1017:J1017)</f>
        <v>3932320</v>
      </c>
      <c r="L1017" s="119" t="n">
        <f aca="false">IF(C1017&lt;&gt;0,IF(I1017&lt;&gt;0,I1017/C1017*100,""),"")</f>
        <v>106.96697676949</v>
      </c>
      <c r="M1017" s="119" t="n">
        <f aca="false">IF(E1017&lt;&gt;0,IF(K1017&lt;&gt;0,K1017/E1017*100,""),"")</f>
        <v>106.96697676949</v>
      </c>
      <c r="N1017" s="119" t="n">
        <f aca="false">IF(F1017&lt;&gt;0,IF(I1017&lt;&gt;0,I1017/F1017*100,""),"")</f>
        <v>100.537417227009</v>
      </c>
      <c r="O1017" s="119" t="n">
        <f aca="false">IF(H1017&lt;&gt;0,IF(K1017&lt;&gt;0,K1017/H1017*100,""),"")</f>
        <v>100.537417227009</v>
      </c>
      <c r="Q1017" s="65" t="n">
        <f aca="false">E1017-C1017-D1017</f>
        <v>0</v>
      </c>
      <c r="R1017" s="66" t="n">
        <f aca="false">H1017-F1017-G1017</f>
        <v>0</v>
      </c>
      <c r="S1017" s="66" t="n">
        <f aca="false">K1017-I1017-J1017</f>
        <v>0</v>
      </c>
    </row>
    <row r="1018" s="120" customFormat="true" ht="12" hidden="true" customHeight="false" outlineLevel="0" collapsed="false">
      <c r="A1018" s="72" t="s">
        <v>26</v>
      </c>
      <c r="B1018" s="179"/>
      <c r="C1018" s="111" t="n">
        <f aca="false">SUM(C1019:C1023)</f>
        <v>3676200</v>
      </c>
      <c r="D1018" s="112"/>
      <c r="E1018" s="69" t="n">
        <f aca="false">SUM(C1018:D1018)</f>
        <v>3676200</v>
      </c>
      <c r="F1018" s="69" t="n">
        <f aca="false">SUM(F1019:F1023)</f>
        <v>3911300</v>
      </c>
      <c r="G1018" s="112"/>
      <c r="H1018" s="69" t="n">
        <f aca="false">SUM(F1018:G1018)</f>
        <v>3911300</v>
      </c>
      <c r="I1018" s="111" t="n">
        <f aca="false">SUM(I1019:I1023)</f>
        <v>3932320</v>
      </c>
      <c r="J1018" s="112"/>
      <c r="K1018" s="69" t="n">
        <f aca="false">SUM(I1018:J1018)</f>
        <v>3932320</v>
      </c>
      <c r="L1018" s="71" t="n">
        <f aca="false">IF(C1018&lt;&gt;0,IF(I1018&lt;&gt;0,I1018/C1018*100,""),"")</f>
        <v>106.96697676949</v>
      </c>
      <c r="M1018" s="71" t="n">
        <f aca="false">IF(E1018&lt;&gt;0,IF(K1018&lt;&gt;0,K1018/E1018*100,""),"")</f>
        <v>106.96697676949</v>
      </c>
      <c r="N1018" s="71" t="n">
        <f aca="false">IF(F1018&lt;&gt;0,IF(I1018&lt;&gt;0,I1018/F1018*100,""),"")</f>
        <v>100.537417227009</v>
      </c>
      <c r="O1018" s="71" t="n">
        <f aca="false">IF(H1018&lt;&gt;0,IF(K1018&lt;&gt;0,K1018/H1018*100,""),"")</f>
        <v>100.537417227009</v>
      </c>
      <c r="Q1018" s="65" t="n">
        <f aca="false">E1018-C1018-D1018</f>
        <v>0</v>
      </c>
      <c r="R1018" s="66" t="n">
        <f aca="false">H1018-F1018-G1018</f>
        <v>0</v>
      </c>
      <c r="S1018" s="66" t="n">
        <f aca="false">K1018-I1018-J1018</f>
        <v>0</v>
      </c>
    </row>
    <row r="1019" s="120" customFormat="true" ht="12" hidden="false" customHeight="false" outlineLevel="0" collapsed="false">
      <c r="A1019" s="72" t="s">
        <v>654</v>
      </c>
      <c r="B1019" s="48" t="s">
        <v>618</v>
      </c>
      <c r="C1019" s="111" t="n">
        <v>3668200</v>
      </c>
      <c r="D1019" s="112"/>
      <c r="E1019" s="69" t="n">
        <f aca="false">SUM(C1019:D1019)</f>
        <v>3668200</v>
      </c>
      <c r="F1019" s="111" t="n">
        <v>3778300</v>
      </c>
      <c r="G1019" s="112"/>
      <c r="H1019" s="69" t="n">
        <f aca="false">SUM(F1019:G1019)</f>
        <v>3778300</v>
      </c>
      <c r="I1019" s="111" t="n">
        <v>3924320</v>
      </c>
      <c r="J1019" s="112"/>
      <c r="K1019" s="69" t="n">
        <f aca="false">SUM(I1019:J1019)</f>
        <v>3924320</v>
      </c>
      <c r="L1019" s="71" t="n">
        <f aca="false">IF(C1019&lt;&gt;0,IF(I1019&lt;&gt;0,I1019/C1019*100,""),"")</f>
        <v>106.982171092089</v>
      </c>
      <c r="M1019" s="71" t="n">
        <f aca="false">IF(E1019&lt;&gt;0,IF(K1019&lt;&gt;0,K1019/E1019*100,""),"")</f>
        <v>106.982171092089</v>
      </c>
      <c r="N1019" s="71" t="n">
        <f aca="false">IF(F1019&lt;&gt;0,IF(I1019&lt;&gt;0,I1019/F1019*100,""),"")</f>
        <v>103.864701056031</v>
      </c>
      <c r="O1019" s="71" t="n">
        <f aca="false">IF(H1019&lt;&gt;0,IF(K1019&lt;&gt;0,K1019/H1019*100,""),"")</f>
        <v>103.864701056031</v>
      </c>
      <c r="Q1019" s="65" t="n">
        <f aca="false">E1019-C1019-D1019</f>
        <v>0</v>
      </c>
      <c r="R1019" s="66" t="n">
        <f aca="false">H1019-F1019-G1019</f>
        <v>0</v>
      </c>
      <c r="S1019" s="66" t="n">
        <f aca="false">K1019-I1019-J1019</f>
        <v>0</v>
      </c>
    </row>
    <row r="1020" s="43" customFormat="true" ht="11.25" hidden="false" customHeight="false" outlineLevel="0" collapsed="false">
      <c r="A1020" s="72" t="s">
        <v>655</v>
      </c>
      <c r="B1020" s="48" t="s">
        <v>656</v>
      </c>
      <c r="C1020" s="111" t="n">
        <v>8000</v>
      </c>
      <c r="D1020" s="69"/>
      <c r="E1020" s="111" t="n">
        <f aca="false">SUM(C1020:D1020)</f>
        <v>8000</v>
      </c>
      <c r="F1020" s="111" t="n">
        <v>8000</v>
      </c>
      <c r="G1020" s="69"/>
      <c r="H1020" s="111" t="n">
        <f aca="false">SUM(F1020:G1020)</f>
        <v>8000</v>
      </c>
      <c r="I1020" s="111" t="n">
        <v>8000</v>
      </c>
      <c r="J1020" s="69"/>
      <c r="K1020" s="111" t="n">
        <f aca="false">SUM(I1020:J1020)</f>
        <v>8000</v>
      </c>
      <c r="L1020" s="128" t="n">
        <f aca="false">IF(C1020&lt;&gt;0,IF(I1020&lt;&gt;0,I1020/C1020*100,""),"")</f>
        <v>100</v>
      </c>
      <c r="M1020" s="128" t="n">
        <f aca="false">IF(E1020&lt;&gt;0,IF(K1020&lt;&gt;0,K1020/E1020*100,""),"")</f>
        <v>100</v>
      </c>
      <c r="N1020" s="128" t="n">
        <f aca="false">IF(F1020&lt;&gt;0,IF(I1020&lt;&gt;0,I1020/F1020*100,""),"")</f>
        <v>100</v>
      </c>
      <c r="O1020" s="128" t="n">
        <f aca="false">IF(H1020&lt;&gt;0,IF(K1020&lt;&gt;0,K1020/H1020*100,""),"")</f>
        <v>100</v>
      </c>
      <c r="Q1020" s="65" t="n">
        <f aca="false">E1020-C1020-D1020</f>
        <v>0</v>
      </c>
      <c r="R1020" s="66" t="n">
        <f aca="false">H1020-F1020-G1020</f>
        <v>0</v>
      </c>
      <c r="S1020" s="66" t="n">
        <f aca="false">K1020-I1020-J1020</f>
        <v>0</v>
      </c>
    </row>
    <row r="1021" s="120" customFormat="true" ht="12" hidden="false" customHeight="false" outlineLevel="0" collapsed="false">
      <c r="A1021" s="72" t="s">
        <v>658</v>
      </c>
      <c r="B1021" s="79" t="s">
        <v>620</v>
      </c>
      <c r="C1021" s="111"/>
      <c r="D1021" s="112"/>
      <c r="E1021" s="69"/>
      <c r="F1021" s="111" t="n">
        <v>21000</v>
      </c>
      <c r="G1021" s="112"/>
      <c r="H1021" s="69" t="n">
        <f aca="false">SUM(F1021:G1021)</f>
        <v>21000</v>
      </c>
      <c r="I1021" s="111"/>
      <c r="J1021" s="112"/>
      <c r="K1021" s="69"/>
      <c r="L1021" s="71" t="str">
        <f aca="false">IF(C1021&lt;&gt;0,IF(I1021&lt;&gt;0,I1021/C1021*100,""),"")</f>
        <v/>
      </c>
      <c r="M1021" s="71" t="str">
        <f aca="false">IF(E1021&lt;&gt;0,IF(K1021&lt;&gt;0,K1021/E1021*100,""),"")</f>
        <v/>
      </c>
      <c r="N1021" s="71" t="str">
        <f aca="false">IF(F1021&lt;&gt;0,IF(I1021&lt;&gt;0,I1021/F1021*100,""),"")</f>
        <v/>
      </c>
      <c r="O1021" s="71" t="str">
        <f aca="false">IF(H1021&lt;&gt;0,IF(K1021&lt;&gt;0,K1021/H1021*100,""),"")</f>
        <v/>
      </c>
      <c r="Q1021" s="65" t="n">
        <f aca="false">E1021-C1021-D1021</f>
        <v>0</v>
      </c>
      <c r="R1021" s="66" t="n">
        <f aca="false">H1021-F1021-G1021</f>
        <v>0</v>
      </c>
      <c r="S1021" s="66" t="n">
        <f aca="false">K1021-I1021-J1021</f>
        <v>0</v>
      </c>
    </row>
    <row r="1022" s="120" customFormat="true" ht="12" hidden="false" customHeight="false" outlineLevel="0" collapsed="false">
      <c r="A1022" s="72" t="s">
        <v>667</v>
      </c>
      <c r="B1022" s="79" t="s">
        <v>668</v>
      </c>
      <c r="C1022" s="111"/>
      <c r="D1022" s="112"/>
      <c r="E1022" s="69"/>
      <c r="F1022" s="111" t="n">
        <v>74000</v>
      </c>
      <c r="G1022" s="112"/>
      <c r="H1022" s="69" t="n">
        <f aca="false">SUM(F1022:G1022)</f>
        <v>74000</v>
      </c>
      <c r="I1022" s="111"/>
      <c r="J1022" s="112"/>
      <c r="K1022" s="69"/>
      <c r="L1022" s="71" t="str">
        <f aca="false">IF(C1022&lt;&gt;0,IF(I1022&lt;&gt;0,I1022/C1022*100,""),"")</f>
        <v/>
      </c>
      <c r="M1022" s="71" t="str">
        <f aca="false">IF(E1022&lt;&gt;0,IF(K1022&lt;&gt;0,K1022/E1022*100,""),"")</f>
        <v/>
      </c>
      <c r="N1022" s="71" t="str">
        <f aca="false">IF(F1022&lt;&gt;0,IF(I1022&lt;&gt;0,I1022/F1022*100,""),"")</f>
        <v/>
      </c>
      <c r="O1022" s="71" t="str">
        <f aca="false">IF(H1022&lt;&gt;0,IF(K1022&lt;&gt;0,K1022/H1022*100,""),"")</f>
        <v/>
      </c>
      <c r="Q1022" s="65" t="n">
        <f aca="false">E1022-C1022-D1022</f>
        <v>0</v>
      </c>
      <c r="R1022" s="66" t="n">
        <f aca="false">H1022-F1022-G1022</f>
        <v>0</v>
      </c>
      <c r="S1022" s="66" t="n">
        <f aca="false">K1022-I1022-J1022</f>
        <v>0</v>
      </c>
    </row>
    <row r="1023" s="120" customFormat="true" ht="12" hidden="false" customHeight="false" outlineLevel="0" collapsed="false">
      <c r="A1023" s="72" t="s">
        <v>30</v>
      </c>
      <c r="B1023" s="79" t="s">
        <v>31</v>
      </c>
      <c r="C1023" s="111"/>
      <c r="D1023" s="112"/>
      <c r="E1023" s="69"/>
      <c r="F1023" s="111" t="n">
        <v>30000</v>
      </c>
      <c r="G1023" s="112"/>
      <c r="H1023" s="69" t="n">
        <f aca="false">SUM(F1023:G1023)</f>
        <v>30000</v>
      </c>
      <c r="I1023" s="111"/>
      <c r="J1023" s="112"/>
      <c r="K1023" s="69"/>
      <c r="L1023" s="71" t="str">
        <f aca="false">IF(C1023&lt;&gt;0,IF(I1023&lt;&gt;0,I1023/C1023*100,""),"")</f>
        <v/>
      </c>
      <c r="M1023" s="71" t="str">
        <f aca="false">IF(E1023&lt;&gt;0,IF(K1023&lt;&gt;0,K1023/E1023*100,""),"")</f>
        <v/>
      </c>
      <c r="N1023" s="71" t="str">
        <f aca="false">IF(F1023&lt;&gt;0,IF(I1023&lt;&gt;0,I1023/F1023*100,""),"")</f>
        <v/>
      </c>
      <c r="O1023" s="71" t="str">
        <f aca="false">IF(H1023&lt;&gt;0,IF(K1023&lt;&gt;0,K1023/H1023*100,""),"")</f>
        <v/>
      </c>
      <c r="Q1023" s="65" t="n">
        <f aca="false">E1023-C1023-D1023</f>
        <v>0</v>
      </c>
      <c r="R1023" s="66" t="n">
        <f aca="false">H1023-F1023-G1023</f>
        <v>0</v>
      </c>
      <c r="S1023" s="66" t="n">
        <f aca="false">K1023-I1023-J1023</f>
        <v>0</v>
      </c>
    </row>
    <row r="1024" s="120" customFormat="true" ht="6" hidden="false" customHeight="true" outlineLevel="0" collapsed="false">
      <c r="A1024" s="72"/>
      <c r="B1024" s="48"/>
      <c r="C1024" s="111"/>
      <c r="D1024" s="112"/>
      <c r="E1024" s="69"/>
      <c r="F1024" s="69"/>
      <c r="G1024" s="112"/>
      <c r="H1024" s="69"/>
      <c r="I1024" s="111"/>
      <c r="J1024" s="112"/>
      <c r="K1024" s="69"/>
      <c r="L1024" s="71" t="str">
        <f aca="false">IF(C1024&lt;&gt;0,IF(I1024&lt;&gt;0,I1024/C1024*100,""),"")</f>
        <v/>
      </c>
      <c r="M1024" s="71" t="str">
        <f aca="false">IF(E1024&lt;&gt;0,IF(K1024&lt;&gt;0,K1024/E1024*100,""),"")</f>
        <v/>
      </c>
      <c r="N1024" s="71" t="str">
        <f aca="false">IF(F1024&lt;&gt;0,IF(I1024&lt;&gt;0,I1024/F1024*100,""),"")</f>
        <v/>
      </c>
      <c r="O1024" s="71" t="str">
        <f aca="false">IF(H1024&lt;&gt;0,IF(K1024&lt;&gt;0,K1024/H1024*100,""),"")</f>
        <v/>
      </c>
      <c r="Q1024" s="65" t="n">
        <f aca="false">E1024-C1024-D1024</f>
        <v>0</v>
      </c>
      <c r="R1024" s="66" t="n">
        <f aca="false">H1024-F1024-G1024</f>
        <v>0</v>
      </c>
      <c r="S1024" s="66" t="n">
        <f aca="false">K1024-I1024-J1024</f>
        <v>0</v>
      </c>
    </row>
    <row r="1025" s="120" customFormat="true" ht="12.75" hidden="false" customHeight="false" outlineLevel="0" collapsed="false">
      <c r="A1025" s="61" t="s">
        <v>722</v>
      </c>
      <c r="B1025" s="76" t="s">
        <v>19</v>
      </c>
      <c r="C1025" s="108" t="n">
        <f aca="false">SUM(C1027:C1030)</f>
        <v>3123800</v>
      </c>
      <c r="D1025" s="108" t="n">
        <f aca="false">SUM(D1027:D1030)</f>
        <v>0</v>
      </c>
      <c r="E1025" s="108" t="n">
        <f aca="false">SUM(C1025:D1025)</f>
        <v>3123800</v>
      </c>
      <c r="F1025" s="108" t="n">
        <f aca="false">SUM(F1027:F1030)</f>
        <v>3281800</v>
      </c>
      <c r="G1025" s="108" t="n">
        <f aca="false">SUM(G1027:G1030)</f>
        <v>0</v>
      </c>
      <c r="H1025" s="108" t="n">
        <f aca="false">SUM(F1025:G1025)</f>
        <v>3281800</v>
      </c>
      <c r="I1025" s="108" t="n">
        <f aca="false">SUM(I1027:I1030)</f>
        <v>3322420</v>
      </c>
      <c r="J1025" s="108" t="n">
        <f aca="false">SUM(J1027:J1030)</f>
        <v>0</v>
      </c>
      <c r="K1025" s="108" t="n">
        <f aca="false">SUM(I1025:J1025)</f>
        <v>3322420</v>
      </c>
      <c r="L1025" s="109" t="n">
        <f aca="false">IF(C1025&lt;&gt;0,IF(I1025&lt;&gt;0,I1025/C1025*100,""),"")</f>
        <v>106.358281580127</v>
      </c>
      <c r="M1025" s="109" t="n">
        <f aca="false">IF(E1025&lt;&gt;0,IF(K1025&lt;&gt;0,K1025/E1025*100,""),"")</f>
        <v>106.358281580127</v>
      </c>
      <c r="N1025" s="109" t="n">
        <f aca="false">IF(F1025&lt;&gt;0,IF(I1025&lt;&gt;0,I1025/F1025*100,""),"")</f>
        <v>101.237735389116</v>
      </c>
      <c r="O1025" s="109" t="n">
        <f aca="false">IF(H1025&lt;&gt;0,IF(K1025&lt;&gt;0,K1025/H1025*100,""),"")</f>
        <v>101.237735389116</v>
      </c>
      <c r="Q1025" s="65" t="n">
        <f aca="false">E1025-C1025-D1025</f>
        <v>0</v>
      </c>
      <c r="R1025" s="66" t="n">
        <f aca="false">H1025-F1025-G1025</f>
        <v>0</v>
      </c>
      <c r="S1025" s="66" t="n">
        <f aca="false">K1025-I1025-J1025</f>
        <v>0</v>
      </c>
    </row>
    <row r="1026" s="120" customFormat="true" ht="12" hidden="true" customHeight="false" outlineLevel="0" collapsed="false">
      <c r="A1026" s="72" t="s">
        <v>26</v>
      </c>
      <c r="B1026" s="179"/>
      <c r="C1026" s="111" t="n">
        <f aca="false">SUM(C1027:C1030)</f>
        <v>3123800</v>
      </c>
      <c r="D1026" s="112"/>
      <c r="E1026" s="82" t="n">
        <f aca="false">D1026+C1026</f>
        <v>3123800</v>
      </c>
      <c r="F1026" s="82" t="n">
        <f aca="false">SUM(F1027:F1030)</f>
        <v>3281800</v>
      </c>
      <c r="G1026" s="112"/>
      <c r="H1026" s="82" t="n">
        <f aca="false">G1026+F1026</f>
        <v>3281800</v>
      </c>
      <c r="I1026" s="111" t="n">
        <f aca="false">SUM(I1027:I1030)</f>
        <v>3322420</v>
      </c>
      <c r="J1026" s="112"/>
      <c r="K1026" s="82" t="n">
        <f aca="false">J1026+I1026</f>
        <v>3322420</v>
      </c>
      <c r="L1026" s="83" t="n">
        <f aca="false">IF(C1026&lt;&gt;0,IF(I1026&lt;&gt;0,I1026/C1026*100,""),"")</f>
        <v>106.358281580127</v>
      </c>
      <c r="M1026" s="83" t="n">
        <f aca="false">IF(E1026&lt;&gt;0,IF(K1026&lt;&gt;0,K1026/E1026*100,""),"")</f>
        <v>106.358281580127</v>
      </c>
      <c r="N1026" s="83" t="n">
        <f aca="false">IF(F1026&lt;&gt;0,IF(I1026&lt;&gt;0,I1026/F1026*100,""),"")</f>
        <v>101.237735389116</v>
      </c>
      <c r="O1026" s="83" t="n">
        <f aca="false">IF(H1026&lt;&gt;0,IF(K1026&lt;&gt;0,K1026/H1026*100,""),"")</f>
        <v>101.237735389116</v>
      </c>
      <c r="Q1026" s="65" t="n">
        <f aca="false">E1026-C1026-D1026</f>
        <v>0</v>
      </c>
      <c r="R1026" s="66" t="n">
        <f aca="false">H1026-F1026-G1026</f>
        <v>0</v>
      </c>
      <c r="S1026" s="66" t="n">
        <f aca="false">K1026-I1026-J1026</f>
        <v>0</v>
      </c>
    </row>
    <row r="1027" s="94" customFormat="true" ht="11.25" hidden="false" customHeight="false" outlineLevel="0" collapsed="false">
      <c r="A1027" s="72" t="s">
        <v>654</v>
      </c>
      <c r="B1027" s="48" t="s">
        <v>618</v>
      </c>
      <c r="C1027" s="69" t="n">
        <v>3118800</v>
      </c>
      <c r="D1027" s="69"/>
      <c r="E1027" s="82" t="n">
        <f aca="false">D1027+C1027</f>
        <v>3118800</v>
      </c>
      <c r="F1027" s="69" t="n">
        <v>3118800</v>
      </c>
      <c r="G1027" s="69"/>
      <c r="H1027" s="82" t="n">
        <f aca="false">G1027+F1027</f>
        <v>3118800</v>
      </c>
      <c r="I1027" s="69" t="n">
        <v>3315420</v>
      </c>
      <c r="J1027" s="69"/>
      <c r="K1027" s="82" t="n">
        <f aca="false">J1027+I1027</f>
        <v>3315420</v>
      </c>
      <c r="L1027" s="83" t="n">
        <f aca="false">IF(C1027&lt;&gt;0,IF(I1027&lt;&gt;0,I1027/C1027*100,""),"")</f>
        <v>106.304347826087</v>
      </c>
      <c r="M1027" s="83" t="n">
        <f aca="false">IF(E1027&lt;&gt;0,IF(K1027&lt;&gt;0,K1027/E1027*100,""),"")</f>
        <v>106.304347826087</v>
      </c>
      <c r="N1027" s="83" t="n">
        <f aca="false">IF(F1027&lt;&gt;0,IF(I1027&lt;&gt;0,I1027/F1027*100,""),"")</f>
        <v>106.304347826087</v>
      </c>
      <c r="O1027" s="83" t="n">
        <f aca="false">IF(H1027&lt;&gt;0,IF(K1027&lt;&gt;0,K1027/H1027*100,""),"")</f>
        <v>106.304347826087</v>
      </c>
      <c r="Q1027" s="65" t="n">
        <f aca="false">E1027-C1027-D1027</f>
        <v>0</v>
      </c>
      <c r="R1027" s="66" t="n">
        <f aca="false">H1027-F1027-G1027</f>
        <v>0</v>
      </c>
      <c r="S1027" s="66" t="n">
        <f aca="false">K1027-I1027-J1027</f>
        <v>0</v>
      </c>
    </row>
    <row r="1028" s="94" customFormat="true" ht="11.25" hidden="false" customHeight="false" outlineLevel="0" collapsed="false">
      <c r="A1028" s="72" t="s">
        <v>30</v>
      </c>
      <c r="B1028" s="48" t="s">
        <v>31</v>
      </c>
      <c r="C1028" s="69"/>
      <c r="D1028" s="69"/>
      <c r="E1028" s="82" t="n">
        <f aca="false">D1028+C1028</f>
        <v>0</v>
      </c>
      <c r="F1028" s="69" t="n">
        <v>2000</v>
      </c>
      <c r="G1028" s="69"/>
      <c r="H1028" s="82" t="n">
        <f aca="false">G1028+F1028</f>
        <v>2000</v>
      </c>
      <c r="I1028" s="69" t="n">
        <v>2000</v>
      </c>
      <c r="J1028" s="69"/>
      <c r="K1028" s="82" t="n">
        <f aca="false">J1028+I1028</f>
        <v>2000</v>
      </c>
      <c r="L1028" s="83" t="str">
        <f aca="false">IF(C1028&lt;&gt;0,IF(I1028&lt;&gt;0,I1028/C1028*100,""),"")</f>
        <v/>
      </c>
      <c r="M1028" s="83" t="str">
        <f aca="false">IF(E1028&lt;&gt;0,IF(K1028&lt;&gt;0,K1028/E1028*100,""),"")</f>
        <v/>
      </c>
      <c r="N1028" s="83" t="n">
        <f aca="false">IF(F1028&lt;&gt;0,IF(I1028&lt;&gt;0,I1028/F1028*100,""),"")</f>
        <v>100</v>
      </c>
      <c r="O1028" s="83" t="n">
        <f aca="false">IF(H1028&lt;&gt;0,IF(K1028&lt;&gt;0,K1028/H1028*100,""),"")</f>
        <v>100</v>
      </c>
      <c r="Q1028" s="65" t="n">
        <f aca="false">E1028-C1028-D1028</f>
        <v>0</v>
      </c>
      <c r="R1028" s="66" t="n">
        <f aca="false">H1028-F1028-G1028</f>
        <v>0</v>
      </c>
      <c r="S1028" s="66" t="n">
        <f aca="false">K1028-I1028-J1028</f>
        <v>0</v>
      </c>
    </row>
    <row r="1029" s="94" customFormat="true" ht="11.25" hidden="false" customHeight="false" outlineLevel="0" collapsed="false">
      <c r="A1029" s="72" t="s">
        <v>655</v>
      </c>
      <c r="B1029" s="48" t="s">
        <v>656</v>
      </c>
      <c r="C1029" s="69" t="n">
        <v>5000</v>
      </c>
      <c r="D1029" s="69"/>
      <c r="E1029" s="82" t="n">
        <f aca="false">D1029+C1029</f>
        <v>5000</v>
      </c>
      <c r="F1029" s="69" t="n">
        <v>140000</v>
      </c>
      <c r="G1029" s="69"/>
      <c r="H1029" s="82" t="n">
        <f aca="false">G1029+F1029</f>
        <v>140000</v>
      </c>
      <c r="I1029" s="69" t="n">
        <v>5000</v>
      </c>
      <c r="J1029" s="69"/>
      <c r="K1029" s="82" t="n">
        <f aca="false">J1029+I1029</f>
        <v>5000</v>
      </c>
      <c r="L1029" s="83" t="n">
        <f aca="false">IF(C1029&lt;&gt;0,IF(I1029&lt;&gt;0,I1029/C1029*100,""),"")</f>
        <v>100</v>
      </c>
      <c r="M1029" s="83" t="n">
        <f aca="false">IF(E1029&lt;&gt;0,IF(K1029&lt;&gt;0,K1029/E1029*100,""),"")</f>
        <v>100</v>
      </c>
      <c r="N1029" s="83" t="n">
        <f aca="false">IF(F1029&lt;&gt;0,IF(I1029&lt;&gt;0,I1029/F1029*100,""),"")</f>
        <v>3.57142857142857</v>
      </c>
      <c r="O1029" s="83" t="n">
        <f aca="false">IF(H1029&lt;&gt;0,IF(K1029&lt;&gt;0,K1029/H1029*100,""),"")</f>
        <v>3.57142857142857</v>
      </c>
      <c r="Q1029" s="65" t="n">
        <f aca="false">E1029-C1029-D1029</f>
        <v>0</v>
      </c>
      <c r="R1029" s="66" t="n">
        <f aca="false">H1029-F1029-G1029</f>
        <v>0</v>
      </c>
      <c r="S1029" s="66" t="n">
        <f aca="false">K1029-I1029-J1029</f>
        <v>0</v>
      </c>
    </row>
    <row r="1030" s="94" customFormat="true" ht="11.25" hidden="false" customHeight="false" outlineLevel="0" collapsed="false">
      <c r="A1030" s="72" t="s">
        <v>658</v>
      </c>
      <c r="B1030" s="79" t="s">
        <v>620</v>
      </c>
      <c r="C1030" s="69"/>
      <c r="D1030" s="69"/>
      <c r="E1030" s="82"/>
      <c r="F1030" s="69" t="n">
        <v>21000</v>
      </c>
      <c r="G1030" s="69"/>
      <c r="H1030" s="82" t="n">
        <f aca="false">G1030+F1030</f>
        <v>21000</v>
      </c>
      <c r="I1030" s="69"/>
      <c r="J1030" s="69"/>
      <c r="K1030" s="82"/>
      <c r="L1030" s="83" t="str">
        <f aca="false">IF(C1030&lt;&gt;0,IF(I1030&lt;&gt;0,I1030/C1030*100,""),"")</f>
        <v/>
      </c>
      <c r="M1030" s="83" t="str">
        <f aca="false">IF(E1030&lt;&gt;0,IF(K1030&lt;&gt;0,K1030/E1030*100,""),"")</f>
        <v/>
      </c>
      <c r="N1030" s="83" t="str">
        <f aca="false">IF(F1030&lt;&gt;0,IF(I1030&lt;&gt;0,I1030/F1030*100,""),"")</f>
        <v/>
      </c>
      <c r="O1030" s="83" t="str">
        <f aca="false">IF(H1030&lt;&gt;0,IF(K1030&lt;&gt;0,K1030/H1030*100,""),"")</f>
        <v/>
      </c>
      <c r="Q1030" s="65" t="n">
        <f aca="false">E1030-C1030-D1030</f>
        <v>0</v>
      </c>
      <c r="R1030" s="66" t="n">
        <f aca="false">H1030-F1030-G1030</f>
        <v>0</v>
      </c>
      <c r="S1030" s="66" t="n">
        <f aca="false">K1030-I1030-J1030</f>
        <v>0</v>
      </c>
    </row>
    <row r="1031" s="120" customFormat="true" ht="6" hidden="false" customHeight="true" outlineLevel="0" collapsed="false">
      <c r="A1031" s="72"/>
      <c r="B1031" s="48"/>
      <c r="C1031" s="111"/>
      <c r="D1031" s="112"/>
      <c r="E1031" s="69"/>
      <c r="F1031" s="69"/>
      <c r="G1031" s="112"/>
      <c r="H1031" s="69"/>
      <c r="I1031" s="111"/>
      <c r="J1031" s="112"/>
      <c r="K1031" s="69"/>
      <c r="L1031" s="71" t="str">
        <f aca="false">IF(C1031&lt;&gt;0,IF(I1031&lt;&gt;0,I1031/C1031*100,""),"")</f>
        <v/>
      </c>
      <c r="M1031" s="71" t="str">
        <f aca="false">IF(E1031&lt;&gt;0,IF(K1031&lt;&gt;0,K1031/E1031*100,""),"")</f>
        <v/>
      </c>
      <c r="N1031" s="71" t="str">
        <f aca="false">IF(F1031&lt;&gt;0,IF(I1031&lt;&gt;0,I1031/F1031*100,""),"")</f>
        <v/>
      </c>
      <c r="O1031" s="71" t="str">
        <f aca="false">IF(H1031&lt;&gt;0,IF(K1031&lt;&gt;0,K1031/H1031*100,""),"")</f>
        <v/>
      </c>
      <c r="Q1031" s="65" t="n">
        <f aca="false">E1031-C1031-D1031</f>
        <v>0</v>
      </c>
      <c r="R1031" s="66" t="n">
        <f aca="false">H1031-F1031-G1031</f>
        <v>0</v>
      </c>
      <c r="S1031" s="66" t="n">
        <f aca="false">K1031-I1031-J1031</f>
        <v>0</v>
      </c>
    </row>
    <row r="1032" s="120" customFormat="true" ht="12.75" hidden="false" customHeight="false" outlineLevel="0" collapsed="false">
      <c r="A1032" s="61" t="s">
        <v>723</v>
      </c>
      <c r="B1032" s="76" t="s">
        <v>19</v>
      </c>
      <c r="C1032" s="108" t="n">
        <f aca="false">SUM(C1034:C1036)</f>
        <v>3491750</v>
      </c>
      <c r="D1032" s="108" t="n">
        <f aca="false">SUM(D1034:D1036)</f>
        <v>0</v>
      </c>
      <c r="E1032" s="108" t="n">
        <f aca="false">SUM(C1032:D1032)</f>
        <v>3491750</v>
      </c>
      <c r="F1032" s="108" t="n">
        <f aca="false">SUM(F1034:F1036)</f>
        <v>3491750</v>
      </c>
      <c r="G1032" s="108" t="n">
        <f aca="false">SUM(G1034:G1036)</f>
        <v>0</v>
      </c>
      <c r="H1032" s="108" t="n">
        <f aca="false">SUM(F1032:G1032)</f>
        <v>3491750</v>
      </c>
      <c r="I1032" s="108" t="n">
        <f aca="false">SUM(I1034:I1036)</f>
        <v>3496400</v>
      </c>
      <c r="J1032" s="108" t="n">
        <f aca="false">SUM(J1034:J1036)</f>
        <v>0</v>
      </c>
      <c r="K1032" s="108" t="n">
        <f aca="false">SUM(I1032:J1032)</f>
        <v>3496400</v>
      </c>
      <c r="L1032" s="109" t="n">
        <f aca="false">IF(C1032&lt;&gt;0,IF(I1032&lt;&gt;0,I1032/C1032*100,""),"")</f>
        <v>100.133171046037</v>
      </c>
      <c r="M1032" s="109" t="n">
        <f aca="false">IF(E1032&lt;&gt;0,IF(K1032&lt;&gt;0,K1032/E1032*100,""),"")</f>
        <v>100.133171046037</v>
      </c>
      <c r="N1032" s="109" t="n">
        <f aca="false">IF(F1032&lt;&gt;0,IF(I1032&lt;&gt;0,I1032/F1032*100,""),"")</f>
        <v>100.133171046037</v>
      </c>
      <c r="O1032" s="109" t="n">
        <f aca="false">IF(H1032&lt;&gt;0,IF(K1032&lt;&gt;0,K1032/H1032*100,""),"")</f>
        <v>100.133171046037</v>
      </c>
      <c r="Q1032" s="65" t="n">
        <f aca="false">E1032-C1032-D1032</f>
        <v>0</v>
      </c>
      <c r="R1032" s="66" t="n">
        <f aca="false">H1032-F1032-G1032</f>
        <v>0</v>
      </c>
      <c r="S1032" s="66" t="n">
        <f aca="false">K1032-I1032-J1032</f>
        <v>0</v>
      </c>
    </row>
    <row r="1033" s="94" customFormat="true" ht="11.25" hidden="true" customHeight="false" outlineLevel="0" collapsed="false">
      <c r="A1033" s="72" t="s">
        <v>26</v>
      </c>
      <c r="B1033" s="85"/>
      <c r="C1033" s="69" t="n">
        <f aca="false">SUM(C1034:C1036)</f>
        <v>3491750</v>
      </c>
      <c r="D1033" s="69"/>
      <c r="E1033" s="69" t="n">
        <f aca="false">SUM(C1033:D1033)</f>
        <v>3491750</v>
      </c>
      <c r="F1033" s="69" t="n">
        <f aca="false">SUM(F1034:F1036)</f>
        <v>3491750</v>
      </c>
      <c r="G1033" s="69"/>
      <c r="H1033" s="69" t="n">
        <f aca="false">SUM(F1033:G1033)</f>
        <v>3491750</v>
      </c>
      <c r="I1033" s="69" t="n">
        <f aca="false">SUM(I1034:I1036)</f>
        <v>3496400</v>
      </c>
      <c r="J1033" s="69"/>
      <c r="K1033" s="69" t="n">
        <f aca="false">SUM(I1033:J1033)</f>
        <v>3496400</v>
      </c>
      <c r="L1033" s="71" t="n">
        <f aca="false">IF(C1033&lt;&gt;0,IF(I1033&lt;&gt;0,I1033/C1033*100,""),"")</f>
        <v>100.133171046037</v>
      </c>
      <c r="M1033" s="71" t="n">
        <f aca="false">IF(E1033&lt;&gt;0,IF(K1033&lt;&gt;0,K1033/E1033*100,""),"")</f>
        <v>100.133171046037</v>
      </c>
      <c r="N1033" s="71" t="n">
        <f aca="false">IF(F1033&lt;&gt;0,IF(I1033&lt;&gt;0,I1033/F1033*100,""),"")</f>
        <v>100.133171046037</v>
      </c>
      <c r="O1033" s="71" t="n">
        <f aca="false">IF(H1033&lt;&gt;0,IF(K1033&lt;&gt;0,K1033/H1033*100,""),"")</f>
        <v>100.133171046037</v>
      </c>
      <c r="Q1033" s="65" t="n">
        <f aca="false">E1033-C1033-D1033</f>
        <v>0</v>
      </c>
      <c r="R1033" s="66" t="n">
        <f aca="false">H1033-F1033-G1033</f>
        <v>0</v>
      </c>
      <c r="S1033" s="66" t="n">
        <f aca="false">K1033-I1033-J1033</f>
        <v>0</v>
      </c>
    </row>
    <row r="1034" s="120" customFormat="true" ht="12" hidden="false" customHeight="false" outlineLevel="0" collapsed="false">
      <c r="A1034" s="72" t="s">
        <v>654</v>
      </c>
      <c r="B1034" s="48" t="s">
        <v>618</v>
      </c>
      <c r="C1034" s="69" t="n">
        <v>3477750</v>
      </c>
      <c r="D1034" s="69"/>
      <c r="E1034" s="69" t="n">
        <f aca="false">SUM(C1034:D1034)</f>
        <v>3477750</v>
      </c>
      <c r="F1034" s="69" t="n">
        <v>3477750</v>
      </c>
      <c r="G1034" s="69"/>
      <c r="H1034" s="69" t="n">
        <f aca="false">SUM(F1034:G1034)</f>
        <v>3477750</v>
      </c>
      <c r="I1034" s="69" t="n">
        <v>3485400</v>
      </c>
      <c r="J1034" s="69"/>
      <c r="K1034" s="69" t="n">
        <f aca="false">SUM(I1034:J1034)</f>
        <v>3485400</v>
      </c>
      <c r="L1034" s="71" t="n">
        <f aca="false">IF(C1034&lt;&gt;0,IF(I1034&lt;&gt;0,I1034/C1034*100,""),"")</f>
        <v>100.219969808066</v>
      </c>
      <c r="M1034" s="71" t="n">
        <f aca="false">IF(E1034&lt;&gt;0,IF(K1034&lt;&gt;0,K1034/E1034*100,""),"")</f>
        <v>100.219969808066</v>
      </c>
      <c r="N1034" s="71" t="n">
        <f aca="false">IF(F1034&lt;&gt;0,IF(I1034&lt;&gt;0,I1034/F1034*100,""),"")</f>
        <v>100.219969808066</v>
      </c>
      <c r="O1034" s="71" t="n">
        <f aca="false">IF(H1034&lt;&gt;0,IF(K1034&lt;&gt;0,K1034/H1034*100,""),"")</f>
        <v>100.219969808066</v>
      </c>
      <c r="Q1034" s="65" t="n">
        <f aca="false">E1034-C1034-D1034</f>
        <v>0</v>
      </c>
      <c r="R1034" s="66" t="n">
        <f aca="false">H1034-F1034-G1034</f>
        <v>0</v>
      </c>
      <c r="S1034" s="66" t="n">
        <f aca="false">K1034-I1034-J1034</f>
        <v>0</v>
      </c>
    </row>
    <row r="1035" s="120" customFormat="true" ht="12" hidden="false" customHeight="false" outlineLevel="0" collapsed="false">
      <c r="A1035" s="72" t="s">
        <v>30</v>
      </c>
      <c r="B1035" s="48" t="s">
        <v>31</v>
      </c>
      <c r="C1035" s="69" t="n">
        <v>8000</v>
      </c>
      <c r="D1035" s="69"/>
      <c r="E1035" s="69" t="n">
        <f aca="false">SUM(C1035:D1035)</f>
        <v>8000</v>
      </c>
      <c r="F1035" s="69" t="n">
        <v>8000</v>
      </c>
      <c r="G1035" s="69"/>
      <c r="H1035" s="69" t="n">
        <f aca="false">SUM(F1035:G1035)</f>
        <v>8000</v>
      </c>
      <c r="I1035" s="69" t="n">
        <v>5000</v>
      </c>
      <c r="J1035" s="69"/>
      <c r="K1035" s="69" t="n">
        <f aca="false">SUM(I1035:J1035)</f>
        <v>5000</v>
      </c>
      <c r="L1035" s="71" t="n">
        <f aca="false">IF(C1035&lt;&gt;0,IF(I1035&lt;&gt;0,I1035/C1035*100,""),"")</f>
        <v>62.5</v>
      </c>
      <c r="M1035" s="71" t="n">
        <f aca="false">IF(E1035&lt;&gt;0,IF(K1035&lt;&gt;0,K1035/E1035*100,""),"")</f>
        <v>62.5</v>
      </c>
      <c r="N1035" s="71" t="n">
        <f aca="false">IF(F1035&lt;&gt;0,IF(I1035&lt;&gt;0,I1035/F1035*100,""),"")</f>
        <v>62.5</v>
      </c>
      <c r="O1035" s="71" t="n">
        <f aca="false">IF(H1035&lt;&gt;0,IF(K1035&lt;&gt;0,K1035/H1035*100,""),"")</f>
        <v>62.5</v>
      </c>
      <c r="Q1035" s="65" t="n">
        <f aca="false">E1035-C1035-D1035</f>
        <v>0</v>
      </c>
      <c r="R1035" s="66" t="n">
        <f aca="false">H1035-F1035-G1035</f>
        <v>0</v>
      </c>
      <c r="S1035" s="66" t="n">
        <f aca="false">K1035-I1035-J1035</f>
        <v>0</v>
      </c>
    </row>
    <row r="1036" s="120" customFormat="true" ht="12" hidden="false" customHeight="false" outlineLevel="0" collapsed="false">
      <c r="A1036" s="72" t="s">
        <v>655</v>
      </c>
      <c r="B1036" s="48" t="s">
        <v>656</v>
      </c>
      <c r="C1036" s="69" t="n">
        <v>6000</v>
      </c>
      <c r="D1036" s="69"/>
      <c r="E1036" s="69" t="n">
        <f aca="false">SUM(C1036:D1036)</f>
        <v>6000</v>
      </c>
      <c r="F1036" s="69" t="n">
        <v>6000</v>
      </c>
      <c r="G1036" s="69"/>
      <c r="H1036" s="69" t="n">
        <f aca="false">SUM(F1036:G1036)</f>
        <v>6000</v>
      </c>
      <c r="I1036" s="69" t="n">
        <v>6000</v>
      </c>
      <c r="J1036" s="69"/>
      <c r="K1036" s="69" t="n">
        <f aca="false">SUM(I1036:J1036)</f>
        <v>6000</v>
      </c>
      <c r="L1036" s="71" t="n">
        <f aca="false">IF(C1036&lt;&gt;0,IF(I1036&lt;&gt;0,I1036/C1036*100,""),"")</f>
        <v>100</v>
      </c>
      <c r="M1036" s="71" t="n">
        <f aca="false">IF(E1036&lt;&gt;0,IF(K1036&lt;&gt;0,K1036/E1036*100,""),"")</f>
        <v>100</v>
      </c>
      <c r="N1036" s="71" t="n">
        <f aca="false">IF(F1036&lt;&gt;0,IF(I1036&lt;&gt;0,I1036/F1036*100,""),"")</f>
        <v>100</v>
      </c>
      <c r="O1036" s="71" t="n">
        <f aca="false">IF(H1036&lt;&gt;0,IF(K1036&lt;&gt;0,K1036/H1036*100,""),"")</f>
        <v>100</v>
      </c>
      <c r="Q1036" s="65" t="n">
        <f aca="false">E1036-C1036-D1036</f>
        <v>0</v>
      </c>
      <c r="R1036" s="66" t="n">
        <f aca="false">H1036-F1036-G1036</f>
        <v>0</v>
      </c>
      <c r="S1036" s="66" t="n">
        <f aca="false">K1036-I1036-J1036</f>
        <v>0</v>
      </c>
    </row>
    <row r="1037" s="120" customFormat="true" ht="12" hidden="true" customHeight="false" outlineLevel="0" collapsed="false">
      <c r="A1037" s="72" t="s">
        <v>57</v>
      </c>
      <c r="B1037" s="79" t="s">
        <v>58</v>
      </c>
      <c r="C1037" s="69"/>
      <c r="D1037" s="69"/>
      <c r="E1037" s="69"/>
      <c r="F1037" s="69"/>
      <c r="G1037" s="69"/>
      <c r="H1037" s="69"/>
      <c r="I1037" s="69"/>
      <c r="J1037" s="69"/>
      <c r="K1037" s="69"/>
      <c r="L1037" s="71" t="str">
        <f aca="false">IF(C1037&lt;&gt;0,IF(I1037&lt;&gt;0,I1037/C1037*100,""),"")</f>
        <v/>
      </c>
      <c r="M1037" s="71" t="str">
        <f aca="false">IF(E1037&lt;&gt;0,IF(K1037&lt;&gt;0,K1037/E1037*100,""),"")</f>
        <v/>
      </c>
      <c r="N1037" s="71" t="str">
        <f aca="false">IF(F1037&lt;&gt;0,IF(I1037&lt;&gt;0,I1037/F1037*100,""),"")</f>
        <v/>
      </c>
      <c r="O1037" s="71" t="str">
        <f aca="false">IF(H1037&lt;&gt;0,IF(K1037&lt;&gt;0,K1037/H1037*100,""),"")</f>
        <v/>
      </c>
      <c r="Q1037" s="65" t="n">
        <f aca="false">E1037-C1037-D1037</f>
        <v>0</v>
      </c>
      <c r="R1037" s="66" t="n">
        <f aca="false">H1037-F1037-G1037</f>
        <v>0</v>
      </c>
      <c r="S1037" s="66" t="n">
        <f aca="false">K1037-I1037-J1037</f>
        <v>0</v>
      </c>
    </row>
    <row r="1038" s="120" customFormat="true" ht="6" hidden="false" customHeight="true" outlineLevel="0" collapsed="false">
      <c r="A1038" s="72"/>
      <c r="B1038" s="48"/>
      <c r="C1038" s="111"/>
      <c r="D1038" s="112"/>
      <c r="E1038" s="69"/>
      <c r="F1038" s="69"/>
      <c r="G1038" s="112"/>
      <c r="H1038" s="69"/>
      <c r="I1038" s="111"/>
      <c r="J1038" s="112"/>
      <c r="K1038" s="69"/>
      <c r="L1038" s="71" t="str">
        <f aca="false">IF(C1038&lt;&gt;0,IF(I1038&lt;&gt;0,I1038/C1038*100,""),"")</f>
        <v/>
      </c>
      <c r="M1038" s="71" t="str">
        <f aca="false">IF(E1038&lt;&gt;0,IF(K1038&lt;&gt;0,K1038/E1038*100,""),"")</f>
        <v/>
      </c>
      <c r="N1038" s="71" t="str">
        <f aca="false">IF(F1038&lt;&gt;0,IF(I1038&lt;&gt;0,I1038/F1038*100,""),"")</f>
        <v/>
      </c>
      <c r="O1038" s="71" t="str">
        <f aca="false">IF(H1038&lt;&gt;0,IF(K1038&lt;&gt;0,K1038/H1038*100,""),"")</f>
        <v/>
      </c>
      <c r="Q1038" s="65" t="n">
        <f aca="false">E1038-C1038-D1038</f>
        <v>0</v>
      </c>
      <c r="R1038" s="66" t="n">
        <f aca="false">H1038-F1038-G1038</f>
        <v>0</v>
      </c>
      <c r="S1038" s="66" t="n">
        <f aca="false">K1038-I1038-J1038</f>
        <v>0</v>
      </c>
    </row>
    <row r="1039" s="120" customFormat="true" ht="12.75" hidden="false" customHeight="false" outlineLevel="0" collapsed="false">
      <c r="A1039" s="61" t="s">
        <v>724</v>
      </c>
      <c r="B1039" s="76" t="s">
        <v>19</v>
      </c>
      <c r="C1039" s="108" t="n">
        <f aca="false">SUM(C1041:C1045)</f>
        <v>4434070</v>
      </c>
      <c r="D1039" s="108" t="n">
        <f aca="false">SUM(D1041:D1045)</f>
        <v>0</v>
      </c>
      <c r="E1039" s="108" t="n">
        <f aca="false">SUM(C1039:D1039)</f>
        <v>4434070</v>
      </c>
      <c r="F1039" s="108" t="n">
        <f aca="false">SUM(F1041:F1045)</f>
        <v>4598620</v>
      </c>
      <c r="G1039" s="108" t="n">
        <f aca="false">SUM(G1041:G1045)</f>
        <v>0</v>
      </c>
      <c r="H1039" s="108" t="n">
        <f aca="false">SUM(F1039:G1039)</f>
        <v>4598620</v>
      </c>
      <c r="I1039" s="108" t="n">
        <f aca="false">SUM(I1041:I1045)</f>
        <v>4027280</v>
      </c>
      <c r="J1039" s="108" t="n">
        <f aca="false">SUM(J1041:J1045)</f>
        <v>0</v>
      </c>
      <c r="K1039" s="108" t="n">
        <f aca="false">SUM(I1039:J1039)</f>
        <v>4027280</v>
      </c>
      <c r="L1039" s="109" t="n">
        <f aca="false">IF(C1039&lt;&gt;0,IF(I1039&lt;&gt;0,I1039/C1039*100,""),"")</f>
        <v>90.8258101473364</v>
      </c>
      <c r="M1039" s="109" t="n">
        <f aca="false">IF(E1039&lt;&gt;0,IF(K1039&lt;&gt;0,K1039/E1039*100,""),"")</f>
        <v>90.8258101473364</v>
      </c>
      <c r="N1039" s="109" t="n">
        <f aca="false">IF(F1039&lt;&gt;0,IF(I1039&lt;&gt;0,I1039/F1039*100,""),"")</f>
        <v>87.5758379687819</v>
      </c>
      <c r="O1039" s="109" t="n">
        <f aca="false">IF(H1039&lt;&gt;0,IF(K1039&lt;&gt;0,K1039/H1039*100,""),"")</f>
        <v>87.5758379687819</v>
      </c>
      <c r="Q1039" s="65" t="n">
        <f aca="false">E1039-C1039-D1039</f>
        <v>0</v>
      </c>
      <c r="R1039" s="66" t="n">
        <f aca="false">H1039-F1039-G1039</f>
        <v>0</v>
      </c>
      <c r="S1039" s="66" t="n">
        <f aca="false">K1039-I1039-J1039</f>
        <v>0</v>
      </c>
    </row>
    <row r="1040" s="120" customFormat="true" ht="12" hidden="true" customHeight="false" outlineLevel="0" collapsed="false">
      <c r="A1040" s="72" t="s">
        <v>26</v>
      </c>
      <c r="B1040" s="179"/>
      <c r="C1040" s="111" t="n">
        <f aca="false">SUM(C1041:C1045)</f>
        <v>4434070</v>
      </c>
      <c r="D1040" s="112"/>
      <c r="E1040" s="69" t="n">
        <f aca="false">SUM(C1040:D1040)</f>
        <v>4434070</v>
      </c>
      <c r="F1040" s="69" t="n">
        <f aca="false">SUM(F1041:F1045)</f>
        <v>4598620</v>
      </c>
      <c r="G1040" s="112"/>
      <c r="H1040" s="69" t="n">
        <f aca="false">SUM(F1040:G1040)</f>
        <v>4598620</v>
      </c>
      <c r="I1040" s="111" t="n">
        <f aca="false">SUM(I1041:I1045)</f>
        <v>4027280</v>
      </c>
      <c r="J1040" s="112"/>
      <c r="K1040" s="69" t="n">
        <f aca="false">SUM(I1040:J1040)</f>
        <v>4027280</v>
      </c>
      <c r="L1040" s="71" t="n">
        <f aca="false">IF(C1040&lt;&gt;0,IF(I1040&lt;&gt;0,I1040/C1040*100,""),"")</f>
        <v>90.8258101473364</v>
      </c>
      <c r="M1040" s="71" t="n">
        <f aca="false">IF(E1040&lt;&gt;0,IF(K1040&lt;&gt;0,K1040/E1040*100,""),"")</f>
        <v>90.8258101473364</v>
      </c>
      <c r="N1040" s="71" t="n">
        <f aca="false">IF(F1040&lt;&gt;0,IF(I1040&lt;&gt;0,I1040/F1040*100,""),"")</f>
        <v>87.5758379687819</v>
      </c>
      <c r="O1040" s="71" t="n">
        <f aca="false">IF(H1040&lt;&gt;0,IF(K1040&lt;&gt;0,K1040/H1040*100,""),"")</f>
        <v>87.5758379687819</v>
      </c>
      <c r="Q1040" s="65" t="n">
        <f aca="false">E1040-C1040-D1040</f>
        <v>0</v>
      </c>
      <c r="R1040" s="66" t="n">
        <f aca="false">H1040-F1040-G1040</f>
        <v>0</v>
      </c>
      <c r="S1040" s="66" t="n">
        <f aca="false">K1040-I1040-J1040</f>
        <v>0</v>
      </c>
    </row>
    <row r="1041" s="120" customFormat="true" ht="12" hidden="false" customHeight="false" outlineLevel="0" collapsed="false">
      <c r="A1041" s="72" t="s">
        <v>654</v>
      </c>
      <c r="B1041" s="48" t="s">
        <v>618</v>
      </c>
      <c r="C1041" s="69" t="n">
        <v>4399870</v>
      </c>
      <c r="D1041" s="69"/>
      <c r="E1041" s="69" t="n">
        <f aca="false">SUM(C1041:D1041)</f>
        <v>4399870</v>
      </c>
      <c r="F1041" s="69" t="n">
        <v>4399870</v>
      </c>
      <c r="G1041" s="69"/>
      <c r="H1041" s="69" t="n">
        <f aca="false">SUM(F1041:G1041)</f>
        <v>4399870</v>
      </c>
      <c r="I1041" s="69" t="n">
        <v>3954180</v>
      </c>
      <c r="J1041" s="69"/>
      <c r="K1041" s="69" t="n">
        <f aca="false">SUM(I1041:J1041)</f>
        <v>3954180</v>
      </c>
      <c r="L1041" s="71" t="n">
        <f aca="false">IF(C1041&lt;&gt;0,IF(I1041&lt;&gt;0,I1041/C1041*100,""),"")</f>
        <v>89.8703825340294</v>
      </c>
      <c r="M1041" s="71" t="n">
        <f aca="false">IF(E1041&lt;&gt;0,IF(K1041&lt;&gt;0,K1041/E1041*100,""),"")</f>
        <v>89.8703825340294</v>
      </c>
      <c r="N1041" s="71" t="n">
        <f aca="false">IF(F1041&lt;&gt;0,IF(I1041&lt;&gt;0,I1041/F1041*100,""),"")</f>
        <v>89.8703825340294</v>
      </c>
      <c r="O1041" s="71" t="n">
        <f aca="false">IF(H1041&lt;&gt;0,IF(K1041&lt;&gt;0,K1041/H1041*100,""),"")</f>
        <v>89.8703825340294</v>
      </c>
      <c r="Q1041" s="65" t="n">
        <f aca="false">E1041-C1041-D1041</f>
        <v>0</v>
      </c>
      <c r="R1041" s="66" t="n">
        <f aca="false">H1041-F1041-G1041</f>
        <v>0</v>
      </c>
      <c r="S1041" s="66" t="n">
        <f aca="false">K1041-I1041-J1041</f>
        <v>0</v>
      </c>
    </row>
    <row r="1042" s="120" customFormat="true" ht="12" hidden="false" customHeight="false" outlineLevel="0" collapsed="false">
      <c r="A1042" s="72" t="s">
        <v>30</v>
      </c>
      <c r="B1042" s="48" t="s">
        <v>31</v>
      </c>
      <c r="C1042" s="69" t="n">
        <v>2000</v>
      </c>
      <c r="D1042" s="69"/>
      <c r="E1042" s="69" t="n">
        <f aca="false">SUM(C1042:D1042)</f>
        <v>2000</v>
      </c>
      <c r="F1042" s="69" t="n">
        <v>2000</v>
      </c>
      <c r="G1042" s="69"/>
      <c r="H1042" s="69" t="n">
        <f aca="false">SUM(F1042:G1042)</f>
        <v>2000</v>
      </c>
      <c r="I1042" s="69" t="n">
        <v>2000</v>
      </c>
      <c r="J1042" s="69"/>
      <c r="K1042" s="69" t="n">
        <f aca="false">SUM(I1042:J1042)</f>
        <v>2000</v>
      </c>
      <c r="L1042" s="71" t="n">
        <f aca="false">IF(C1042&lt;&gt;0,IF(I1042&lt;&gt;0,I1042/C1042*100,""),"")</f>
        <v>100</v>
      </c>
      <c r="M1042" s="71" t="n">
        <f aca="false">IF(E1042&lt;&gt;0,IF(K1042&lt;&gt;0,K1042/E1042*100,""),"")</f>
        <v>100</v>
      </c>
      <c r="N1042" s="71" t="n">
        <f aca="false">IF(F1042&lt;&gt;0,IF(I1042&lt;&gt;0,I1042/F1042*100,""),"")</f>
        <v>100</v>
      </c>
      <c r="O1042" s="71" t="n">
        <f aca="false">IF(H1042&lt;&gt;0,IF(K1042&lt;&gt;0,K1042/H1042*100,""),"")</f>
        <v>100</v>
      </c>
      <c r="Q1042" s="65" t="n">
        <f aca="false">E1042-C1042-D1042</f>
        <v>0</v>
      </c>
      <c r="R1042" s="66" t="n">
        <f aca="false">H1042-F1042-G1042</f>
        <v>0</v>
      </c>
      <c r="S1042" s="66" t="n">
        <f aca="false">K1042-I1042-J1042</f>
        <v>0</v>
      </c>
    </row>
    <row r="1043" s="43" customFormat="true" ht="11.25" hidden="false" customHeight="false" outlineLevel="0" collapsed="false">
      <c r="A1043" s="72" t="s">
        <v>660</v>
      </c>
      <c r="B1043" s="48" t="s">
        <v>626</v>
      </c>
      <c r="C1043" s="69" t="n">
        <v>27200</v>
      </c>
      <c r="D1043" s="69"/>
      <c r="E1043" s="69" t="n">
        <f aca="false">SUM(C1043:D1043)</f>
        <v>27200</v>
      </c>
      <c r="F1043" s="69" t="n">
        <v>149750</v>
      </c>
      <c r="G1043" s="69"/>
      <c r="H1043" s="69" t="n">
        <f aca="false">SUM(F1043:G1043)</f>
        <v>149750</v>
      </c>
      <c r="I1043" s="69" t="n">
        <v>66100</v>
      </c>
      <c r="J1043" s="69"/>
      <c r="K1043" s="69" t="n">
        <f aca="false">SUM(I1043:J1043)</f>
        <v>66100</v>
      </c>
      <c r="L1043" s="71" t="n">
        <f aca="false">IF(C1043&lt;&gt;0,IF(I1043&lt;&gt;0,I1043/C1043*100,""),"")</f>
        <v>243.014705882353</v>
      </c>
      <c r="M1043" s="71" t="n">
        <f aca="false">IF(E1043&lt;&gt;0,IF(K1043&lt;&gt;0,K1043/E1043*100,""),"")</f>
        <v>243.014705882353</v>
      </c>
      <c r="N1043" s="71" t="n">
        <f aca="false">IF(F1043&lt;&gt;0,IF(I1043&lt;&gt;0,I1043/F1043*100,""),"")</f>
        <v>44.1402337228715</v>
      </c>
      <c r="O1043" s="71" t="n">
        <f aca="false">IF(H1043&lt;&gt;0,IF(K1043&lt;&gt;0,K1043/H1043*100,""),"")</f>
        <v>44.1402337228715</v>
      </c>
      <c r="Q1043" s="65" t="n">
        <f aca="false">E1043-C1043-D1043</f>
        <v>0</v>
      </c>
      <c r="R1043" s="66" t="n">
        <f aca="false">H1043-F1043-G1043</f>
        <v>0</v>
      </c>
      <c r="S1043" s="66" t="n">
        <f aca="false">K1043-I1043-J1043</f>
        <v>0</v>
      </c>
    </row>
    <row r="1044" s="120" customFormat="true" ht="12" hidden="false" customHeight="false" outlineLevel="0" collapsed="false">
      <c r="A1044" s="75" t="s">
        <v>655</v>
      </c>
      <c r="B1044" s="48" t="s">
        <v>656</v>
      </c>
      <c r="C1044" s="69" t="n">
        <v>5000</v>
      </c>
      <c r="D1044" s="69"/>
      <c r="E1044" s="69" t="n">
        <f aca="false">SUM(C1044:D1044)</f>
        <v>5000</v>
      </c>
      <c r="F1044" s="69" t="n">
        <v>5000</v>
      </c>
      <c r="G1044" s="69"/>
      <c r="H1044" s="69" t="n">
        <f aca="false">SUM(F1044:G1044)</f>
        <v>5000</v>
      </c>
      <c r="I1044" s="69" t="n">
        <v>5000</v>
      </c>
      <c r="J1044" s="69"/>
      <c r="K1044" s="69" t="n">
        <f aca="false">SUM(I1044:J1044)</f>
        <v>5000</v>
      </c>
      <c r="L1044" s="71" t="n">
        <f aca="false">IF(C1044&lt;&gt;0,IF(I1044&lt;&gt;0,I1044/C1044*100,""),"")</f>
        <v>100</v>
      </c>
      <c r="M1044" s="71" t="n">
        <f aca="false">IF(E1044&lt;&gt;0,IF(K1044&lt;&gt;0,K1044/E1044*100,""),"")</f>
        <v>100</v>
      </c>
      <c r="N1044" s="71" t="n">
        <f aca="false">IF(F1044&lt;&gt;0,IF(I1044&lt;&gt;0,I1044/F1044*100,""),"")</f>
        <v>100</v>
      </c>
      <c r="O1044" s="71" t="n">
        <f aca="false">IF(H1044&lt;&gt;0,IF(K1044&lt;&gt;0,K1044/H1044*100,""),"")</f>
        <v>100</v>
      </c>
      <c r="Q1044" s="65" t="n">
        <f aca="false">E1044-C1044-D1044</f>
        <v>0</v>
      </c>
      <c r="R1044" s="66" t="n">
        <f aca="false">H1044-F1044-G1044</f>
        <v>0</v>
      </c>
      <c r="S1044" s="66" t="n">
        <f aca="false">K1044-I1044-J1044</f>
        <v>0</v>
      </c>
    </row>
    <row r="1045" s="120" customFormat="true" ht="12" hidden="false" customHeight="false" outlineLevel="0" collapsed="false">
      <c r="A1045" s="72" t="s">
        <v>658</v>
      </c>
      <c r="B1045" s="79" t="s">
        <v>620</v>
      </c>
      <c r="C1045" s="69"/>
      <c r="D1045" s="69"/>
      <c r="E1045" s="69"/>
      <c r="F1045" s="69" t="n">
        <v>42000</v>
      </c>
      <c r="G1045" s="69"/>
      <c r="H1045" s="69" t="n">
        <f aca="false">SUM(F1045:G1045)</f>
        <v>42000</v>
      </c>
      <c r="I1045" s="69"/>
      <c r="J1045" s="69"/>
      <c r="K1045" s="69"/>
      <c r="L1045" s="71" t="str">
        <f aca="false">IF(C1045&lt;&gt;0,IF(I1045&lt;&gt;0,I1045/C1045*100,""),"")</f>
        <v/>
      </c>
      <c r="M1045" s="71" t="str">
        <f aca="false">IF(E1045&lt;&gt;0,IF(K1045&lt;&gt;0,K1045/E1045*100,""),"")</f>
        <v/>
      </c>
      <c r="N1045" s="71" t="str">
        <f aca="false">IF(F1045&lt;&gt;0,IF(I1045&lt;&gt;0,I1045/F1045*100,""),"")</f>
        <v/>
      </c>
      <c r="O1045" s="71" t="str">
        <f aca="false">IF(H1045&lt;&gt;0,IF(K1045&lt;&gt;0,K1045/H1045*100,""),"")</f>
        <v/>
      </c>
      <c r="Q1045" s="65" t="n">
        <f aca="false">E1045-C1045-D1045</f>
        <v>0</v>
      </c>
      <c r="R1045" s="66" t="n">
        <f aca="false">H1045-F1045-G1045</f>
        <v>0</v>
      </c>
      <c r="S1045" s="66" t="n">
        <f aca="false">K1045-I1045-J1045</f>
        <v>0</v>
      </c>
    </row>
    <row r="1046" s="120" customFormat="true" ht="6" hidden="false" customHeight="true" outlineLevel="0" collapsed="false">
      <c r="A1046" s="72"/>
      <c r="B1046" s="48"/>
      <c r="C1046" s="111"/>
      <c r="D1046" s="112"/>
      <c r="E1046" s="69"/>
      <c r="F1046" s="69"/>
      <c r="G1046" s="112"/>
      <c r="H1046" s="69"/>
      <c r="I1046" s="111"/>
      <c r="J1046" s="112"/>
      <c r="K1046" s="69"/>
      <c r="L1046" s="71" t="str">
        <f aca="false">IF(C1046&lt;&gt;0,IF(I1046&lt;&gt;0,I1046/C1046*100,""),"")</f>
        <v/>
      </c>
      <c r="M1046" s="71" t="str">
        <f aca="false">IF(E1046&lt;&gt;0,IF(K1046&lt;&gt;0,K1046/E1046*100,""),"")</f>
        <v/>
      </c>
      <c r="N1046" s="71" t="str">
        <f aca="false">IF(F1046&lt;&gt;0,IF(I1046&lt;&gt;0,I1046/F1046*100,""),"")</f>
        <v/>
      </c>
      <c r="O1046" s="71" t="str">
        <f aca="false">IF(H1046&lt;&gt;0,IF(K1046&lt;&gt;0,K1046/H1046*100,""),"")</f>
        <v/>
      </c>
      <c r="Q1046" s="65" t="n">
        <f aca="false">E1046-C1046-D1046</f>
        <v>0</v>
      </c>
      <c r="R1046" s="66" t="n">
        <f aca="false">H1046-F1046-G1046</f>
        <v>0</v>
      </c>
      <c r="S1046" s="66" t="n">
        <f aca="false">K1046-I1046-J1046</f>
        <v>0</v>
      </c>
    </row>
    <row r="1047" s="120" customFormat="true" ht="12.75" hidden="false" customHeight="false" outlineLevel="0" collapsed="false">
      <c r="A1047" s="61" t="s">
        <v>725</v>
      </c>
      <c r="B1047" s="76" t="s">
        <v>19</v>
      </c>
      <c r="C1047" s="108" t="n">
        <f aca="false">SUM(C1049:C1052)</f>
        <v>3796100</v>
      </c>
      <c r="D1047" s="108" t="n">
        <f aca="false">SUM(D1049:D1052)</f>
        <v>0</v>
      </c>
      <c r="E1047" s="108" t="n">
        <f aca="false">SUM(C1047:D1047)</f>
        <v>3796100</v>
      </c>
      <c r="F1047" s="108" t="n">
        <f aca="false">SUM(F1049:F1053)</f>
        <v>4181670</v>
      </c>
      <c r="G1047" s="108" t="n">
        <f aca="false">SUM(G1049:G1052)</f>
        <v>0</v>
      </c>
      <c r="H1047" s="108" t="n">
        <f aca="false">SUM(F1047:G1047)</f>
        <v>4181670</v>
      </c>
      <c r="I1047" s="108" t="n">
        <f aca="false">SUM(I1049:I1053)</f>
        <v>4134870</v>
      </c>
      <c r="J1047" s="108" t="n">
        <f aca="false">SUM(J1049:J1052)</f>
        <v>0</v>
      </c>
      <c r="K1047" s="108" t="n">
        <f aca="false">SUM(I1047:J1047)</f>
        <v>4134870</v>
      </c>
      <c r="L1047" s="109" t="n">
        <f aca="false">IF(C1047&lt;&gt;0,IF(I1047&lt;&gt;0,I1047/C1047*100,""),"")</f>
        <v>108.924159005295</v>
      </c>
      <c r="M1047" s="109" t="n">
        <f aca="false">IF(E1047&lt;&gt;0,IF(K1047&lt;&gt;0,K1047/E1047*100,""),"")</f>
        <v>108.924159005295</v>
      </c>
      <c r="N1047" s="109" t="n">
        <f aca="false">IF(F1047&lt;&gt;0,IF(I1047&lt;&gt;0,I1047/F1047*100,""),"")</f>
        <v>98.8808299076685</v>
      </c>
      <c r="O1047" s="109" t="n">
        <f aca="false">IF(H1047&lt;&gt;0,IF(K1047&lt;&gt;0,K1047/H1047*100,""),"")</f>
        <v>98.8808299076685</v>
      </c>
      <c r="Q1047" s="65" t="n">
        <f aca="false">E1047-C1047-D1047</f>
        <v>0</v>
      </c>
      <c r="R1047" s="66" t="n">
        <f aca="false">H1047-F1047-G1047</f>
        <v>0</v>
      </c>
      <c r="S1047" s="66" t="n">
        <f aca="false">K1047-I1047-J1047</f>
        <v>0</v>
      </c>
    </row>
    <row r="1048" s="120" customFormat="true" ht="12" hidden="false" customHeight="false" outlineLevel="0" collapsed="false">
      <c r="A1048" s="72" t="s">
        <v>26</v>
      </c>
      <c r="B1048" s="179"/>
      <c r="C1048" s="111" t="n">
        <f aca="false">SUM(C1049:C1052)</f>
        <v>3796100</v>
      </c>
      <c r="D1048" s="112"/>
      <c r="E1048" s="69" t="n">
        <f aca="false">SUM(C1048:D1048)</f>
        <v>3796100</v>
      </c>
      <c r="F1048" s="69" t="n">
        <f aca="false">SUM(F1049:F1052)</f>
        <v>3801670</v>
      </c>
      <c r="G1048" s="112"/>
      <c r="H1048" s="69" t="n">
        <f aca="false">SUM(F1048:G1048)</f>
        <v>3801670</v>
      </c>
      <c r="I1048" s="69" t="n">
        <f aca="false">SUM(I1049:I1052)</f>
        <v>4134870</v>
      </c>
      <c r="J1048" s="112"/>
      <c r="K1048" s="69" t="n">
        <f aca="false">SUM(I1048:J1048)</f>
        <v>4134870</v>
      </c>
      <c r="L1048" s="71" t="n">
        <f aca="false">IF(C1048&lt;&gt;0,IF(I1048&lt;&gt;0,I1048/C1048*100,""),"")</f>
        <v>108.924159005295</v>
      </c>
      <c r="M1048" s="71" t="n">
        <f aca="false">IF(E1048&lt;&gt;0,IF(K1048&lt;&gt;0,K1048/E1048*100,""),"")</f>
        <v>108.924159005295</v>
      </c>
      <c r="N1048" s="71" t="n">
        <f aca="false">IF(F1048&lt;&gt;0,IF(I1048&lt;&gt;0,I1048/F1048*100,""),"")</f>
        <v>108.764569255091</v>
      </c>
      <c r="O1048" s="71" t="n">
        <f aca="false">IF(H1048&lt;&gt;0,IF(K1048&lt;&gt;0,K1048/H1048*100,""),"")</f>
        <v>108.764569255091</v>
      </c>
      <c r="Q1048" s="65" t="n">
        <f aca="false">E1048-C1048-D1048</f>
        <v>0</v>
      </c>
      <c r="R1048" s="66" t="n">
        <f aca="false">H1048-F1048-G1048</f>
        <v>0</v>
      </c>
      <c r="S1048" s="66" t="n">
        <f aca="false">K1048-I1048-J1048</f>
        <v>0</v>
      </c>
    </row>
    <row r="1049" s="120" customFormat="true" ht="12" hidden="false" customHeight="false" outlineLevel="0" collapsed="false">
      <c r="A1049" s="72" t="s">
        <v>654</v>
      </c>
      <c r="B1049" s="48" t="s">
        <v>618</v>
      </c>
      <c r="C1049" s="69" t="n">
        <v>3789100</v>
      </c>
      <c r="D1049" s="69"/>
      <c r="E1049" s="69" t="n">
        <f aca="false">SUM(C1049:D1049)</f>
        <v>3789100</v>
      </c>
      <c r="F1049" s="69" t="n">
        <v>3790770</v>
      </c>
      <c r="G1049" s="69"/>
      <c r="H1049" s="69" t="n">
        <f aca="false">SUM(F1049:G1049)</f>
        <v>3790770</v>
      </c>
      <c r="I1049" s="69" t="n">
        <v>4127870</v>
      </c>
      <c r="J1049" s="69"/>
      <c r="K1049" s="69" t="n">
        <f aca="false">SUM(I1049:J1049)</f>
        <v>4127870</v>
      </c>
      <c r="L1049" s="71" t="n">
        <f aca="false">IF(C1049&lt;&gt;0,IF(I1049&lt;&gt;0,I1049/C1049*100,""),"")</f>
        <v>108.940645535879</v>
      </c>
      <c r="M1049" s="71" t="n">
        <f aca="false">IF(E1049&lt;&gt;0,IF(K1049&lt;&gt;0,K1049/E1049*100,""),"")</f>
        <v>108.940645535879</v>
      </c>
      <c r="N1049" s="71" t="n">
        <f aca="false">IF(F1049&lt;&gt;0,IF(I1049&lt;&gt;0,I1049/F1049*100,""),"")</f>
        <v>108.892652416264</v>
      </c>
      <c r="O1049" s="71" t="n">
        <f aca="false">IF(H1049&lt;&gt;0,IF(K1049&lt;&gt;0,K1049/H1049*100,""),"")</f>
        <v>108.892652416264</v>
      </c>
      <c r="Q1049" s="65" t="n">
        <f aca="false">E1049-C1049-D1049</f>
        <v>0</v>
      </c>
      <c r="R1049" s="66" t="n">
        <f aca="false">H1049-F1049-G1049</f>
        <v>0</v>
      </c>
      <c r="S1049" s="66" t="n">
        <f aca="false">K1049-I1049-J1049</f>
        <v>0</v>
      </c>
    </row>
    <row r="1050" s="120" customFormat="true" ht="12" hidden="false" customHeight="false" outlineLevel="0" collapsed="false">
      <c r="A1050" s="72" t="s">
        <v>30</v>
      </c>
      <c r="B1050" s="48" t="s">
        <v>31</v>
      </c>
      <c r="C1050" s="69" t="n">
        <v>2000</v>
      </c>
      <c r="D1050" s="69"/>
      <c r="E1050" s="69" t="n">
        <f aca="false">SUM(C1050:D1050)</f>
        <v>2000</v>
      </c>
      <c r="F1050" s="69" t="n">
        <v>2000</v>
      </c>
      <c r="G1050" s="69"/>
      <c r="H1050" s="69" t="n">
        <f aca="false">SUM(F1050:G1050)</f>
        <v>2000</v>
      </c>
      <c r="I1050" s="69" t="n">
        <v>2000</v>
      </c>
      <c r="J1050" s="69"/>
      <c r="K1050" s="69" t="n">
        <f aca="false">SUM(I1050:J1050)</f>
        <v>2000</v>
      </c>
      <c r="L1050" s="71" t="n">
        <f aca="false">IF(C1050&lt;&gt;0,IF(I1050&lt;&gt;0,I1050/C1050*100,""),"")</f>
        <v>100</v>
      </c>
      <c r="M1050" s="71" t="n">
        <f aca="false">IF(E1050&lt;&gt;0,IF(K1050&lt;&gt;0,K1050/E1050*100,""),"")</f>
        <v>100</v>
      </c>
      <c r="N1050" s="71" t="n">
        <f aca="false">IF(F1050&lt;&gt;0,IF(I1050&lt;&gt;0,I1050/F1050*100,""),"")</f>
        <v>100</v>
      </c>
      <c r="O1050" s="71" t="n">
        <f aca="false">IF(H1050&lt;&gt;0,IF(K1050&lt;&gt;0,K1050/H1050*100,""),"")</f>
        <v>100</v>
      </c>
      <c r="Q1050" s="65" t="n">
        <f aca="false">E1050-C1050-D1050</f>
        <v>0</v>
      </c>
      <c r="R1050" s="66" t="n">
        <f aca="false">H1050-F1050-G1050</f>
        <v>0</v>
      </c>
      <c r="S1050" s="66" t="n">
        <f aca="false">K1050-I1050-J1050</f>
        <v>0</v>
      </c>
    </row>
    <row r="1051" s="120" customFormat="true" ht="12" hidden="false" customHeight="false" outlineLevel="0" collapsed="false">
      <c r="A1051" s="75" t="s">
        <v>655</v>
      </c>
      <c r="B1051" s="48" t="s">
        <v>656</v>
      </c>
      <c r="C1051" s="69" t="n">
        <v>5000</v>
      </c>
      <c r="D1051" s="69"/>
      <c r="E1051" s="69" t="n">
        <f aca="false">SUM(C1051:D1051)</f>
        <v>5000</v>
      </c>
      <c r="F1051" s="69" t="n">
        <v>5000</v>
      </c>
      <c r="G1051" s="69"/>
      <c r="H1051" s="69" t="n">
        <f aca="false">SUM(F1051:G1051)</f>
        <v>5000</v>
      </c>
      <c r="I1051" s="69" t="n">
        <v>5000</v>
      </c>
      <c r="J1051" s="69"/>
      <c r="K1051" s="69" t="n">
        <f aca="false">SUM(I1051:J1051)</f>
        <v>5000</v>
      </c>
      <c r="L1051" s="71" t="n">
        <f aca="false">IF(C1051&lt;&gt;0,IF(I1051&lt;&gt;0,I1051/C1051*100,""),"")</f>
        <v>100</v>
      </c>
      <c r="M1051" s="71" t="n">
        <f aca="false">IF(E1051&lt;&gt;0,IF(K1051&lt;&gt;0,K1051/E1051*100,""),"")</f>
        <v>100</v>
      </c>
      <c r="N1051" s="71" t="n">
        <f aca="false">IF(F1051&lt;&gt;0,IF(I1051&lt;&gt;0,I1051/F1051*100,""),"")</f>
        <v>100</v>
      </c>
      <c r="O1051" s="71" t="n">
        <f aca="false">IF(H1051&lt;&gt;0,IF(K1051&lt;&gt;0,K1051/H1051*100,""),"")</f>
        <v>100</v>
      </c>
      <c r="Q1051" s="65" t="n">
        <f aca="false">E1051-C1051-D1051</f>
        <v>0</v>
      </c>
      <c r="R1051" s="66" t="n">
        <f aca="false">H1051-F1051-G1051</f>
        <v>0</v>
      </c>
      <c r="S1051" s="66" t="n">
        <f aca="false">K1051-I1051-J1051</f>
        <v>0</v>
      </c>
    </row>
    <row r="1052" s="120" customFormat="true" ht="12" hidden="false" customHeight="false" outlineLevel="0" collapsed="false">
      <c r="A1052" s="72" t="s">
        <v>658</v>
      </c>
      <c r="B1052" s="79" t="s">
        <v>620</v>
      </c>
      <c r="C1052" s="69"/>
      <c r="D1052" s="69"/>
      <c r="E1052" s="69"/>
      <c r="F1052" s="69" t="n">
        <v>3900</v>
      </c>
      <c r="G1052" s="69"/>
      <c r="H1052" s="69" t="n">
        <f aca="false">SUM(F1052:G1052)</f>
        <v>3900</v>
      </c>
      <c r="I1052" s="69"/>
      <c r="J1052" s="69"/>
      <c r="K1052" s="69"/>
      <c r="L1052" s="71" t="str">
        <f aca="false">IF(C1052&lt;&gt;0,IF(I1052&lt;&gt;0,I1052/C1052*100,""),"")</f>
        <v/>
      </c>
      <c r="M1052" s="71" t="str">
        <f aca="false">IF(E1052&lt;&gt;0,IF(K1052&lt;&gt;0,K1052/E1052*100,""),"")</f>
        <v/>
      </c>
      <c r="N1052" s="71" t="str">
        <f aca="false">IF(F1052&lt;&gt;0,IF(I1052&lt;&gt;0,I1052/F1052*100,""),"")</f>
        <v/>
      </c>
      <c r="O1052" s="71" t="str">
        <f aca="false">IF(H1052&lt;&gt;0,IF(K1052&lt;&gt;0,K1052/H1052*100,""),"")</f>
        <v/>
      </c>
      <c r="Q1052" s="65" t="n">
        <f aca="false">E1052-C1052-D1052</f>
        <v>0</v>
      </c>
      <c r="R1052" s="66" t="n">
        <f aca="false">H1052-F1052-G1052</f>
        <v>0</v>
      </c>
      <c r="S1052" s="66" t="n">
        <f aca="false">K1052-I1052-J1052</f>
        <v>0</v>
      </c>
    </row>
    <row r="1053" s="120" customFormat="true" ht="12" hidden="false" customHeight="false" outlineLevel="0" collapsed="false">
      <c r="A1053" s="75" t="s">
        <v>57</v>
      </c>
      <c r="B1053" s="79" t="s">
        <v>58</v>
      </c>
      <c r="C1053" s="69"/>
      <c r="D1053" s="69"/>
      <c r="E1053" s="69"/>
      <c r="F1053" s="69" t="n">
        <v>380000</v>
      </c>
      <c r="G1053" s="69"/>
      <c r="H1053" s="69" t="n">
        <f aca="false">SUM(F1053:G1053)</f>
        <v>380000</v>
      </c>
      <c r="I1053" s="69"/>
      <c r="J1053" s="69"/>
      <c r="K1053" s="69"/>
      <c r="L1053" s="71" t="str">
        <f aca="false">IF(C1053&lt;&gt;0,IF(I1053&lt;&gt;0,I1053/C1053*100,""),"")</f>
        <v/>
      </c>
      <c r="M1053" s="71" t="str">
        <f aca="false">IF(E1053&lt;&gt;0,IF(K1053&lt;&gt;0,K1053/E1053*100,""),"")</f>
        <v/>
      </c>
      <c r="N1053" s="71" t="str">
        <f aca="false">IF(F1053&lt;&gt;0,IF(I1053&lt;&gt;0,I1053/F1053*100,""),"")</f>
        <v/>
      </c>
      <c r="O1053" s="71" t="str">
        <f aca="false">IF(H1053&lt;&gt;0,IF(K1053&lt;&gt;0,K1053/H1053*100,""),"")</f>
        <v/>
      </c>
      <c r="Q1053" s="65" t="n">
        <f aca="false">E1053-C1053-D1053</f>
        <v>0</v>
      </c>
      <c r="R1053" s="66" t="n">
        <f aca="false">H1053-F1053-G1053</f>
        <v>0</v>
      </c>
      <c r="S1053" s="66" t="n">
        <f aca="false">K1053-I1053-J1053</f>
        <v>0</v>
      </c>
    </row>
    <row r="1054" s="120" customFormat="true" ht="6" hidden="false" customHeight="true" outlineLevel="0" collapsed="false">
      <c r="A1054" s="196"/>
      <c r="B1054" s="130"/>
      <c r="C1054" s="112"/>
      <c r="D1054" s="112"/>
      <c r="E1054" s="112"/>
      <c r="F1054" s="112"/>
      <c r="G1054" s="112"/>
      <c r="H1054" s="112"/>
      <c r="I1054" s="112"/>
      <c r="J1054" s="112"/>
      <c r="K1054" s="112"/>
      <c r="L1054" s="197" t="str">
        <f aca="false">IF(C1054&lt;&gt;0,IF(I1054&lt;&gt;0,I1054/C1054*100,""),"")</f>
        <v/>
      </c>
      <c r="M1054" s="197" t="str">
        <f aca="false">IF(E1054&lt;&gt;0,IF(K1054&lt;&gt;0,K1054/E1054*100,""),"")</f>
        <v/>
      </c>
      <c r="N1054" s="197" t="str">
        <f aca="false">IF(F1054&lt;&gt;0,IF(I1054&lt;&gt;0,I1054/F1054*100,""),"")</f>
        <v/>
      </c>
      <c r="O1054" s="197" t="str">
        <f aca="false">IF(H1054&lt;&gt;0,IF(K1054&lt;&gt;0,K1054/H1054*100,""),"")</f>
        <v/>
      </c>
      <c r="Q1054" s="65" t="n">
        <f aca="false">E1054-C1054-D1054</f>
        <v>0</v>
      </c>
      <c r="R1054" s="66" t="n">
        <f aca="false">H1054-F1054-G1054</f>
        <v>0</v>
      </c>
      <c r="S1054" s="66" t="n">
        <f aca="false">K1054-I1054-J1054</f>
        <v>0</v>
      </c>
    </row>
    <row r="1055" s="120" customFormat="true" ht="12.75" hidden="false" customHeight="false" outlineLevel="0" collapsed="false">
      <c r="A1055" s="61" t="s">
        <v>726</v>
      </c>
      <c r="B1055" s="76" t="s">
        <v>19</v>
      </c>
      <c r="C1055" s="108" t="n">
        <f aca="false">SUM(C1057:C1062)</f>
        <v>5513248</v>
      </c>
      <c r="D1055" s="108" t="n">
        <f aca="false">SUM(D1057:D1062)</f>
        <v>0</v>
      </c>
      <c r="E1055" s="108" t="n">
        <f aca="false">SUM(C1055:D1055)</f>
        <v>5513248</v>
      </c>
      <c r="F1055" s="108" t="n">
        <f aca="false">SUM(F1057:F1062)</f>
        <v>5654838</v>
      </c>
      <c r="G1055" s="108" t="n">
        <f aca="false">SUM(G1057:G1062)</f>
        <v>0</v>
      </c>
      <c r="H1055" s="108" t="n">
        <f aca="false">SUM(F1055:G1055)</f>
        <v>5654838</v>
      </c>
      <c r="I1055" s="108" t="n">
        <f aca="false">SUM(I1057:I1062)</f>
        <v>5803500</v>
      </c>
      <c r="J1055" s="108" t="n">
        <f aca="false">SUM(J1057:J1062)</f>
        <v>0</v>
      </c>
      <c r="K1055" s="108" t="n">
        <f aca="false">SUM(I1055:J1055)</f>
        <v>5803500</v>
      </c>
      <c r="L1055" s="109" t="n">
        <f aca="false">IF(C1055&lt;&gt;0,IF(I1055&lt;&gt;0,I1055/C1055*100,""),"")</f>
        <v>105.264628037774</v>
      </c>
      <c r="M1055" s="109" t="n">
        <f aca="false">IF(E1055&lt;&gt;0,IF(K1055&lt;&gt;0,K1055/E1055*100,""),"")</f>
        <v>105.264628037774</v>
      </c>
      <c r="N1055" s="109" t="n">
        <f aca="false">IF(F1055&lt;&gt;0,IF(I1055&lt;&gt;0,I1055/F1055*100,""),"")</f>
        <v>102.628934728104</v>
      </c>
      <c r="O1055" s="109" t="n">
        <f aca="false">IF(H1055&lt;&gt;0,IF(K1055&lt;&gt;0,K1055/H1055*100,""),"")</f>
        <v>102.628934728104</v>
      </c>
      <c r="Q1055" s="65" t="n">
        <f aca="false">E1055-C1055-D1055</f>
        <v>0</v>
      </c>
      <c r="R1055" s="66" t="n">
        <f aca="false">H1055-F1055-G1055</f>
        <v>0</v>
      </c>
      <c r="S1055" s="66" t="n">
        <f aca="false">K1055-I1055-J1055</f>
        <v>0</v>
      </c>
    </row>
    <row r="1056" s="120" customFormat="true" ht="12" hidden="true" customHeight="false" outlineLevel="0" collapsed="false">
      <c r="A1056" s="75" t="s">
        <v>26</v>
      </c>
      <c r="B1056" s="179"/>
      <c r="C1056" s="111" t="n">
        <f aca="false">SUM(C1057:C1062)</f>
        <v>5513248</v>
      </c>
      <c r="D1056" s="112"/>
      <c r="E1056" s="69" t="n">
        <f aca="false">SUM(C1056:D1056)</f>
        <v>5513248</v>
      </c>
      <c r="F1056" s="69" t="n">
        <f aca="false">SUM(F1057:F1062)</f>
        <v>5654838</v>
      </c>
      <c r="G1056" s="112"/>
      <c r="H1056" s="69" t="n">
        <f aca="false">SUM(F1056:G1056)</f>
        <v>5654838</v>
      </c>
      <c r="I1056" s="111" t="n">
        <f aca="false">SUM(I1057:I1062)</f>
        <v>5803500</v>
      </c>
      <c r="J1056" s="112"/>
      <c r="K1056" s="69" t="n">
        <f aca="false">SUM(I1056:J1056)</f>
        <v>5803500</v>
      </c>
      <c r="L1056" s="71" t="n">
        <f aca="false">IF(C1056&lt;&gt;0,IF(I1056&lt;&gt;0,I1056/C1056*100,""),"")</f>
        <v>105.264628037774</v>
      </c>
      <c r="M1056" s="71" t="n">
        <f aca="false">IF(E1056&lt;&gt;0,IF(K1056&lt;&gt;0,K1056/E1056*100,""),"")</f>
        <v>105.264628037774</v>
      </c>
      <c r="N1056" s="71" t="n">
        <f aca="false">IF(F1056&lt;&gt;0,IF(I1056&lt;&gt;0,I1056/F1056*100,""),"")</f>
        <v>102.628934728104</v>
      </c>
      <c r="O1056" s="71" t="n">
        <f aca="false">IF(H1056&lt;&gt;0,IF(K1056&lt;&gt;0,K1056/H1056*100,""),"")</f>
        <v>102.628934728104</v>
      </c>
      <c r="Q1056" s="65" t="n">
        <f aca="false">E1056-C1056-D1056</f>
        <v>0</v>
      </c>
      <c r="R1056" s="66" t="n">
        <f aca="false">H1056-F1056-G1056</f>
        <v>0</v>
      </c>
      <c r="S1056" s="66" t="n">
        <f aca="false">K1056-I1056-J1056</f>
        <v>0</v>
      </c>
    </row>
    <row r="1057" s="120" customFormat="true" ht="12" hidden="false" customHeight="false" outlineLevel="0" collapsed="false">
      <c r="A1057" s="72" t="s">
        <v>654</v>
      </c>
      <c r="B1057" s="48" t="s">
        <v>618</v>
      </c>
      <c r="C1057" s="111" t="n">
        <v>5490300</v>
      </c>
      <c r="D1057" s="111"/>
      <c r="E1057" s="69" t="n">
        <f aca="false">SUM(C1057:D1057)</f>
        <v>5490300</v>
      </c>
      <c r="F1057" s="111" t="n">
        <v>5579920</v>
      </c>
      <c r="G1057" s="111"/>
      <c r="H1057" s="69" t="n">
        <f aca="false">SUM(F1057:G1057)</f>
        <v>5579920</v>
      </c>
      <c r="I1057" s="111" t="n">
        <v>5766210</v>
      </c>
      <c r="J1057" s="111"/>
      <c r="K1057" s="69" t="n">
        <f aca="false">SUM(I1057:J1057)</f>
        <v>5766210</v>
      </c>
      <c r="L1057" s="71" t="n">
        <f aca="false">IF(C1057&lt;&gt;0,IF(I1057&lt;&gt;0,I1057/C1057*100,""),"")</f>
        <v>105.025408447626</v>
      </c>
      <c r="M1057" s="71" t="n">
        <f aca="false">IF(E1057&lt;&gt;0,IF(K1057&lt;&gt;0,K1057/E1057*100,""),"")</f>
        <v>105.025408447626</v>
      </c>
      <c r="N1057" s="71" t="n">
        <f aca="false">IF(F1057&lt;&gt;0,IF(I1057&lt;&gt;0,I1057/F1057*100,""),"")</f>
        <v>103.338578330872</v>
      </c>
      <c r="O1057" s="71" t="n">
        <f aca="false">IF(H1057&lt;&gt;0,IF(K1057&lt;&gt;0,K1057/H1057*100,""),"")</f>
        <v>103.338578330872</v>
      </c>
      <c r="Q1057" s="65" t="n">
        <f aca="false">E1057-C1057-D1057</f>
        <v>0</v>
      </c>
      <c r="R1057" s="66" t="n">
        <f aca="false">H1057-F1057-G1057</f>
        <v>0</v>
      </c>
      <c r="S1057" s="66" t="n">
        <f aca="false">K1057-I1057-J1057</f>
        <v>0</v>
      </c>
    </row>
    <row r="1058" s="120" customFormat="true" ht="12" hidden="false" customHeight="false" outlineLevel="0" collapsed="false">
      <c r="A1058" s="72" t="s">
        <v>727</v>
      </c>
      <c r="B1058" s="48" t="s">
        <v>632</v>
      </c>
      <c r="C1058" s="111" t="n">
        <v>14148</v>
      </c>
      <c r="D1058" s="111"/>
      <c r="E1058" s="69" t="n">
        <f aca="false">SUM(C1058:D1058)</f>
        <v>14148</v>
      </c>
      <c r="F1058" s="111" t="n">
        <v>14148</v>
      </c>
      <c r="G1058" s="111"/>
      <c r="H1058" s="69" t="n">
        <f aca="false">SUM(F1058:G1058)</f>
        <v>14148</v>
      </c>
      <c r="I1058" s="111" t="n">
        <v>21660</v>
      </c>
      <c r="J1058" s="111"/>
      <c r="K1058" s="69" t="n">
        <f aca="false">SUM(I1058:J1058)</f>
        <v>21660</v>
      </c>
      <c r="L1058" s="71" t="n">
        <f aca="false">IF(C1058&lt;&gt;0,IF(I1058&lt;&gt;0,I1058/C1058*100,""),"")</f>
        <v>153.095843935539</v>
      </c>
      <c r="M1058" s="71" t="n">
        <f aca="false">IF(E1058&lt;&gt;0,IF(K1058&lt;&gt;0,K1058/E1058*100,""),"")</f>
        <v>153.095843935539</v>
      </c>
      <c r="N1058" s="71" t="n">
        <f aca="false">IF(F1058&lt;&gt;0,IF(I1058&lt;&gt;0,I1058/F1058*100,""),"")</f>
        <v>153.095843935539</v>
      </c>
      <c r="O1058" s="71" t="n">
        <f aca="false">IF(H1058&lt;&gt;0,IF(K1058&lt;&gt;0,K1058/H1058*100,""),"")</f>
        <v>153.095843935539</v>
      </c>
      <c r="Q1058" s="65" t="n">
        <f aca="false">E1058-C1058-D1058</f>
        <v>0</v>
      </c>
      <c r="R1058" s="66" t="n">
        <f aca="false">H1058-F1058-G1058</f>
        <v>0</v>
      </c>
      <c r="S1058" s="66" t="n">
        <f aca="false">K1058-I1058-J1058</f>
        <v>0</v>
      </c>
    </row>
    <row r="1059" s="43" customFormat="true" ht="11.25" hidden="false" customHeight="false" outlineLevel="0" collapsed="false">
      <c r="A1059" s="75" t="s">
        <v>30</v>
      </c>
      <c r="B1059" s="48" t="s">
        <v>31</v>
      </c>
      <c r="C1059" s="69" t="n">
        <v>2500</v>
      </c>
      <c r="D1059" s="69"/>
      <c r="E1059" s="69" t="n">
        <f aca="false">SUM(C1059:D1059)</f>
        <v>2500</v>
      </c>
      <c r="F1059" s="69" t="n">
        <v>2500</v>
      </c>
      <c r="G1059" s="69"/>
      <c r="H1059" s="69" t="n">
        <f aca="false">SUM(F1059:G1059)</f>
        <v>2500</v>
      </c>
      <c r="I1059" s="69" t="n">
        <v>2500</v>
      </c>
      <c r="J1059" s="69"/>
      <c r="K1059" s="69" t="n">
        <f aca="false">SUM(I1059:J1059)</f>
        <v>2500</v>
      </c>
      <c r="L1059" s="71" t="n">
        <f aca="false">IF(C1059&lt;&gt;0,IF(I1059&lt;&gt;0,I1059/C1059*100,""),"")</f>
        <v>100</v>
      </c>
      <c r="M1059" s="71" t="n">
        <f aca="false">IF(E1059&lt;&gt;0,IF(K1059&lt;&gt;0,K1059/E1059*100,""),"")</f>
        <v>100</v>
      </c>
      <c r="N1059" s="71" t="n">
        <f aca="false">IF(F1059&lt;&gt;0,IF(I1059&lt;&gt;0,I1059/F1059*100,""),"")</f>
        <v>100</v>
      </c>
      <c r="O1059" s="71" t="n">
        <f aca="false">IF(H1059&lt;&gt;0,IF(K1059&lt;&gt;0,K1059/H1059*100,""),"")</f>
        <v>100</v>
      </c>
      <c r="Q1059" s="65" t="n">
        <f aca="false">E1059-C1059-D1059</f>
        <v>0</v>
      </c>
      <c r="R1059" s="66" t="n">
        <f aca="false">H1059-F1059-G1059</f>
        <v>0</v>
      </c>
      <c r="S1059" s="66" t="n">
        <f aca="false">K1059-I1059-J1059</f>
        <v>0</v>
      </c>
    </row>
    <row r="1060" s="120" customFormat="true" ht="12" hidden="false" customHeight="false" outlineLevel="0" collapsed="false">
      <c r="A1060" s="72" t="s">
        <v>659</v>
      </c>
      <c r="B1060" s="48" t="s">
        <v>642</v>
      </c>
      <c r="C1060" s="111" t="n">
        <v>6300</v>
      </c>
      <c r="D1060" s="111"/>
      <c r="E1060" s="69" t="n">
        <f aca="false">SUM(C1060:D1060)</f>
        <v>6300</v>
      </c>
      <c r="F1060" s="111" t="n">
        <v>6300</v>
      </c>
      <c r="G1060" s="111"/>
      <c r="H1060" s="69" t="n">
        <f aca="false">SUM(F1060:G1060)</f>
        <v>6300</v>
      </c>
      <c r="I1060" s="111" t="n">
        <v>3130</v>
      </c>
      <c r="J1060" s="111"/>
      <c r="K1060" s="69" t="n">
        <f aca="false">SUM(I1060:J1060)</f>
        <v>3130</v>
      </c>
      <c r="L1060" s="71" t="n">
        <f aca="false">IF(C1060&lt;&gt;0,IF(I1060&lt;&gt;0,I1060/C1060*100,""),"")</f>
        <v>49.6825396825397</v>
      </c>
      <c r="M1060" s="71" t="n">
        <f aca="false">IF(E1060&lt;&gt;0,IF(K1060&lt;&gt;0,K1060/E1060*100,""),"")</f>
        <v>49.6825396825397</v>
      </c>
      <c r="N1060" s="71" t="n">
        <f aca="false">IF(F1060&lt;&gt;0,IF(I1060&lt;&gt;0,I1060/F1060*100,""),"")</f>
        <v>49.6825396825397</v>
      </c>
      <c r="O1060" s="71" t="n">
        <f aca="false">IF(H1060&lt;&gt;0,IF(K1060&lt;&gt;0,K1060/H1060*100,""),"")</f>
        <v>49.6825396825397</v>
      </c>
      <c r="Q1060" s="65" t="n">
        <f aca="false">E1060-C1060-D1060</f>
        <v>0</v>
      </c>
      <c r="R1060" s="66" t="n">
        <f aca="false">H1060-F1060-G1060</f>
        <v>0</v>
      </c>
      <c r="S1060" s="66" t="n">
        <f aca="false">K1060-I1060-J1060</f>
        <v>0</v>
      </c>
    </row>
    <row r="1061" s="43" customFormat="true" ht="11.25" hidden="false" customHeight="false" outlineLevel="0" collapsed="false">
      <c r="A1061" s="72" t="s">
        <v>655</v>
      </c>
      <c r="B1061" s="48" t="s">
        <v>656</v>
      </c>
      <c r="C1061" s="69"/>
      <c r="D1061" s="69"/>
      <c r="E1061" s="69" t="n">
        <f aca="false">SUM(C1061:D1061)</f>
        <v>0</v>
      </c>
      <c r="F1061" s="69" t="n">
        <v>10000</v>
      </c>
      <c r="G1061" s="69"/>
      <c r="H1061" s="69" t="n">
        <f aca="false">SUM(F1061:G1061)</f>
        <v>10000</v>
      </c>
      <c r="I1061" s="69" t="n">
        <v>10000</v>
      </c>
      <c r="J1061" s="69"/>
      <c r="K1061" s="69" t="n">
        <f aca="false">SUM(I1061:J1061)</f>
        <v>10000</v>
      </c>
      <c r="L1061" s="71" t="str">
        <f aca="false">IF(C1061&lt;&gt;0,IF(I1061&lt;&gt;0,I1061/C1061*100,""),"")</f>
        <v/>
      </c>
      <c r="M1061" s="71" t="str">
        <f aca="false">IF(E1061&lt;&gt;0,IF(K1061&lt;&gt;0,K1061/E1061*100,""),"")</f>
        <v/>
      </c>
      <c r="N1061" s="71" t="n">
        <f aca="false">IF(F1061&lt;&gt;0,IF(I1061&lt;&gt;0,I1061/F1061*100,""),"")</f>
        <v>100</v>
      </c>
      <c r="O1061" s="71" t="n">
        <f aca="false">IF(H1061&lt;&gt;0,IF(K1061&lt;&gt;0,K1061/H1061*100,""),"")</f>
        <v>100</v>
      </c>
      <c r="Q1061" s="65" t="n">
        <f aca="false">E1061-C1061-D1061</f>
        <v>0</v>
      </c>
      <c r="R1061" s="66" t="n">
        <f aca="false">H1061-F1061-G1061</f>
        <v>0</v>
      </c>
      <c r="S1061" s="66" t="n">
        <f aca="false">K1061-I1061-J1061</f>
        <v>0</v>
      </c>
    </row>
    <row r="1062" s="120" customFormat="true" ht="12" hidden="false" customHeight="false" outlineLevel="0" collapsed="false">
      <c r="A1062" s="72" t="s">
        <v>658</v>
      </c>
      <c r="B1062" s="79" t="s">
        <v>620</v>
      </c>
      <c r="C1062" s="111"/>
      <c r="D1062" s="111"/>
      <c r="E1062" s="69"/>
      <c r="F1062" s="111" t="n">
        <v>41970</v>
      </c>
      <c r="G1062" s="111"/>
      <c r="H1062" s="69" t="n">
        <f aca="false">SUM(F1062:G1062)</f>
        <v>41970</v>
      </c>
      <c r="I1062" s="111"/>
      <c r="J1062" s="111"/>
      <c r="K1062" s="69"/>
      <c r="L1062" s="71" t="str">
        <f aca="false">IF(C1062&lt;&gt;0,IF(I1062&lt;&gt;0,I1062/C1062*100,""),"")</f>
        <v/>
      </c>
      <c r="M1062" s="71" t="str">
        <f aca="false">IF(E1062&lt;&gt;0,IF(K1062&lt;&gt;0,K1062/E1062*100,""),"")</f>
        <v/>
      </c>
      <c r="N1062" s="71" t="str">
        <f aca="false">IF(F1062&lt;&gt;0,IF(I1062&lt;&gt;0,I1062/F1062*100,""),"")</f>
        <v/>
      </c>
      <c r="O1062" s="71" t="str">
        <f aca="false">IF(H1062&lt;&gt;0,IF(K1062&lt;&gt;0,K1062/H1062*100,""),"")</f>
        <v/>
      </c>
      <c r="Q1062" s="65" t="n">
        <f aca="false">E1062-C1062-D1062</f>
        <v>0</v>
      </c>
      <c r="R1062" s="66" t="n">
        <f aca="false">H1062-F1062-G1062</f>
        <v>0</v>
      </c>
      <c r="S1062" s="66" t="n">
        <f aca="false">K1062-I1062-J1062</f>
        <v>0</v>
      </c>
    </row>
    <row r="1063" s="43" customFormat="true" ht="6" hidden="false" customHeight="true" outlineLevel="0" collapsed="false">
      <c r="A1063" s="72"/>
      <c r="B1063" s="48"/>
      <c r="C1063" s="69"/>
      <c r="D1063" s="69"/>
      <c r="E1063" s="69" t="n">
        <f aca="false">SUM(C1063:D1063)</f>
        <v>0</v>
      </c>
      <c r="F1063" s="69"/>
      <c r="G1063" s="69"/>
      <c r="H1063" s="69" t="n">
        <f aca="false">SUM(F1063:G1063)</f>
        <v>0</v>
      </c>
      <c r="I1063" s="69"/>
      <c r="J1063" s="69"/>
      <c r="K1063" s="69" t="n">
        <f aca="false">SUM(I1063:J1063)</f>
        <v>0</v>
      </c>
      <c r="L1063" s="71" t="str">
        <f aca="false">IF(C1063&lt;&gt;0,IF(I1063&lt;&gt;0,I1063/C1063*100,""),"")</f>
        <v/>
      </c>
      <c r="M1063" s="71" t="str">
        <f aca="false">IF(E1063&lt;&gt;0,IF(K1063&lt;&gt;0,K1063/E1063*100,""),"")</f>
        <v/>
      </c>
      <c r="N1063" s="71" t="str">
        <f aca="false">IF(F1063&lt;&gt;0,IF(I1063&lt;&gt;0,I1063/F1063*100,""),"")</f>
        <v/>
      </c>
      <c r="O1063" s="71" t="str">
        <f aca="false">IF(H1063&lt;&gt;0,IF(K1063&lt;&gt;0,K1063/H1063*100,""),"")</f>
        <v/>
      </c>
      <c r="Q1063" s="65" t="n">
        <f aca="false">E1063-C1063-D1063</f>
        <v>0</v>
      </c>
      <c r="R1063" s="66" t="n">
        <f aca="false">H1063-F1063-G1063</f>
        <v>0</v>
      </c>
      <c r="S1063" s="66" t="n">
        <f aca="false">K1063-I1063-J1063</f>
        <v>0</v>
      </c>
    </row>
    <row r="1064" s="120" customFormat="true" ht="12.75" hidden="false" customHeight="false" outlineLevel="0" collapsed="false">
      <c r="A1064" s="61" t="s">
        <v>728</v>
      </c>
      <c r="B1064" s="76" t="s">
        <v>19</v>
      </c>
      <c r="C1064" s="108" t="n">
        <f aca="false">SUM(C1066:C1071)</f>
        <v>5041932</v>
      </c>
      <c r="D1064" s="108" t="n">
        <f aca="false">SUM(D1066:D1071)</f>
        <v>0</v>
      </c>
      <c r="E1064" s="108" t="n">
        <f aca="false">SUM(C1064:D1064)</f>
        <v>5041932</v>
      </c>
      <c r="F1064" s="108" t="n">
        <f aca="false">SUM(F1066:F1071)</f>
        <v>5297492</v>
      </c>
      <c r="G1064" s="108" t="n">
        <f aca="false">SUM(G1066:G1071)</f>
        <v>0</v>
      </c>
      <c r="H1064" s="108" t="n">
        <f aca="false">SUM(F1064:G1064)</f>
        <v>5297492</v>
      </c>
      <c r="I1064" s="108" t="n">
        <f aca="false">SUM(I1066:I1071)</f>
        <v>5103270</v>
      </c>
      <c r="J1064" s="108" t="n">
        <f aca="false">SUM(J1066:J1071)</f>
        <v>0</v>
      </c>
      <c r="K1064" s="108" t="n">
        <f aca="false">SUM(I1064:J1064)</f>
        <v>5103270</v>
      </c>
      <c r="L1064" s="109" t="n">
        <f aca="false">IF(C1064&lt;&gt;0,IF(I1064&lt;&gt;0,I1064/C1064*100,""),"")</f>
        <v>101.216557462497</v>
      </c>
      <c r="M1064" s="109" t="n">
        <f aca="false">IF(E1064&lt;&gt;0,IF(K1064&lt;&gt;0,K1064/E1064*100,""),"")</f>
        <v>101.216557462497</v>
      </c>
      <c r="N1064" s="109" t="n">
        <f aca="false">IF(F1064&lt;&gt;0,IF(I1064&lt;&gt;0,I1064/F1064*100,""),"")</f>
        <v>96.3336990409802</v>
      </c>
      <c r="O1064" s="109" t="n">
        <f aca="false">IF(H1064&lt;&gt;0,IF(K1064&lt;&gt;0,K1064/H1064*100,""),"")</f>
        <v>96.3336990409802</v>
      </c>
      <c r="Q1064" s="65" t="n">
        <f aca="false">E1064-C1064-D1064</f>
        <v>0</v>
      </c>
      <c r="R1064" s="66" t="n">
        <f aca="false">H1064-F1064-G1064</f>
        <v>0</v>
      </c>
      <c r="S1064" s="66" t="n">
        <f aca="false">K1064-I1064-J1064</f>
        <v>0</v>
      </c>
    </row>
    <row r="1065" s="120" customFormat="true" ht="12" hidden="true" customHeight="false" outlineLevel="0" collapsed="false">
      <c r="A1065" s="75" t="s">
        <v>26</v>
      </c>
      <c r="B1065" s="179"/>
      <c r="C1065" s="111" t="n">
        <f aca="false">SUM(C1066:C1071)</f>
        <v>5041932</v>
      </c>
      <c r="D1065" s="112"/>
      <c r="E1065" s="69" t="n">
        <f aca="false">SUM(C1065:D1065)</f>
        <v>5041932</v>
      </c>
      <c r="F1065" s="69" t="n">
        <f aca="false">SUM(F1066:F1071)</f>
        <v>5297492</v>
      </c>
      <c r="G1065" s="112"/>
      <c r="H1065" s="69" t="n">
        <f aca="false">SUM(F1065:G1065)</f>
        <v>5297492</v>
      </c>
      <c r="I1065" s="111" t="n">
        <f aca="false">SUM(I1066:I1071)</f>
        <v>5103270</v>
      </c>
      <c r="J1065" s="112"/>
      <c r="K1065" s="69" t="n">
        <f aca="false">SUM(I1065:J1065)</f>
        <v>5103270</v>
      </c>
      <c r="L1065" s="71" t="n">
        <f aca="false">IF(C1065&lt;&gt;0,IF(I1065&lt;&gt;0,I1065/C1065*100,""),"")</f>
        <v>101.216557462497</v>
      </c>
      <c r="M1065" s="71" t="n">
        <f aca="false">IF(E1065&lt;&gt;0,IF(K1065&lt;&gt;0,K1065/E1065*100,""),"")</f>
        <v>101.216557462497</v>
      </c>
      <c r="N1065" s="71" t="n">
        <f aca="false">IF(F1065&lt;&gt;0,IF(I1065&lt;&gt;0,I1065/F1065*100,""),"")</f>
        <v>96.3336990409802</v>
      </c>
      <c r="O1065" s="71" t="n">
        <f aca="false">IF(H1065&lt;&gt;0,IF(K1065&lt;&gt;0,K1065/H1065*100,""),"")</f>
        <v>96.3336990409802</v>
      </c>
      <c r="Q1065" s="65" t="n">
        <f aca="false">E1065-C1065-D1065</f>
        <v>0</v>
      </c>
      <c r="R1065" s="66" t="n">
        <f aca="false">H1065-F1065-G1065</f>
        <v>0</v>
      </c>
      <c r="S1065" s="66" t="n">
        <f aca="false">K1065-I1065-J1065</f>
        <v>0</v>
      </c>
    </row>
    <row r="1066" s="120" customFormat="true" ht="12" hidden="false" customHeight="false" outlineLevel="0" collapsed="false">
      <c r="A1066" s="72" t="s">
        <v>654</v>
      </c>
      <c r="B1066" s="48" t="s">
        <v>618</v>
      </c>
      <c r="C1066" s="111" t="n">
        <v>4812400</v>
      </c>
      <c r="D1066" s="111"/>
      <c r="E1066" s="69" t="n">
        <f aca="false">SUM(C1066:D1066)</f>
        <v>4812400</v>
      </c>
      <c r="F1066" s="111" t="n">
        <v>4879760</v>
      </c>
      <c r="G1066" s="111"/>
      <c r="H1066" s="69" t="n">
        <f aca="false">SUM(F1066:G1066)</f>
        <v>4879760</v>
      </c>
      <c r="I1066" s="111" t="n">
        <v>4928320</v>
      </c>
      <c r="J1066" s="111"/>
      <c r="K1066" s="69" t="n">
        <f aca="false">SUM(I1066:J1066)</f>
        <v>4928320</v>
      </c>
      <c r="L1066" s="71" t="n">
        <f aca="false">IF(C1066&lt;&gt;0,IF(I1066&lt;&gt;0,I1066/C1066*100,""),"")</f>
        <v>102.408777325243</v>
      </c>
      <c r="M1066" s="71" t="n">
        <f aca="false">IF(E1066&lt;&gt;0,IF(K1066&lt;&gt;0,K1066/E1066*100,""),"")</f>
        <v>102.408777325243</v>
      </c>
      <c r="N1066" s="71" t="n">
        <f aca="false">IF(F1066&lt;&gt;0,IF(I1066&lt;&gt;0,I1066/F1066*100,""),"")</f>
        <v>100.995130908077</v>
      </c>
      <c r="O1066" s="71" t="n">
        <f aca="false">IF(H1066&lt;&gt;0,IF(K1066&lt;&gt;0,K1066/H1066*100,""),"")</f>
        <v>100.995130908077</v>
      </c>
      <c r="Q1066" s="65" t="n">
        <f aca="false">E1066-C1066-D1066</f>
        <v>0</v>
      </c>
      <c r="R1066" s="66" t="n">
        <f aca="false">H1066-F1066-G1066</f>
        <v>0</v>
      </c>
      <c r="S1066" s="66" t="n">
        <f aca="false">K1066-I1066-J1066</f>
        <v>0</v>
      </c>
    </row>
    <row r="1067" s="120" customFormat="true" ht="12" hidden="false" customHeight="false" outlineLevel="0" collapsed="false">
      <c r="A1067" s="72" t="s">
        <v>708</v>
      </c>
      <c r="B1067" s="48" t="s">
        <v>628</v>
      </c>
      <c r="C1067" s="111" t="n">
        <v>3508</v>
      </c>
      <c r="D1067" s="111"/>
      <c r="E1067" s="69" t="n">
        <f aca="false">SUM(C1067:D1067)</f>
        <v>3508</v>
      </c>
      <c r="F1067" s="111" t="n">
        <v>11708</v>
      </c>
      <c r="G1067" s="111"/>
      <c r="H1067" s="69" t="n">
        <f aca="false">SUM(F1067:G1067)</f>
        <v>11708</v>
      </c>
      <c r="I1067" s="111" t="n">
        <v>3150</v>
      </c>
      <c r="J1067" s="111"/>
      <c r="K1067" s="69" t="n">
        <f aca="false">SUM(I1067:J1067)</f>
        <v>3150</v>
      </c>
      <c r="L1067" s="71" t="n">
        <f aca="false">IF(C1067&lt;&gt;0,IF(I1067&lt;&gt;0,I1067/C1067*100,""),"")</f>
        <v>89.7947548460661</v>
      </c>
      <c r="M1067" s="71" t="n">
        <f aca="false">IF(E1067&lt;&gt;0,IF(K1067&lt;&gt;0,K1067/E1067*100,""),"")</f>
        <v>89.7947548460661</v>
      </c>
      <c r="N1067" s="71" t="n">
        <f aca="false">IF(F1067&lt;&gt;0,IF(I1067&lt;&gt;0,I1067/F1067*100,""),"")</f>
        <v>26.9046805603006</v>
      </c>
      <c r="O1067" s="71" t="n">
        <f aca="false">IF(H1067&lt;&gt;0,IF(K1067&lt;&gt;0,K1067/H1067*100,""),"")</f>
        <v>26.9046805603006</v>
      </c>
      <c r="Q1067" s="65" t="n">
        <f aca="false">E1067-C1067-D1067</f>
        <v>0</v>
      </c>
      <c r="R1067" s="66" t="n">
        <f aca="false">H1067-F1067-G1067</f>
        <v>0</v>
      </c>
      <c r="S1067" s="66" t="n">
        <f aca="false">K1067-I1067-J1067</f>
        <v>0</v>
      </c>
    </row>
    <row r="1068" s="43" customFormat="true" ht="11.25" hidden="false" customHeight="false" outlineLevel="0" collapsed="false">
      <c r="A1068" s="72" t="s">
        <v>729</v>
      </c>
      <c r="B1068" s="48" t="s">
        <v>630</v>
      </c>
      <c r="C1068" s="69" t="n">
        <v>21424</v>
      </c>
      <c r="D1068" s="69"/>
      <c r="E1068" s="69" t="n">
        <f aca="false">SUM(C1068:D1068)</f>
        <v>21424</v>
      </c>
      <c r="F1068" s="69" t="n">
        <v>21424</v>
      </c>
      <c r="G1068" s="69"/>
      <c r="H1068" s="69" t="n">
        <f aca="false">SUM(F1068:G1068)</f>
        <v>21424</v>
      </c>
      <c r="I1068" s="69" t="n">
        <v>26300</v>
      </c>
      <c r="J1068" s="69"/>
      <c r="K1068" s="69" t="n">
        <f aca="false">SUM(I1068:J1068)</f>
        <v>26300</v>
      </c>
      <c r="L1068" s="71" t="n">
        <f aca="false">IF(C1068&lt;&gt;0,IF(I1068&lt;&gt;0,I1068/C1068*100,""),"")</f>
        <v>122.759522031367</v>
      </c>
      <c r="M1068" s="71" t="n">
        <f aca="false">IF(E1068&lt;&gt;0,IF(K1068&lt;&gt;0,K1068/E1068*100,""),"")</f>
        <v>122.759522031367</v>
      </c>
      <c r="N1068" s="71" t="n">
        <f aca="false">IF(F1068&lt;&gt;0,IF(I1068&lt;&gt;0,I1068/F1068*100,""),"")</f>
        <v>122.759522031367</v>
      </c>
      <c r="O1068" s="71" t="n">
        <f aca="false">IF(H1068&lt;&gt;0,IF(K1068&lt;&gt;0,K1068/H1068*100,""),"")</f>
        <v>122.759522031367</v>
      </c>
      <c r="Q1068" s="65" t="n">
        <f aca="false">E1068-C1068-D1068</f>
        <v>0</v>
      </c>
      <c r="R1068" s="66" t="n">
        <f aca="false">H1068-F1068-G1068</f>
        <v>0</v>
      </c>
      <c r="S1068" s="66" t="n">
        <f aca="false">K1068-I1068-J1068</f>
        <v>0</v>
      </c>
    </row>
    <row r="1069" s="120" customFormat="true" ht="12" hidden="false" customHeight="false" outlineLevel="0" collapsed="false">
      <c r="A1069" s="72" t="s">
        <v>660</v>
      </c>
      <c r="B1069" s="48" t="s">
        <v>626</v>
      </c>
      <c r="C1069" s="111" t="n">
        <v>204600</v>
      </c>
      <c r="D1069" s="111"/>
      <c r="E1069" s="69" t="n">
        <f aca="false">SUM(C1069:D1069)</f>
        <v>204600</v>
      </c>
      <c r="F1069" s="111" t="n">
        <v>214600</v>
      </c>
      <c r="G1069" s="111"/>
      <c r="H1069" s="69" t="n">
        <f aca="false">SUM(F1069:G1069)</f>
        <v>214600</v>
      </c>
      <c r="I1069" s="111" t="n">
        <v>138500</v>
      </c>
      <c r="J1069" s="111"/>
      <c r="K1069" s="69" t="n">
        <f aca="false">SUM(I1069:J1069)</f>
        <v>138500</v>
      </c>
      <c r="L1069" s="71" t="n">
        <f aca="false">IF(C1069&lt;&gt;0,IF(I1069&lt;&gt;0,I1069/C1069*100,""),"")</f>
        <v>67.6930596285435</v>
      </c>
      <c r="M1069" s="71" t="n">
        <f aca="false">IF(E1069&lt;&gt;0,IF(K1069&lt;&gt;0,K1069/E1069*100,""),"")</f>
        <v>67.6930596285435</v>
      </c>
      <c r="N1069" s="71" t="n">
        <f aca="false">IF(F1069&lt;&gt;0,IF(I1069&lt;&gt;0,I1069/F1069*100,""),"")</f>
        <v>64.5386766076421</v>
      </c>
      <c r="O1069" s="71" t="n">
        <f aca="false">IF(H1069&lt;&gt;0,IF(K1069&lt;&gt;0,K1069/H1069*100,""),"")</f>
        <v>64.5386766076421</v>
      </c>
      <c r="Q1069" s="65" t="n">
        <f aca="false">E1069-C1069-D1069</f>
        <v>0</v>
      </c>
      <c r="R1069" s="66" t="n">
        <f aca="false">H1069-F1069-G1069</f>
        <v>0</v>
      </c>
      <c r="S1069" s="66" t="n">
        <f aca="false">K1069-I1069-J1069</f>
        <v>0</v>
      </c>
    </row>
    <row r="1070" s="43" customFormat="true" ht="11.25" hidden="false" customHeight="false" outlineLevel="0" collapsed="false">
      <c r="A1070" s="72" t="s">
        <v>655</v>
      </c>
      <c r="B1070" s="48" t="s">
        <v>656</v>
      </c>
      <c r="C1070" s="69"/>
      <c r="D1070" s="69"/>
      <c r="E1070" s="69" t="n">
        <f aca="false">SUM(C1070:D1070)</f>
        <v>0</v>
      </c>
      <c r="F1070" s="69" t="n">
        <v>137000</v>
      </c>
      <c r="G1070" s="69"/>
      <c r="H1070" s="69" t="n">
        <f aca="false">SUM(F1070:G1070)</f>
        <v>137000</v>
      </c>
      <c r="I1070" s="69" t="n">
        <v>7000</v>
      </c>
      <c r="J1070" s="69"/>
      <c r="K1070" s="69" t="n">
        <f aca="false">SUM(I1070:J1070)</f>
        <v>7000</v>
      </c>
      <c r="L1070" s="71" t="str">
        <f aca="false">IF(C1070&lt;&gt;0,IF(I1070&lt;&gt;0,I1070/C1070*100,""),"")</f>
        <v/>
      </c>
      <c r="M1070" s="71" t="str">
        <f aca="false">IF(E1070&lt;&gt;0,IF(K1070&lt;&gt;0,K1070/E1070*100,""),"")</f>
        <v/>
      </c>
      <c r="N1070" s="71" t="n">
        <f aca="false">IF(F1070&lt;&gt;0,IF(I1070&lt;&gt;0,I1070/F1070*100,""),"")</f>
        <v>5.10948905109489</v>
      </c>
      <c r="O1070" s="71" t="n">
        <f aca="false">IF(H1070&lt;&gt;0,IF(K1070&lt;&gt;0,K1070/H1070*100,""),"")</f>
        <v>5.10948905109489</v>
      </c>
      <c r="Q1070" s="65" t="n">
        <f aca="false">E1070-C1070-D1070</f>
        <v>0</v>
      </c>
      <c r="R1070" s="66" t="n">
        <f aca="false">H1070-F1070-G1070</f>
        <v>0</v>
      </c>
      <c r="S1070" s="66" t="n">
        <f aca="false">K1070-I1070-J1070</f>
        <v>0</v>
      </c>
    </row>
    <row r="1071" s="120" customFormat="true" ht="12" hidden="false" customHeight="false" outlineLevel="0" collapsed="false">
      <c r="A1071" s="72" t="s">
        <v>658</v>
      </c>
      <c r="B1071" s="79" t="s">
        <v>620</v>
      </c>
      <c r="C1071" s="111"/>
      <c r="D1071" s="111"/>
      <c r="E1071" s="69"/>
      <c r="F1071" s="111" t="n">
        <v>33000</v>
      </c>
      <c r="G1071" s="111"/>
      <c r="H1071" s="69" t="n">
        <f aca="false">SUM(F1071:G1071)</f>
        <v>33000</v>
      </c>
      <c r="I1071" s="111"/>
      <c r="J1071" s="111"/>
      <c r="K1071" s="69"/>
      <c r="L1071" s="71" t="str">
        <f aca="false">IF(C1071&lt;&gt;0,IF(I1071&lt;&gt;0,I1071/C1071*100,""),"")</f>
        <v/>
      </c>
      <c r="M1071" s="71" t="str">
        <f aca="false">IF(E1071&lt;&gt;0,IF(K1071&lt;&gt;0,K1071/E1071*100,""),"")</f>
        <v/>
      </c>
      <c r="N1071" s="71" t="str">
        <f aca="false">IF(F1071&lt;&gt;0,IF(I1071&lt;&gt;0,I1071/F1071*100,""),"")</f>
        <v/>
      </c>
      <c r="O1071" s="71" t="str">
        <f aca="false">IF(H1071&lt;&gt;0,IF(K1071&lt;&gt;0,K1071/H1071*100,""),"")</f>
        <v/>
      </c>
      <c r="Q1071" s="65" t="n">
        <f aca="false">E1071-C1071-D1071</f>
        <v>0</v>
      </c>
      <c r="R1071" s="66" t="n">
        <f aca="false">H1071-F1071-G1071</f>
        <v>0</v>
      </c>
      <c r="S1071" s="66" t="n">
        <f aca="false">K1071-I1071-J1071</f>
        <v>0</v>
      </c>
    </row>
    <row r="1072" s="43" customFormat="true" ht="6" hidden="false" customHeight="true" outlineLevel="0" collapsed="false">
      <c r="A1072" s="72"/>
      <c r="B1072" s="48"/>
      <c r="C1072" s="69"/>
      <c r="D1072" s="69"/>
      <c r="E1072" s="69"/>
      <c r="F1072" s="69"/>
      <c r="G1072" s="69"/>
      <c r="H1072" s="69"/>
      <c r="I1072" s="69"/>
      <c r="J1072" s="69"/>
      <c r="K1072" s="69"/>
      <c r="L1072" s="71" t="str">
        <f aca="false">IF(C1072&lt;&gt;0,IF(I1072&lt;&gt;0,I1072/C1072*100,""),"")</f>
        <v/>
      </c>
      <c r="M1072" s="71" t="str">
        <f aca="false">IF(E1072&lt;&gt;0,IF(K1072&lt;&gt;0,K1072/E1072*100,""),"")</f>
        <v/>
      </c>
      <c r="N1072" s="71" t="str">
        <f aca="false">IF(F1072&lt;&gt;0,IF(I1072&lt;&gt;0,I1072/F1072*100,""),"")</f>
        <v/>
      </c>
      <c r="O1072" s="71" t="str">
        <f aca="false">IF(H1072&lt;&gt;0,IF(K1072&lt;&gt;0,K1072/H1072*100,""),"")</f>
        <v/>
      </c>
      <c r="Q1072" s="65" t="n">
        <f aca="false">E1072-C1072-D1072</f>
        <v>0</v>
      </c>
      <c r="R1072" s="66" t="n">
        <f aca="false">H1072-F1072-G1072</f>
        <v>0</v>
      </c>
      <c r="S1072" s="66" t="n">
        <f aca="false">K1072-I1072-J1072</f>
        <v>0</v>
      </c>
    </row>
    <row r="1073" s="43" customFormat="true" ht="12.75" hidden="false" customHeight="false" outlineLevel="0" collapsed="false">
      <c r="A1073" s="61" t="s">
        <v>730</v>
      </c>
      <c r="B1073" s="76" t="s">
        <v>19</v>
      </c>
      <c r="C1073" s="108" t="n">
        <f aca="false">SUM(C1075:C1085)</f>
        <v>6974172</v>
      </c>
      <c r="D1073" s="108" t="n">
        <f aca="false">SUM(D1075:D1084)</f>
        <v>0</v>
      </c>
      <c r="E1073" s="108" t="n">
        <f aca="false">SUM(C1073:D1073)</f>
        <v>6974172</v>
      </c>
      <c r="F1073" s="108" t="n">
        <f aca="false">SUM(F1075:F1085)</f>
        <v>8000402</v>
      </c>
      <c r="G1073" s="108" t="n">
        <f aca="false">SUM(G1075:G1084)</f>
        <v>0</v>
      </c>
      <c r="H1073" s="108" t="n">
        <f aca="false">SUM(F1073:G1073)</f>
        <v>8000402</v>
      </c>
      <c r="I1073" s="108" t="n">
        <f aca="false">SUM(I1075:I1085)</f>
        <v>7102250</v>
      </c>
      <c r="J1073" s="108" t="n">
        <f aca="false">SUM(J1075:J1084)</f>
        <v>0</v>
      </c>
      <c r="K1073" s="108" t="n">
        <f aca="false">SUM(I1073:J1073)</f>
        <v>7102250</v>
      </c>
      <c r="L1073" s="109" t="n">
        <f aca="false">IF(C1073&lt;&gt;0,IF(I1073&lt;&gt;0,I1073/C1073*100,""),"")</f>
        <v>101.836461733379</v>
      </c>
      <c r="M1073" s="109" t="n">
        <f aca="false">IF(E1073&lt;&gt;0,IF(K1073&lt;&gt;0,K1073/E1073*100,""),"")</f>
        <v>101.836461733379</v>
      </c>
      <c r="N1073" s="109" t="n">
        <f aca="false">IF(F1073&lt;&gt;0,IF(I1073&lt;&gt;0,I1073/F1073*100,""),"")</f>
        <v>88.7736641233778</v>
      </c>
      <c r="O1073" s="109" t="n">
        <f aca="false">IF(H1073&lt;&gt;0,IF(K1073&lt;&gt;0,K1073/H1073*100,""),"")</f>
        <v>88.7736641233778</v>
      </c>
      <c r="Q1073" s="65" t="n">
        <f aca="false">E1073-C1073-D1073</f>
        <v>0</v>
      </c>
      <c r="R1073" s="66" t="n">
        <f aca="false">H1073-F1073-G1073</f>
        <v>0</v>
      </c>
      <c r="S1073" s="66" t="n">
        <f aca="false">K1073-I1073-J1073</f>
        <v>0</v>
      </c>
    </row>
    <row r="1074" s="43" customFormat="true" ht="11.25" hidden="true" customHeight="false" outlineLevel="0" collapsed="false">
      <c r="A1074" s="75" t="s">
        <v>26</v>
      </c>
      <c r="B1074" s="85"/>
      <c r="C1074" s="69" t="n">
        <f aca="false">SUM(C1075:C1084)</f>
        <v>6974172</v>
      </c>
      <c r="D1074" s="69"/>
      <c r="E1074" s="69" t="n">
        <f aca="false">SUM(C1074:D1074)</f>
        <v>6974172</v>
      </c>
      <c r="F1074" s="69" t="n">
        <f aca="false">SUM(F1075:F1084)</f>
        <v>8000402</v>
      </c>
      <c r="G1074" s="69"/>
      <c r="H1074" s="69" t="n">
        <f aca="false">SUM(F1074:G1074)</f>
        <v>8000402</v>
      </c>
      <c r="I1074" s="69" t="n">
        <f aca="false">SUM(I1075:I1084)</f>
        <v>7102250</v>
      </c>
      <c r="J1074" s="69"/>
      <c r="K1074" s="69" t="n">
        <f aca="false">SUM(I1074:J1074)</f>
        <v>7102250</v>
      </c>
      <c r="L1074" s="71" t="n">
        <f aca="false">IF(C1074&lt;&gt;0,IF(I1074&lt;&gt;0,I1074/C1074*100,""),"")</f>
        <v>101.836461733379</v>
      </c>
      <c r="M1074" s="71" t="n">
        <f aca="false">IF(E1074&lt;&gt;0,IF(K1074&lt;&gt;0,K1074/E1074*100,""),"")</f>
        <v>101.836461733379</v>
      </c>
      <c r="N1074" s="71" t="n">
        <f aca="false">IF(F1074&lt;&gt;0,IF(I1074&lt;&gt;0,I1074/F1074*100,""),"")</f>
        <v>88.7736641233778</v>
      </c>
      <c r="O1074" s="71" t="n">
        <f aca="false">IF(H1074&lt;&gt;0,IF(K1074&lt;&gt;0,K1074/H1074*100,""),"")</f>
        <v>88.7736641233778</v>
      </c>
      <c r="Q1074" s="65" t="n">
        <f aca="false">E1074-C1074-D1074</f>
        <v>0</v>
      </c>
      <c r="R1074" s="66" t="n">
        <f aca="false">H1074-F1074-G1074</f>
        <v>0</v>
      </c>
      <c r="S1074" s="66" t="n">
        <f aca="false">K1074-I1074-J1074</f>
        <v>0</v>
      </c>
    </row>
    <row r="1075" s="43" customFormat="true" ht="11.25" hidden="false" customHeight="false" outlineLevel="0" collapsed="false">
      <c r="A1075" s="72" t="s">
        <v>654</v>
      </c>
      <c r="B1075" s="48" t="s">
        <v>618</v>
      </c>
      <c r="C1075" s="111" t="n">
        <v>6095240</v>
      </c>
      <c r="D1075" s="111"/>
      <c r="E1075" s="69" t="n">
        <f aca="false">SUM(C1075:D1075)</f>
        <v>6095240</v>
      </c>
      <c r="F1075" s="111" t="n">
        <v>6488240</v>
      </c>
      <c r="G1075" s="111"/>
      <c r="H1075" s="69" t="n">
        <f aca="false">SUM(F1075:G1075)</f>
        <v>6488240</v>
      </c>
      <c r="I1075" s="111" t="n">
        <v>6658750</v>
      </c>
      <c r="J1075" s="111"/>
      <c r="K1075" s="69" t="n">
        <f aca="false">SUM(I1075:J1075)</f>
        <v>6658750</v>
      </c>
      <c r="L1075" s="71" t="n">
        <f aca="false">IF(C1075&lt;&gt;0,IF(I1075&lt;&gt;0,I1075/C1075*100,""),"")</f>
        <v>109.245083048412</v>
      </c>
      <c r="M1075" s="71" t="n">
        <f aca="false">IF(E1075&lt;&gt;0,IF(K1075&lt;&gt;0,K1075/E1075*100,""),"")</f>
        <v>109.245083048412</v>
      </c>
      <c r="N1075" s="71" t="n">
        <f aca="false">IF(F1075&lt;&gt;0,IF(I1075&lt;&gt;0,I1075/F1075*100,""),"")</f>
        <v>102.62798540128</v>
      </c>
      <c r="O1075" s="71" t="n">
        <f aca="false">IF(H1075&lt;&gt;0,IF(K1075&lt;&gt;0,K1075/H1075*100,""),"")</f>
        <v>102.62798540128</v>
      </c>
      <c r="Q1075" s="65" t="n">
        <f aca="false">E1075-C1075-D1075</f>
        <v>0</v>
      </c>
      <c r="R1075" s="66" t="n">
        <f aca="false">H1075-F1075-G1075</f>
        <v>0</v>
      </c>
      <c r="S1075" s="66" t="n">
        <f aca="false">K1075-I1075-J1075</f>
        <v>0</v>
      </c>
    </row>
    <row r="1076" s="43" customFormat="true" ht="11.25" hidden="false" customHeight="false" outlineLevel="0" collapsed="false">
      <c r="A1076" s="72" t="s">
        <v>729</v>
      </c>
      <c r="B1076" s="48" t="s">
        <v>630</v>
      </c>
      <c r="C1076" s="111" t="n">
        <v>10440</v>
      </c>
      <c r="D1076" s="111"/>
      <c r="E1076" s="69" t="n">
        <f aca="false">SUM(C1076:D1076)</f>
        <v>10440</v>
      </c>
      <c r="F1076" s="111" t="n">
        <v>10440</v>
      </c>
      <c r="G1076" s="111"/>
      <c r="H1076" s="69" t="n">
        <f aca="false">SUM(F1076:G1076)</f>
        <v>10440</v>
      </c>
      <c r="I1076" s="111" t="n">
        <v>9090</v>
      </c>
      <c r="J1076" s="111"/>
      <c r="K1076" s="69" t="n">
        <f aca="false">SUM(I1076:J1076)</f>
        <v>9090</v>
      </c>
      <c r="L1076" s="71" t="n">
        <f aca="false">IF(C1076&lt;&gt;0,IF(I1076&lt;&gt;0,I1076/C1076*100,""),"")</f>
        <v>87.0689655172414</v>
      </c>
      <c r="M1076" s="71" t="n">
        <f aca="false">IF(E1076&lt;&gt;0,IF(K1076&lt;&gt;0,K1076/E1076*100,""),"")</f>
        <v>87.0689655172414</v>
      </c>
      <c r="N1076" s="71" t="n">
        <f aca="false">IF(F1076&lt;&gt;0,IF(I1076&lt;&gt;0,I1076/F1076*100,""),"")</f>
        <v>87.0689655172414</v>
      </c>
      <c r="O1076" s="71" t="n">
        <f aca="false">IF(H1076&lt;&gt;0,IF(K1076&lt;&gt;0,K1076/H1076*100,""),"")</f>
        <v>87.0689655172414</v>
      </c>
      <c r="Q1076" s="65" t="n">
        <f aca="false">E1076-C1076-D1076</f>
        <v>0</v>
      </c>
      <c r="R1076" s="66" t="n">
        <f aca="false">H1076-F1076-G1076</f>
        <v>0</v>
      </c>
      <c r="S1076" s="66" t="n">
        <f aca="false">K1076-I1076-J1076</f>
        <v>0</v>
      </c>
    </row>
    <row r="1077" s="43" customFormat="true" ht="12.75" hidden="false" customHeight="true" outlineLevel="0" collapsed="false">
      <c r="A1077" s="101" t="s">
        <v>731</v>
      </c>
      <c r="B1077" s="124" t="s">
        <v>640</v>
      </c>
      <c r="C1077" s="155" t="n">
        <v>7856</v>
      </c>
      <c r="D1077" s="155"/>
      <c r="E1077" s="103" t="n">
        <f aca="false">SUM(C1077:D1077)</f>
        <v>7856</v>
      </c>
      <c r="F1077" s="155" t="n">
        <v>7856</v>
      </c>
      <c r="G1077" s="155"/>
      <c r="H1077" s="103" t="n">
        <f aca="false">SUM(F1077:G1077)</f>
        <v>7856</v>
      </c>
      <c r="I1077" s="155" t="n">
        <v>7440</v>
      </c>
      <c r="J1077" s="155"/>
      <c r="K1077" s="103" t="n">
        <f aca="false">SUM(I1077:J1077)</f>
        <v>7440</v>
      </c>
      <c r="L1077" s="117" t="n">
        <f aca="false">IF(C1077&lt;&gt;0,IF(I1077&lt;&gt;0,I1077/C1077*100,""),"")</f>
        <v>94.7046843177189</v>
      </c>
      <c r="M1077" s="117" t="n">
        <f aca="false">IF(E1077&lt;&gt;0,IF(K1077&lt;&gt;0,K1077/E1077*100,""),"")</f>
        <v>94.7046843177189</v>
      </c>
      <c r="N1077" s="117" t="n">
        <f aca="false">IF(F1077&lt;&gt;0,IF(I1077&lt;&gt;0,I1077/F1077*100,""),"")</f>
        <v>94.7046843177189</v>
      </c>
      <c r="O1077" s="117" t="n">
        <f aca="false">IF(H1077&lt;&gt;0,IF(K1077&lt;&gt;0,K1077/H1077*100,""),"")</f>
        <v>94.7046843177189</v>
      </c>
      <c r="Q1077" s="65" t="n">
        <f aca="false">E1077-C1077-D1077</f>
        <v>0</v>
      </c>
      <c r="R1077" s="66" t="n">
        <f aca="false">H1077-F1077-G1077</f>
        <v>0</v>
      </c>
      <c r="S1077" s="66" t="n">
        <f aca="false">K1077-I1077-J1077</f>
        <v>0</v>
      </c>
    </row>
    <row r="1078" s="120" customFormat="true" ht="12" hidden="false" customHeight="false" outlineLevel="0" collapsed="false">
      <c r="A1078" s="72" t="s">
        <v>659</v>
      </c>
      <c r="B1078" s="48" t="s">
        <v>642</v>
      </c>
      <c r="C1078" s="111" t="n">
        <v>4036</v>
      </c>
      <c r="D1078" s="111"/>
      <c r="E1078" s="69" t="n">
        <f aca="false">SUM(C1078:D1078)</f>
        <v>4036</v>
      </c>
      <c r="F1078" s="111" t="n">
        <v>4036</v>
      </c>
      <c r="G1078" s="111"/>
      <c r="H1078" s="69" t="n">
        <f aca="false">SUM(F1078:G1078)</f>
        <v>4036</v>
      </c>
      <c r="I1078" s="111" t="n">
        <v>2770</v>
      </c>
      <c r="J1078" s="111"/>
      <c r="K1078" s="69" t="n">
        <f aca="false">SUM(I1078:J1078)</f>
        <v>2770</v>
      </c>
      <c r="L1078" s="71" t="n">
        <f aca="false">IF(C1078&lt;&gt;0,IF(I1078&lt;&gt;0,I1078/C1078*100,""),"")</f>
        <v>68.6323092170466</v>
      </c>
      <c r="M1078" s="71" t="n">
        <f aca="false">IF(E1078&lt;&gt;0,IF(K1078&lt;&gt;0,K1078/E1078*100,""),"")</f>
        <v>68.6323092170466</v>
      </c>
      <c r="N1078" s="71" t="n">
        <f aca="false">IF(F1078&lt;&gt;0,IF(I1078&lt;&gt;0,I1078/F1078*100,""),"")</f>
        <v>68.6323092170466</v>
      </c>
      <c r="O1078" s="71" t="n">
        <f aca="false">IF(H1078&lt;&gt;0,IF(K1078&lt;&gt;0,K1078/H1078*100,""),"")</f>
        <v>68.6323092170466</v>
      </c>
      <c r="Q1078" s="65" t="n">
        <f aca="false">E1078-C1078-D1078</f>
        <v>0</v>
      </c>
      <c r="R1078" s="66" t="n">
        <f aca="false">H1078-F1078-G1078</f>
        <v>0</v>
      </c>
      <c r="S1078" s="66" t="n">
        <f aca="false">K1078-I1078-J1078</f>
        <v>0</v>
      </c>
    </row>
    <row r="1079" s="43" customFormat="true" ht="11.25" hidden="false" customHeight="false" outlineLevel="0" collapsed="false">
      <c r="A1079" s="72" t="s">
        <v>660</v>
      </c>
      <c r="B1079" s="48" t="s">
        <v>626</v>
      </c>
      <c r="C1079" s="111" t="n">
        <v>624100</v>
      </c>
      <c r="D1079" s="111"/>
      <c r="E1079" s="69" t="n">
        <f aca="false">SUM(C1079:D1079)</f>
        <v>624100</v>
      </c>
      <c r="F1079" s="111" t="n">
        <v>598600</v>
      </c>
      <c r="G1079" s="111"/>
      <c r="H1079" s="69" t="n">
        <f aca="false">SUM(F1079:G1079)</f>
        <v>598600</v>
      </c>
      <c r="I1079" s="111" t="n">
        <v>287200</v>
      </c>
      <c r="J1079" s="111"/>
      <c r="K1079" s="69" t="n">
        <f aca="false">SUM(I1079:J1079)</f>
        <v>287200</v>
      </c>
      <c r="L1079" s="71" t="n">
        <f aca="false">IF(C1079&lt;&gt;0,IF(I1079&lt;&gt;0,I1079/C1079*100,""),"")</f>
        <v>46.018266303477</v>
      </c>
      <c r="M1079" s="71" t="n">
        <f aca="false">IF(E1079&lt;&gt;0,IF(K1079&lt;&gt;0,K1079/E1079*100,""),"")</f>
        <v>46.018266303477</v>
      </c>
      <c r="N1079" s="71" t="n">
        <f aca="false">IF(F1079&lt;&gt;0,IF(I1079&lt;&gt;0,I1079/F1079*100,""),"")</f>
        <v>47.9786167724691</v>
      </c>
      <c r="O1079" s="71" t="n">
        <f aca="false">IF(H1079&lt;&gt;0,IF(K1079&lt;&gt;0,K1079/H1079*100,""),"")</f>
        <v>47.9786167724691</v>
      </c>
      <c r="Q1079" s="65" t="n">
        <f aca="false">E1079-C1079-D1079</f>
        <v>0</v>
      </c>
      <c r="R1079" s="66" t="n">
        <f aca="false">H1079-F1079-G1079</f>
        <v>0</v>
      </c>
      <c r="S1079" s="66" t="n">
        <f aca="false">K1079-I1079-J1079</f>
        <v>0</v>
      </c>
    </row>
    <row r="1080" s="43" customFormat="true" ht="11.25" hidden="false" customHeight="false" outlineLevel="0" collapsed="false">
      <c r="A1080" s="72" t="s">
        <v>643</v>
      </c>
      <c r="B1080" s="48" t="s">
        <v>644</v>
      </c>
      <c r="C1080" s="111" t="n">
        <v>158700</v>
      </c>
      <c r="D1080" s="111"/>
      <c r="E1080" s="69" t="n">
        <f aca="false">SUM(C1080:D1080)</f>
        <v>158700</v>
      </c>
      <c r="F1080" s="111" t="n">
        <v>131660</v>
      </c>
      <c r="G1080" s="111"/>
      <c r="H1080" s="69" t="n">
        <f aca="false">SUM(F1080:G1080)</f>
        <v>131660</v>
      </c>
      <c r="I1080" s="111" t="n">
        <v>123000</v>
      </c>
      <c r="J1080" s="111"/>
      <c r="K1080" s="69" t="n">
        <f aca="false">SUM(I1080:J1080)</f>
        <v>123000</v>
      </c>
      <c r="L1080" s="71" t="n">
        <f aca="false">IF(C1080&lt;&gt;0,IF(I1080&lt;&gt;0,I1080/C1080*100,""),"")</f>
        <v>77.5047258979206</v>
      </c>
      <c r="M1080" s="71" t="n">
        <f aca="false">IF(E1080&lt;&gt;0,IF(K1080&lt;&gt;0,K1080/E1080*100,""),"")</f>
        <v>77.5047258979206</v>
      </c>
      <c r="N1080" s="71" t="n">
        <f aca="false">IF(F1080&lt;&gt;0,IF(I1080&lt;&gt;0,I1080/F1080*100,""),"")</f>
        <v>93.4224517697099</v>
      </c>
      <c r="O1080" s="71" t="n">
        <f aca="false">IF(H1080&lt;&gt;0,IF(K1080&lt;&gt;0,K1080/H1080*100,""),"")</f>
        <v>93.4224517697099</v>
      </c>
      <c r="Q1080" s="65" t="n">
        <f aca="false">E1080-C1080-D1080</f>
        <v>0</v>
      </c>
      <c r="R1080" s="66" t="n">
        <f aca="false">H1080-F1080-G1080</f>
        <v>0</v>
      </c>
      <c r="S1080" s="66" t="n">
        <f aca="false">K1080-I1080-J1080</f>
        <v>0</v>
      </c>
    </row>
    <row r="1081" s="43" customFormat="true" ht="11.25" hidden="false" customHeight="false" outlineLevel="0" collapsed="false">
      <c r="A1081" s="72" t="s">
        <v>655</v>
      </c>
      <c r="B1081" s="48" t="s">
        <v>656</v>
      </c>
      <c r="C1081" s="69"/>
      <c r="D1081" s="69"/>
      <c r="E1081" s="69" t="n">
        <f aca="false">SUM(C1081:D1081)</f>
        <v>0</v>
      </c>
      <c r="F1081" s="69" t="n">
        <v>251000</v>
      </c>
      <c r="G1081" s="69"/>
      <c r="H1081" s="69" t="n">
        <f aca="false">SUM(F1081:G1081)</f>
        <v>251000</v>
      </c>
      <c r="I1081" s="69" t="n">
        <v>14000</v>
      </c>
      <c r="J1081" s="69"/>
      <c r="K1081" s="69" t="n">
        <f aca="false">SUM(I1081:J1081)</f>
        <v>14000</v>
      </c>
      <c r="L1081" s="71" t="str">
        <f aca="false">IF(C1081&lt;&gt;0,IF(I1081&lt;&gt;0,I1081/C1081*100,""),"")</f>
        <v/>
      </c>
      <c r="M1081" s="71" t="str">
        <f aca="false">IF(E1081&lt;&gt;0,IF(K1081&lt;&gt;0,K1081/E1081*100,""),"")</f>
        <v/>
      </c>
      <c r="N1081" s="71" t="n">
        <f aca="false">IF(F1081&lt;&gt;0,IF(I1081&lt;&gt;0,I1081/F1081*100,""),"")</f>
        <v>5.57768924302789</v>
      </c>
      <c r="O1081" s="71" t="n">
        <f aca="false">IF(H1081&lt;&gt;0,IF(K1081&lt;&gt;0,K1081/H1081*100,""),"")</f>
        <v>5.57768924302789</v>
      </c>
      <c r="Q1081" s="65" t="n">
        <f aca="false">E1081-C1081-D1081</f>
        <v>0</v>
      </c>
      <c r="R1081" s="66" t="n">
        <f aca="false">H1081-F1081-G1081</f>
        <v>0</v>
      </c>
      <c r="S1081" s="66" t="n">
        <f aca="false">K1081-I1081-J1081</f>
        <v>0</v>
      </c>
    </row>
    <row r="1082" s="43" customFormat="true" ht="11.25" hidden="false" customHeight="false" outlineLevel="0" collapsed="false">
      <c r="A1082" s="72" t="s">
        <v>658</v>
      </c>
      <c r="B1082" s="79" t="s">
        <v>620</v>
      </c>
      <c r="C1082" s="111"/>
      <c r="D1082" s="111"/>
      <c r="E1082" s="69"/>
      <c r="F1082" s="111" t="n">
        <v>83470</v>
      </c>
      <c r="G1082" s="111"/>
      <c r="H1082" s="69" t="n">
        <f aca="false">SUM(F1082:G1082)</f>
        <v>83470</v>
      </c>
      <c r="I1082" s="111"/>
      <c r="J1082" s="111"/>
      <c r="K1082" s="69"/>
      <c r="L1082" s="71" t="str">
        <f aca="false">IF(C1082&lt;&gt;0,IF(I1082&lt;&gt;0,I1082/C1082*100,""),"")</f>
        <v/>
      </c>
      <c r="M1082" s="71" t="str">
        <f aca="false">IF(E1082&lt;&gt;0,IF(K1082&lt;&gt;0,K1082/E1082*100,""),"")</f>
        <v/>
      </c>
      <c r="N1082" s="71" t="str">
        <f aca="false">IF(F1082&lt;&gt;0,IF(I1082&lt;&gt;0,I1082/F1082*100,""),"")</f>
        <v/>
      </c>
      <c r="O1082" s="71" t="str">
        <f aca="false">IF(H1082&lt;&gt;0,IF(K1082&lt;&gt;0,K1082/H1082*100,""),"")</f>
        <v/>
      </c>
      <c r="Q1082" s="65" t="n">
        <f aca="false">E1082-C1082-D1082</f>
        <v>0</v>
      </c>
      <c r="R1082" s="66" t="n">
        <f aca="false">H1082-F1082-G1082</f>
        <v>0</v>
      </c>
      <c r="S1082" s="66" t="n">
        <f aca="false">K1082-I1082-J1082</f>
        <v>0</v>
      </c>
    </row>
    <row r="1083" s="43" customFormat="true" ht="11.25" hidden="false" customHeight="false" outlineLevel="0" collapsed="false">
      <c r="A1083" s="72" t="s">
        <v>699</v>
      </c>
      <c r="B1083" s="79" t="s">
        <v>652</v>
      </c>
      <c r="C1083" s="111" t="n">
        <v>73800</v>
      </c>
      <c r="D1083" s="111"/>
      <c r="E1083" s="69" t="n">
        <f aca="false">SUM(C1083:D1083)</f>
        <v>73800</v>
      </c>
      <c r="F1083" s="111" t="n">
        <v>139100</v>
      </c>
      <c r="G1083" s="111"/>
      <c r="H1083" s="69" t="n">
        <f aca="false">SUM(F1083:G1083)</f>
        <v>139100</v>
      </c>
      <c r="I1083" s="111"/>
      <c r="J1083" s="111"/>
      <c r="K1083" s="69" t="n">
        <f aca="false">SUM(I1083:J1083)</f>
        <v>0</v>
      </c>
      <c r="L1083" s="71" t="str">
        <f aca="false">IF(C1083&lt;&gt;0,IF(I1083&lt;&gt;0,I1083/C1083*100,""),"")</f>
        <v/>
      </c>
      <c r="M1083" s="71" t="str">
        <f aca="false">IF(E1083&lt;&gt;0,IF(K1083&lt;&gt;0,K1083/E1083*100,""),"")</f>
        <v/>
      </c>
      <c r="N1083" s="71" t="str">
        <f aca="false">IF(F1083&lt;&gt;0,IF(I1083&lt;&gt;0,I1083/F1083*100,""),"")</f>
        <v/>
      </c>
      <c r="O1083" s="71" t="str">
        <f aca="false">IF(H1083&lt;&gt;0,IF(K1083&lt;&gt;0,K1083/H1083*100,""),"")</f>
        <v/>
      </c>
      <c r="Q1083" s="65" t="n">
        <f aca="false">E1083-C1083-D1083</f>
        <v>0</v>
      </c>
      <c r="R1083" s="66" t="n">
        <f aca="false">H1083-F1083-G1083</f>
        <v>0</v>
      </c>
      <c r="S1083" s="66" t="n">
        <f aca="false">K1083-I1083-J1083</f>
        <v>0</v>
      </c>
    </row>
    <row r="1084" customFormat="false" ht="11.25" hidden="false" customHeight="false" outlineLevel="0" collapsed="false">
      <c r="A1084" s="72" t="s">
        <v>667</v>
      </c>
      <c r="B1084" s="79" t="s">
        <v>668</v>
      </c>
      <c r="C1084" s="150"/>
      <c r="D1084" s="150"/>
      <c r="E1084" s="69" t="n">
        <f aca="false">SUM(C1084:D1084)</f>
        <v>0</v>
      </c>
      <c r="F1084" s="150" t="n">
        <v>286000</v>
      </c>
      <c r="G1084" s="150"/>
      <c r="H1084" s="69" t="n">
        <f aca="false">SUM(F1084:G1084)</f>
        <v>286000</v>
      </c>
      <c r="I1084" s="150"/>
      <c r="J1084" s="150"/>
      <c r="K1084" s="69" t="n">
        <f aca="false">SUM(I1084:J1084)</f>
        <v>0</v>
      </c>
      <c r="L1084" s="71" t="str">
        <f aca="false">IF(C1084&lt;&gt;0,IF(I1084&lt;&gt;0,I1084/C1084*100,""),"")</f>
        <v/>
      </c>
      <c r="M1084" s="71" t="str">
        <f aca="false">IF(E1084&lt;&gt;0,IF(K1084&lt;&gt;0,K1084/E1084*100,""),"")</f>
        <v/>
      </c>
      <c r="N1084" s="71" t="str">
        <f aca="false">IF(F1084&lt;&gt;0,IF(I1084&lt;&gt;0,I1084/F1084*100,""),"")</f>
        <v/>
      </c>
      <c r="O1084" s="71" t="str">
        <f aca="false">IF(H1084&lt;&gt;0,IF(K1084&lt;&gt;0,K1084/H1084*100,""),"")</f>
        <v/>
      </c>
      <c r="Q1084" s="65" t="n">
        <f aca="false">E1084-C1084-D1084</f>
        <v>0</v>
      </c>
      <c r="R1084" s="66" t="n">
        <f aca="false">H1084-F1084-G1084</f>
        <v>0</v>
      </c>
      <c r="S1084" s="66" t="n">
        <f aca="false">K1084-I1084-J1084</f>
        <v>0</v>
      </c>
    </row>
    <row r="1085" customFormat="false" ht="11.25" hidden="true" customHeight="false" outlineLevel="0" collapsed="false">
      <c r="A1085" s="72" t="s">
        <v>57</v>
      </c>
      <c r="B1085" s="79" t="s">
        <v>58</v>
      </c>
      <c r="C1085" s="159"/>
      <c r="D1085" s="159"/>
      <c r="E1085" s="69"/>
      <c r="F1085" s="69"/>
      <c r="G1085" s="159"/>
      <c r="H1085" s="69"/>
      <c r="I1085" s="159"/>
      <c r="J1085" s="159"/>
      <c r="K1085" s="69"/>
      <c r="L1085" s="71" t="str">
        <f aca="false">IF(C1085&lt;&gt;0,IF(I1085&lt;&gt;0,I1085/C1085*100,""),"")</f>
        <v/>
      </c>
      <c r="M1085" s="71" t="str">
        <f aca="false">IF(E1085&lt;&gt;0,IF(K1085&lt;&gt;0,K1085/E1085*100,""),"")</f>
        <v/>
      </c>
      <c r="N1085" s="71" t="str">
        <f aca="false">IF(F1085&lt;&gt;0,IF(I1085&lt;&gt;0,I1085/F1085*100,""),"")</f>
        <v/>
      </c>
      <c r="O1085" s="71" t="str">
        <f aca="false">IF(H1085&lt;&gt;0,IF(K1085&lt;&gt;0,K1085/H1085*100,""),"")</f>
        <v/>
      </c>
      <c r="Q1085" s="65" t="n">
        <f aca="false">E1085-C1085-D1085</f>
        <v>0</v>
      </c>
      <c r="R1085" s="66" t="n">
        <f aca="false">H1085-F1085-G1085</f>
        <v>0</v>
      </c>
      <c r="S1085" s="66" t="n">
        <f aca="false">K1085-I1085-J1085</f>
        <v>0</v>
      </c>
    </row>
    <row r="1086" s="43" customFormat="true" ht="6" hidden="false" customHeight="true" outlineLevel="0" collapsed="false">
      <c r="A1086" s="72"/>
      <c r="B1086" s="48"/>
      <c r="C1086" s="69"/>
      <c r="D1086" s="69"/>
      <c r="E1086" s="69" t="n">
        <f aca="false">SUM(C1086:D1086)</f>
        <v>0</v>
      </c>
      <c r="F1086" s="69"/>
      <c r="G1086" s="69"/>
      <c r="H1086" s="69" t="n">
        <f aca="false">SUM(F1086:G1086)</f>
        <v>0</v>
      </c>
      <c r="I1086" s="69"/>
      <c r="J1086" s="69"/>
      <c r="K1086" s="69" t="n">
        <f aca="false">SUM(I1086:J1086)</f>
        <v>0</v>
      </c>
      <c r="L1086" s="71" t="str">
        <f aca="false">IF(C1086&lt;&gt;0,IF(I1086&lt;&gt;0,I1086/C1086*100,""),"")</f>
        <v/>
      </c>
      <c r="M1086" s="71" t="str">
        <f aca="false">IF(E1086&lt;&gt;0,IF(K1086&lt;&gt;0,K1086/E1086*100,""),"")</f>
        <v/>
      </c>
      <c r="N1086" s="71" t="str">
        <f aca="false">IF(F1086&lt;&gt;0,IF(I1086&lt;&gt;0,I1086/F1086*100,""),"")</f>
        <v/>
      </c>
      <c r="O1086" s="71" t="str">
        <f aca="false">IF(H1086&lt;&gt;0,IF(K1086&lt;&gt;0,K1086/H1086*100,""),"")</f>
        <v/>
      </c>
      <c r="Q1086" s="65" t="n">
        <f aca="false">E1086-C1086-D1086</f>
        <v>0</v>
      </c>
      <c r="R1086" s="66" t="n">
        <f aca="false">H1086-F1086-G1086</f>
        <v>0</v>
      </c>
      <c r="S1086" s="66" t="n">
        <f aca="false">K1086-I1086-J1086</f>
        <v>0</v>
      </c>
    </row>
    <row r="1087" s="120" customFormat="true" ht="12.75" hidden="false" customHeight="false" outlineLevel="0" collapsed="false">
      <c r="A1087" s="61" t="s">
        <v>732</v>
      </c>
      <c r="B1087" s="76" t="s">
        <v>19</v>
      </c>
      <c r="C1087" s="108" t="n">
        <f aca="false">SUM(C1089:C1096)</f>
        <v>8177472</v>
      </c>
      <c r="D1087" s="108" t="n">
        <f aca="false">SUM(D1089:D1096)</f>
        <v>0</v>
      </c>
      <c r="E1087" s="108" t="n">
        <f aca="false">SUM(C1087:D1087)</f>
        <v>8177472</v>
      </c>
      <c r="F1087" s="108" t="n">
        <f aca="false">SUM(F1089:F1096)</f>
        <v>8715981</v>
      </c>
      <c r="G1087" s="108" t="n">
        <f aca="false">SUM(G1089:G1096)</f>
        <v>0</v>
      </c>
      <c r="H1087" s="108" t="n">
        <f aca="false">SUM(F1087:G1087)</f>
        <v>8715981</v>
      </c>
      <c r="I1087" s="108" t="n">
        <f aca="false">SUM(I1089:I1096)</f>
        <v>8156400</v>
      </c>
      <c r="J1087" s="108" t="n">
        <f aca="false">SUM(J1089:J1096)</f>
        <v>0</v>
      </c>
      <c r="K1087" s="108" t="n">
        <f aca="false">SUM(I1087:J1087)</f>
        <v>8156400</v>
      </c>
      <c r="L1087" s="109" t="n">
        <f aca="false">IF(C1087&lt;&gt;0,IF(I1087&lt;&gt;0,I1087/C1087*100,""),"")</f>
        <v>99.7423164518326</v>
      </c>
      <c r="M1087" s="109" t="n">
        <f aca="false">IF(E1087&lt;&gt;0,IF(K1087&lt;&gt;0,K1087/E1087*100,""),"")</f>
        <v>99.7423164518326</v>
      </c>
      <c r="N1087" s="109" t="n">
        <f aca="false">IF(F1087&lt;&gt;0,IF(I1087&lt;&gt;0,I1087/F1087*100,""),"")</f>
        <v>93.5798276751636</v>
      </c>
      <c r="O1087" s="109" t="n">
        <f aca="false">IF(H1087&lt;&gt;0,IF(K1087&lt;&gt;0,K1087/H1087*100,""),"")</f>
        <v>93.5798276751636</v>
      </c>
      <c r="Q1087" s="65" t="n">
        <f aca="false">E1087-C1087-D1087</f>
        <v>0</v>
      </c>
      <c r="R1087" s="66" t="n">
        <f aca="false">H1087-F1087-G1087</f>
        <v>0</v>
      </c>
      <c r="S1087" s="66" t="n">
        <f aca="false">K1087-I1087-J1087</f>
        <v>0</v>
      </c>
    </row>
    <row r="1088" s="120" customFormat="true" ht="12" hidden="true" customHeight="false" outlineLevel="0" collapsed="false">
      <c r="A1088" s="75" t="s">
        <v>26</v>
      </c>
      <c r="B1088" s="179"/>
      <c r="C1088" s="111" t="n">
        <f aca="false">SUM(C1089:C1096)</f>
        <v>8177472</v>
      </c>
      <c r="D1088" s="112"/>
      <c r="E1088" s="69" t="n">
        <f aca="false">SUM(C1088:D1088)</f>
        <v>8177472</v>
      </c>
      <c r="F1088" s="69" t="n">
        <f aca="false">SUM(F1089:F1096)</f>
        <v>8715981</v>
      </c>
      <c r="G1088" s="112"/>
      <c r="H1088" s="69" t="n">
        <f aca="false">SUM(F1088:G1088)</f>
        <v>8715981</v>
      </c>
      <c r="I1088" s="111" t="n">
        <f aca="false">SUM(I1089:I1096)</f>
        <v>8156400</v>
      </c>
      <c r="J1088" s="112"/>
      <c r="K1088" s="69" t="n">
        <f aca="false">SUM(I1088:J1088)</f>
        <v>8156400</v>
      </c>
      <c r="L1088" s="71" t="n">
        <f aca="false">IF(C1088&lt;&gt;0,IF(I1088&lt;&gt;0,I1088/C1088*100,""),"")</f>
        <v>99.7423164518326</v>
      </c>
      <c r="M1088" s="71" t="n">
        <f aca="false">IF(E1088&lt;&gt;0,IF(K1088&lt;&gt;0,K1088/E1088*100,""),"")</f>
        <v>99.7423164518326</v>
      </c>
      <c r="N1088" s="71" t="n">
        <f aca="false">IF(F1088&lt;&gt;0,IF(I1088&lt;&gt;0,I1088/F1088*100,""),"")</f>
        <v>93.5798276751636</v>
      </c>
      <c r="O1088" s="71" t="n">
        <f aca="false">IF(H1088&lt;&gt;0,IF(K1088&lt;&gt;0,K1088/H1088*100,""),"")</f>
        <v>93.5798276751636</v>
      </c>
      <c r="Q1088" s="65" t="n">
        <f aca="false">E1088-C1088-D1088</f>
        <v>0</v>
      </c>
      <c r="R1088" s="66" t="n">
        <f aca="false">H1088-F1088-G1088</f>
        <v>0</v>
      </c>
      <c r="S1088" s="66" t="n">
        <f aca="false">K1088-I1088-J1088</f>
        <v>0</v>
      </c>
    </row>
    <row r="1089" s="120" customFormat="true" ht="12" hidden="false" customHeight="false" outlineLevel="0" collapsed="false">
      <c r="A1089" s="72" t="s">
        <v>654</v>
      </c>
      <c r="B1089" s="48" t="s">
        <v>618</v>
      </c>
      <c r="C1089" s="111" t="n">
        <v>7589286</v>
      </c>
      <c r="D1089" s="111"/>
      <c r="E1089" s="69" t="n">
        <f aca="false">SUM(C1089:D1089)</f>
        <v>7589286</v>
      </c>
      <c r="F1089" s="111" t="n">
        <v>7657055</v>
      </c>
      <c r="G1089" s="111"/>
      <c r="H1089" s="69" t="n">
        <f aca="false">SUM(F1089:G1089)</f>
        <v>7657055</v>
      </c>
      <c r="I1089" s="111" t="n">
        <v>7734540</v>
      </c>
      <c r="J1089" s="111"/>
      <c r="K1089" s="69" t="n">
        <f aca="false">SUM(I1089:J1089)</f>
        <v>7734540</v>
      </c>
      <c r="L1089" s="71" t="n">
        <f aca="false">IF(C1089&lt;&gt;0,IF(I1089&lt;&gt;0,I1089/C1089*100,""),"")</f>
        <v>101.91393498677</v>
      </c>
      <c r="M1089" s="71" t="n">
        <f aca="false">IF(E1089&lt;&gt;0,IF(K1089&lt;&gt;0,K1089/E1089*100,""),"")</f>
        <v>101.91393498677</v>
      </c>
      <c r="N1089" s="71" t="n">
        <f aca="false">IF(F1089&lt;&gt;0,IF(I1089&lt;&gt;0,I1089/F1089*100,""),"")</f>
        <v>101.011942581058</v>
      </c>
      <c r="O1089" s="71" t="n">
        <f aca="false">IF(H1089&lt;&gt;0,IF(K1089&lt;&gt;0,K1089/H1089*100,""),"")</f>
        <v>101.011942581058</v>
      </c>
      <c r="Q1089" s="65" t="n">
        <f aca="false">E1089-C1089-D1089</f>
        <v>0</v>
      </c>
      <c r="R1089" s="66" t="n">
        <f aca="false">H1089-F1089-G1089</f>
        <v>0</v>
      </c>
      <c r="S1089" s="66" t="n">
        <f aca="false">K1089-I1089-J1089</f>
        <v>0</v>
      </c>
    </row>
    <row r="1090" s="120" customFormat="true" ht="12" hidden="false" customHeight="false" outlineLevel="0" collapsed="false">
      <c r="A1090" s="72" t="s">
        <v>729</v>
      </c>
      <c r="B1090" s="48" t="s">
        <v>630</v>
      </c>
      <c r="C1090" s="111" t="n">
        <v>39558</v>
      </c>
      <c r="D1090" s="111"/>
      <c r="E1090" s="69" t="n">
        <f aca="false">SUM(C1090:D1090)</f>
        <v>39558</v>
      </c>
      <c r="F1090" s="111" t="n">
        <v>39558</v>
      </c>
      <c r="G1090" s="111"/>
      <c r="H1090" s="69" t="n">
        <f aca="false">SUM(F1090:G1090)</f>
        <v>39558</v>
      </c>
      <c r="I1090" s="111" t="n">
        <v>44280</v>
      </c>
      <c r="J1090" s="111"/>
      <c r="K1090" s="69" t="n">
        <f aca="false">SUM(I1090:J1090)</f>
        <v>44280</v>
      </c>
      <c r="L1090" s="71" t="n">
        <f aca="false">IF(C1090&lt;&gt;0,IF(I1090&lt;&gt;0,I1090/C1090*100,""),"")</f>
        <v>111.936902775671</v>
      </c>
      <c r="M1090" s="71" t="n">
        <f aca="false">IF(E1090&lt;&gt;0,IF(K1090&lt;&gt;0,K1090/E1090*100,""),"")</f>
        <v>111.936902775671</v>
      </c>
      <c r="N1090" s="71" t="n">
        <f aca="false">IF(F1090&lt;&gt;0,IF(I1090&lt;&gt;0,I1090/F1090*100,""),"")</f>
        <v>111.936902775671</v>
      </c>
      <c r="O1090" s="71" t="n">
        <f aca="false">IF(H1090&lt;&gt;0,IF(K1090&lt;&gt;0,K1090/H1090*100,""),"")</f>
        <v>111.936902775671</v>
      </c>
      <c r="Q1090" s="65" t="n">
        <f aca="false">E1090-C1090-D1090</f>
        <v>0</v>
      </c>
      <c r="R1090" s="66" t="n">
        <f aca="false">H1090-F1090-G1090</f>
        <v>0</v>
      </c>
      <c r="S1090" s="66" t="n">
        <f aca="false">K1090-I1090-J1090</f>
        <v>0</v>
      </c>
    </row>
    <row r="1091" s="120" customFormat="true" ht="12.75" hidden="false" customHeight="true" outlineLevel="0" collapsed="false">
      <c r="A1091" s="72" t="s">
        <v>731</v>
      </c>
      <c r="B1091" s="48" t="s">
        <v>640</v>
      </c>
      <c r="C1091" s="111" t="n">
        <v>14828</v>
      </c>
      <c r="D1091" s="111"/>
      <c r="E1091" s="69" t="n">
        <f aca="false">SUM(C1091:D1091)</f>
        <v>14828</v>
      </c>
      <c r="F1091" s="111" t="n">
        <v>14828</v>
      </c>
      <c r="G1091" s="111"/>
      <c r="H1091" s="69" t="n">
        <f aca="false">SUM(F1091:G1091)</f>
        <v>14828</v>
      </c>
      <c r="I1091" s="111" t="n">
        <v>27550</v>
      </c>
      <c r="J1091" s="111"/>
      <c r="K1091" s="69" t="n">
        <f aca="false">SUM(I1091:J1091)</f>
        <v>27550</v>
      </c>
      <c r="L1091" s="71" t="n">
        <f aca="false">IF(C1091&lt;&gt;0,IF(I1091&lt;&gt;0,I1091/C1091*100,""),"")</f>
        <v>185.797140544915</v>
      </c>
      <c r="M1091" s="71" t="n">
        <f aca="false">IF(E1091&lt;&gt;0,IF(K1091&lt;&gt;0,K1091/E1091*100,""),"")</f>
        <v>185.797140544915</v>
      </c>
      <c r="N1091" s="71" t="n">
        <f aca="false">IF(F1091&lt;&gt;0,IF(I1091&lt;&gt;0,I1091/F1091*100,""),"")</f>
        <v>185.797140544915</v>
      </c>
      <c r="O1091" s="71" t="n">
        <f aca="false">IF(H1091&lt;&gt;0,IF(K1091&lt;&gt;0,K1091/H1091*100,""),"")</f>
        <v>185.797140544915</v>
      </c>
      <c r="Q1091" s="65" t="n">
        <f aca="false">E1091-C1091-D1091</f>
        <v>0</v>
      </c>
      <c r="R1091" s="66" t="n">
        <f aca="false">H1091-F1091-G1091</f>
        <v>0</v>
      </c>
      <c r="S1091" s="66" t="n">
        <f aca="false">K1091-I1091-J1091</f>
        <v>0</v>
      </c>
    </row>
    <row r="1092" s="120" customFormat="true" ht="12" hidden="false" customHeight="false" outlineLevel="0" collapsed="false">
      <c r="A1092" s="75" t="s">
        <v>30</v>
      </c>
      <c r="B1092" s="48" t="s">
        <v>31</v>
      </c>
      <c r="C1092" s="111" t="n">
        <v>4000</v>
      </c>
      <c r="D1092" s="111"/>
      <c r="E1092" s="69" t="n">
        <f aca="false">SUM(C1092:D1092)</f>
        <v>4000</v>
      </c>
      <c r="F1092" s="111" t="n">
        <v>4000</v>
      </c>
      <c r="G1092" s="111"/>
      <c r="H1092" s="69" t="n">
        <f aca="false">SUM(F1092:G1092)</f>
        <v>4000</v>
      </c>
      <c r="I1092" s="111" t="n">
        <v>4000</v>
      </c>
      <c r="J1092" s="111"/>
      <c r="K1092" s="69" t="n">
        <f aca="false">SUM(I1092:J1092)</f>
        <v>4000</v>
      </c>
      <c r="L1092" s="71" t="n">
        <f aca="false">IF(C1092&lt;&gt;0,IF(I1092&lt;&gt;0,I1092/C1092*100,""),"")</f>
        <v>100</v>
      </c>
      <c r="M1092" s="71" t="n">
        <f aca="false">IF(E1092&lt;&gt;0,IF(K1092&lt;&gt;0,K1092/E1092*100,""),"")</f>
        <v>100</v>
      </c>
      <c r="N1092" s="71" t="n">
        <f aca="false">IF(F1092&lt;&gt;0,IF(I1092&lt;&gt;0,I1092/F1092*100,""),"")</f>
        <v>100</v>
      </c>
      <c r="O1092" s="71" t="n">
        <f aca="false">IF(H1092&lt;&gt;0,IF(K1092&lt;&gt;0,K1092/H1092*100,""),"")</f>
        <v>100</v>
      </c>
      <c r="Q1092" s="65" t="n">
        <f aca="false">E1092-C1092-D1092</f>
        <v>0</v>
      </c>
      <c r="R1092" s="66" t="n">
        <f aca="false">H1092-F1092-G1092</f>
        <v>0</v>
      </c>
      <c r="S1092" s="66" t="n">
        <f aca="false">K1092-I1092-J1092</f>
        <v>0</v>
      </c>
    </row>
    <row r="1093" s="43" customFormat="true" ht="11.25" hidden="false" customHeight="false" outlineLevel="0" collapsed="false">
      <c r="A1093" s="72" t="s">
        <v>660</v>
      </c>
      <c r="B1093" s="48" t="s">
        <v>626</v>
      </c>
      <c r="C1093" s="111" t="n">
        <v>525600</v>
      </c>
      <c r="D1093" s="111"/>
      <c r="E1093" s="69" t="n">
        <f aca="false">SUM(C1093:D1093)</f>
        <v>525600</v>
      </c>
      <c r="F1093" s="111" t="n">
        <v>657000</v>
      </c>
      <c r="G1093" s="111"/>
      <c r="H1093" s="69" t="n">
        <f aca="false">SUM(F1093:G1093)</f>
        <v>657000</v>
      </c>
      <c r="I1093" s="111" t="n">
        <v>330010</v>
      </c>
      <c r="J1093" s="111"/>
      <c r="K1093" s="69" t="n">
        <f aca="false">SUM(I1093:J1093)</f>
        <v>330010</v>
      </c>
      <c r="L1093" s="71" t="n">
        <f aca="false">IF(C1093&lt;&gt;0,IF(I1093&lt;&gt;0,I1093/C1093*100,""),"")</f>
        <v>62.7872907153729</v>
      </c>
      <c r="M1093" s="71" t="n">
        <f aca="false">IF(E1093&lt;&gt;0,IF(K1093&lt;&gt;0,K1093/E1093*100,""),"")</f>
        <v>62.7872907153729</v>
      </c>
      <c r="N1093" s="71" t="n">
        <f aca="false">IF(F1093&lt;&gt;0,IF(I1093&lt;&gt;0,I1093/F1093*100,""),"")</f>
        <v>50.2298325722983</v>
      </c>
      <c r="O1093" s="71" t="n">
        <f aca="false">IF(H1093&lt;&gt;0,IF(K1093&lt;&gt;0,K1093/H1093*100,""),"")</f>
        <v>50.2298325722983</v>
      </c>
      <c r="Q1093" s="65" t="n">
        <f aca="false">E1093-C1093-D1093</f>
        <v>0</v>
      </c>
      <c r="R1093" s="66" t="n">
        <f aca="false">H1093-F1093-G1093</f>
        <v>0</v>
      </c>
      <c r="S1093" s="66" t="n">
        <f aca="false">K1093-I1093-J1093</f>
        <v>0</v>
      </c>
    </row>
    <row r="1094" s="120" customFormat="true" ht="12" hidden="false" customHeight="false" outlineLevel="0" collapsed="false">
      <c r="A1094" s="72" t="s">
        <v>659</v>
      </c>
      <c r="B1094" s="48" t="s">
        <v>642</v>
      </c>
      <c r="C1094" s="111" t="n">
        <v>4200</v>
      </c>
      <c r="D1094" s="111"/>
      <c r="E1094" s="69" t="n">
        <f aca="false">SUM(C1094:D1094)</f>
        <v>4200</v>
      </c>
      <c r="F1094" s="111" t="n">
        <v>8490</v>
      </c>
      <c r="G1094" s="111"/>
      <c r="H1094" s="69" t="n">
        <f aca="false">SUM(F1094:G1094)</f>
        <v>8490</v>
      </c>
      <c r="I1094" s="111" t="n">
        <v>6520</v>
      </c>
      <c r="J1094" s="111"/>
      <c r="K1094" s="69" t="n">
        <f aca="false">SUM(I1094:J1094)</f>
        <v>6520</v>
      </c>
      <c r="L1094" s="71" t="n">
        <f aca="false">IF(C1094&lt;&gt;0,IF(I1094&lt;&gt;0,I1094/C1094*100,""),"")</f>
        <v>155.238095238095</v>
      </c>
      <c r="M1094" s="71" t="n">
        <f aca="false">IF(E1094&lt;&gt;0,IF(K1094&lt;&gt;0,K1094/E1094*100,""),"")</f>
        <v>155.238095238095</v>
      </c>
      <c r="N1094" s="71" t="n">
        <f aca="false">IF(F1094&lt;&gt;0,IF(I1094&lt;&gt;0,I1094/F1094*100,""),"")</f>
        <v>76.7962308598351</v>
      </c>
      <c r="O1094" s="71" t="n">
        <f aca="false">IF(H1094&lt;&gt;0,IF(K1094&lt;&gt;0,K1094/H1094*100,""),"")</f>
        <v>76.7962308598351</v>
      </c>
      <c r="Q1094" s="65" t="n">
        <f aca="false">E1094-C1094-D1094</f>
        <v>0</v>
      </c>
      <c r="R1094" s="66" t="n">
        <f aca="false">H1094-F1094-G1094</f>
        <v>0</v>
      </c>
      <c r="S1094" s="66" t="n">
        <f aca="false">K1094-I1094-J1094</f>
        <v>0</v>
      </c>
    </row>
    <row r="1095" s="120" customFormat="true" ht="12" hidden="false" customHeight="false" outlineLevel="0" collapsed="false">
      <c r="A1095" s="72" t="s">
        <v>655</v>
      </c>
      <c r="B1095" s="48" t="s">
        <v>656</v>
      </c>
      <c r="C1095" s="111"/>
      <c r="D1095" s="111"/>
      <c r="E1095" s="69" t="n">
        <f aca="false">SUM(C1095:D1095)</f>
        <v>0</v>
      </c>
      <c r="F1095" s="111" t="n">
        <v>239500</v>
      </c>
      <c r="G1095" s="111"/>
      <c r="H1095" s="69" t="n">
        <f aca="false">SUM(F1095:G1095)</f>
        <v>239500</v>
      </c>
      <c r="I1095" s="111" t="n">
        <v>9500</v>
      </c>
      <c r="J1095" s="111"/>
      <c r="K1095" s="69" t="n">
        <f aca="false">SUM(I1095:J1095)</f>
        <v>9500</v>
      </c>
      <c r="L1095" s="71" t="str">
        <f aca="false">IF(C1095&lt;&gt;0,IF(I1095&lt;&gt;0,I1095/C1095*100,""),"")</f>
        <v/>
      </c>
      <c r="M1095" s="71" t="str">
        <f aca="false">IF(E1095&lt;&gt;0,IF(K1095&lt;&gt;0,K1095/E1095*100,""),"")</f>
        <v/>
      </c>
      <c r="N1095" s="71" t="n">
        <f aca="false">IF(F1095&lt;&gt;0,IF(I1095&lt;&gt;0,I1095/F1095*100,""),"")</f>
        <v>3.96659707724426</v>
      </c>
      <c r="O1095" s="71" t="n">
        <f aca="false">IF(H1095&lt;&gt;0,IF(K1095&lt;&gt;0,K1095/H1095*100,""),"")</f>
        <v>3.96659707724426</v>
      </c>
      <c r="Q1095" s="65" t="n">
        <f aca="false">E1095-C1095-D1095</f>
        <v>0</v>
      </c>
      <c r="R1095" s="66" t="n">
        <f aca="false">H1095-F1095-G1095</f>
        <v>0</v>
      </c>
      <c r="S1095" s="66" t="n">
        <f aca="false">K1095-I1095-J1095</f>
        <v>0</v>
      </c>
    </row>
    <row r="1096" s="120" customFormat="true" ht="12" hidden="false" customHeight="false" outlineLevel="0" collapsed="false">
      <c r="A1096" s="72" t="s">
        <v>658</v>
      </c>
      <c r="B1096" s="79" t="s">
        <v>620</v>
      </c>
      <c r="C1096" s="111"/>
      <c r="D1096" s="111"/>
      <c r="E1096" s="69"/>
      <c r="F1096" s="111" t="n">
        <v>95550</v>
      </c>
      <c r="G1096" s="111"/>
      <c r="H1096" s="69" t="n">
        <f aca="false">SUM(F1096:G1096)</f>
        <v>95550</v>
      </c>
      <c r="I1096" s="111"/>
      <c r="J1096" s="111"/>
      <c r="K1096" s="69"/>
      <c r="L1096" s="71" t="str">
        <f aca="false">IF(C1096&lt;&gt;0,IF(I1096&lt;&gt;0,I1096/C1096*100,""),"")</f>
        <v/>
      </c>
      <c r="M1096" s="71" t="str">
        <f aca="false">IF(E1096&lt;&gt;0,IF(K1096&lt;&gt;0,K1096/E1096*100,""),"")</f>
        <v/>
      </c>
      <c r="N1096" s="71" t="str">
        <f aca="false">IF(F1096&lt;&gt;0,IF(I1096&lt;&gt;0,I1096/F1096*100,""),"")</f>
        <v/>
      </c>
      <c r="O1096" s="71" t="str">
        <f aca="false">IF(H1096&lt;&gt;0,IF(K1096&lt;&gt;0,K1096/H1096*100,""),"")</f>
        <v/>
      </c>
      <c r="Q1096" s="65" t="n">
        <f aca="false">E1096-C1096-D1096</f>
        <v>0</v>
      </c>
      <c r="R1096" s="66" t="n">
        <f aca="false">H1096-F1096-G1096</f>
        <v>0</v>
      </c>
      <c r="S1096" s="66" t="n">
        <f aca="false">K1096-I1096-J1096</f>
        <v>0</v>
      </c>
    </row>
    <row r="1097" s="43" customFormat="true" ht="6" hidden="false" customHeight="true" outlineLevel="0" collapsed="false">
      <c r="A1097" s="72"/>
      <c r="B1097" s="48"/>
      <c r="C1097" s="69"/>
      <c r="D1097" s="69"/>
      <c r="E1097" s="69"/>
      <c r="F1097" s="69"/>
      <c r="G1097" s="69"/>
      <c r="H1097" s="69"/>
      <c r="I1097" s="69"/>
      <c r="J1097" s="69"/>
      <c r="K1097" s="69"/>
      <c r="L1097" s="71" t="str">
        <f aca="false">IF(C1097&lt;&gt;0,IF(I1097&lt;&gt;0,I1097/C1097*100,""),"")</f>
        <v/>
      </c>
      <c r="M1097" s="71" t="str">
        <f aca="false">IF(E1097&lt;&gt;0,IF(K1097&lt;&gt;0,K1097/E1097*100,""),"")</f>
        <v/>
      </c>
      <c r="N1097" s="71" t="str">
        <f aca="false">IF(F1097&lt;&gt;0,IF(I1097&lt;&gt;0,I1097/F1097*100,""),"")</f>
        <v/>
      </c>
      <c r="O1097" s="71" t="str">
        <f aca="false">IF(H1097&lt;&gt;0,IF(K1097&lt;&gt;0,K1097/H1097*100,""),"")</f>
        <v/>
      </c>
      <c r="Q1097" s="65" t="n">
        <f aca="false">E1097-C1097-D1097</f>
        <v>0</v>
      </c>
      <c r="R1097" s="66" t="n">
        <f aca="false">H1097-F1097-G1097</f>
        <v>0</v>
      </c>
      <c r="S1097" s="66" t="n">
        <f aca="false">K1097-I1097-J1097</f>
        <v>0</v>
      </c>
    </row>
    <row r="1098" s="120" customFormat="true" ht="12.75" hidden="false" customHeight="false" outlineLevel="0" collapsed="false">
      <c r="A1098" s="61" t="s">
        <v>733</v>
      </c>
      <c r="B1098" s="76" t="s">
        <v>19</v>
      </c>
      <c r="C1098" s="108" t="n">
        <f aca="false">SUM(C1100:C1108)</f>
        <v>11200650</v>
      </c>
      <c r="D1098" s="108" t="n">
        <f aca="false">SUM(D1100:D1108)</f>
        <v>0</v>
      </c>
      <c r="E1098" s="108" t="n">
        <f aca="false">SUM(C1098:D1098)</f>
        <v>11200650</v>
      </c>
      <c r="F1098" s="108" t="n">
        <f aca="false">SUM(F1100:F1109)</f>
        <v>11897598</v>
      </c>
      <c r="G1098" s="108" t="n">
        <f aca="false">SUM(G1100:G1108)</f>
        <v>0</v>
      </c>
      <c r="H1098" s="108" t="n">
        <f aca="false">SUM(F1098:G1098)</f>
        <v>11897598</v>
      </c>
      <c r="I1098" s="108" t="n">
        <f aca="false">SUM(I1100:I1108)</f>
        <v>11519620</v>
      </c>
      <c r="J1098" s="108" t="n">
        <f aca="false">SUM(J1100:J1108)</f>
        <v>0</v>
      </c>
      <c r="K1098" s="108" t="n">
        <f aca="false">SUM(I1098:J1098)</f>
        <v>11519620</v>
      </c>
      <c r="L1098" s="109" t="n">
        <f aca="false">IF(C1098&lt;&gt;0,IF(I1098&lt;&gt;0,I1098/C1098*100,""),"")</f>
        <v>102.847781155558</v>
      </c>
      <c r="M1098" s="109" t="n">
        <f aca="false">IF(E1098&lt;&gt;0,IF(K1098&lt;&gt;0,K1098/E1098*100,""),"")</f>
        <v>102.847781155558</v>
      </c>
      <c r="N1098" s="109" t="n">
        <f aca="false">IF(F1098&lt;&gt;0,IF(I1098&lt;&gt;0,I1098/F1098*100,""),"")</f>
        <v>96.8230730270093</v>
      </c>
      <c r="O1098" s="109" t="n">
        <f aca="false">IF(H1098&lt;&gt;0,IF(K1098&lt;&gt;0,K1098/H1098*100,""),"")</f>
        <v>96.8230730270093</v>
      </c>
      <c r="Q1098" s="65" t="n">
        <f aca="false">E1098-C1098-D1098</f>
        <v>0</v>
      </c>
      <c r="R1098" s="66" t="n">
        <f aca="false">H1098-F1098-G1098</f>
        <v>0</v>
      </c>
      <c r="S1098" s="66" t="n">
        <f aca="false">K1098-I1098-J1098</f>
        <v>0</v>
      </c>
    </row>
    <row r="1099" s="120" customFormat="true" ht="12" hidden="false" customHeight="false" outlineLevel="0" collapsed="false">
      <c r="A1099" s="75" t="s">
        <v>26</v>
      </c>
      <c r="B1099" s="179"/>
      <c r="C1099" s="111" t="n">
        <f aca="false">SUM(C1100:C1108)</f>
        <v>11200650</v>
      </c>
      <c r="D1099" s="112"/>
      <c r="E1099" s="82" t="n">
        <f aca="false">D1099+C1099</f>
        <v>11200650</v>
      </c>
      <c r="F1099" s="82" t="n">
        <f aca="false">SUM(F1100:F1108)</f>
        <v>11697598</v>
      </c>
      <c r="G1099" s="112"/>
      <c r="H1099" s="82" t="n">
        <f aca="false">G1099+F1099</f>
        <v>11697598</v>
      </c>
      <c r="I1099" s="111" t="n">
        <f aca="false">SUM(I1100:I1108)</f>
        <v>11519620</v>
      </c>
      <c r="J1099" s="112"/>
      <c r="K1099" s="82" t="n">
        <f aca="false">J1099+I1099</f>
        <v>11519620</v>
      </c>
      <c r="L1099" s="83" t="n">
        <f aca="false">IF(C1099&lt;&gt;0,IF(I1099&lt;&gt;0,I1099/C1099*100,""),"")</f>
        <v>102.847781155558</v>
      </c>
      <c r="M1099" s="83" t="n">
        <f aca="false">IF(E1099&lt;&gt;0,IF(K1099&lt;&gt;0,K1099/E1099*100,""),"")</f>
        <v>102.847781155558</v>
      </c>
      <c r="N1099" s="83" t="n">
        <f aca="false">IF(F1099&lt;&gt;0,IF(I1099&lt;&gt;0,I1099/F1099*100,""),"")</f>
        <v>98.4785081518445</v>
      </c>
      <c r="O1099" s="83" t="n">
        <f aca="false">IF(H1099&lt;&gt;0,IF(K1099&lt;&gt;0,K1099/H1099*100,""),"")</f>
        <v>98.4785081518445</v>
      </c>
      <c r="Q1099" s="65" t="n">
        <f aca="false">E1099-C1099-D1099</f>
        <v>0</v>
      </c>
      <c r="R1099" s="66" t="n">
        <f aca="false">H1099-F1099-G1099</f>
        <v>0</v>
      </c>
      <c r="S1099" s="66" t="n">
        <f aca="false">K1099-I1099-J1099</f>
        <v>0</v>
      </c>
    </row>
    <row r="1100" s="43" customFormat="true" ht="11.25" hidden="false" customHeight="false" outlineLevel="0" collapsed="false">
      <c r="A1100" s="72" t="s">
        <v>654</v>
      </c>
      <c r="B1100" s="48" t="s">
        <v>618</v>
      </c>
      <c r="C1100" s="69" t="n">
        <v>11056510</v>
      </c>
      <c r="D1100" s="69"/>
      <c r="E1100" s="82" t="n">
        <f aca="false">D1100+C1100</f>
        <v>11056510</v>
      </c>
      <c r="F1100" s="69" t="n">
        <v>11074510</v>
      </c>
      <c r="G1100" s="69"/>
      <c r="H1100" s="82" t="n">
        <f aca="false">G1100+F1100</f>
        <v>11074510</v>
      </c>
      <c r="I1100" s="69" t="n">
        <v>11031310</v>
      </c>
      <c r="J1100" s="69"/>
      <c r="K1100" s="82" t="n">
        <f aca="false">J1100+I1100</f>
        <v>11031310</v>
      </c>
      <c r="L1100" s="83" t="n">
        <f aca="false">IF(C1100&lt;&gt;0,IF(I1100&lt;&gt;0,I1100/C1100*100,""),"")</f>
        <v>99.772079978221</v>
      </c>
      <c r="M1100" s="83" t="n">
        <f aca="false">IF(E1100&lt;&gt;0,IF(K1100&lt;&gt;0,K1100/E1100*100,""),"")</f>
        <v>99.772079978221</v>
      </c>
      <c r="N1100" s="83" t="n">
        <f aca="false">IF(F1100&lt;&gt;0,IF(I1100&lt;&gt;0,I1100/F1100*100,""),"")</f>
        <v>99.6099150210709</v>
      </c>
      <c r="O1100" s="83" t="n">
        <f aca="false">IF(H1100&lt;&gt;0,IF(K1100&lt;&gt;0,K1100/H1100*100,""),"")</f>
        <v>99.6099150210709</v>
      </c>
      <c r="Q1100" s="65" t="n">
        <f aca="false">E1100-C1100-D1100</f>
        <v>0</v>
      </c>
      <c r="R1100" s="66" t="n">
        <f aca="false">H1100-F1100-G1100</f>
        <v>0</v>
      </c>
      <c r="S1100" s="66" t="n">
        <f aca="false">K1100-I1100-J1100</f>
        <v>0</v>
      </c>
    </row>
    <row r="1101" s="43" customFormat="true" ht="11.25" hidden="false" customHeight="false" outlineLevel="0" collapsed="false">
      <c r="A1101" s="75" t="s">
        <v>30</v>
      </c>
      <c r="B1101" s="48" t="s">
        <v>31</v>
      </c>
      <c r="C1101" s="69" t="n">
        <v>40000</v>
      </c>
      <c r="D1101" s="69"/>
      <c r="E1101" s="82" t="n">
        <f aca="false">D1101+C1101</f>
        <v>40000</v>
      </c>
      <c r="F1101" s="69" t="n">
        <v>40000</v>
      </c>
      <c r="G1101" s="69"/>
      <c r="H1101" s="82" t="n">
        <f aca="false">G1101+F1101</f>
        <v>40000</v>
      </c>
      <c r="I1101" s="69" t="n">
        <v>20000</v>
      </c>
      <c r="J1101" s="69"/>
      <c r="K1101" s="82" t="n">
        <f aca="false">J1101+I1101</f>
        <v>20000</v>
      </c>
      <c r="L1101" s="83" t="n">
        <f aca="false">IF(C1101&lt;&gt;0,IF(I1101&lt;&gt;0,I1101/C1101*100,""),"")</f>
        <v>50</v>
      </c>
      <c r="M1101" s="83" t="n">
        <f aca="false">IF(E1101&lt;&gt;0,IF(K1101&lt;&gt;0,K1101/E1101*100,""),"")</f>
        <v>50</v>
      </c>
      <c r="N1101" s="83" t="n">
        <f aca="false">IF(F1101&lt;&gt;0,IF(I1101&lt;&gt;0,I1101/F1101*100,""),"")</f>
        <v>50</v>
      </c>
      <c r="O1101" s="83" t="n">
        <f aca="false">IF(H1101&lt;&gt;0,IF(K1101&lt;&gt;0,K1101/H1101*100,""),"")</f>
        <v>50</v>
      </c>
      <c r="Q1101" s="65" t="n">
        <f aca="false">E1101-C1101-D1101</f>
        <v>0</v>
      </c>
      <c r="R1101" s="66" t="n">
        <f aca="false">H1101-F1101-G1101</f>
        <v>0</v>
      </c>
      <c r="S1101" s="66" t="n">
        <f aca="false">K1101-I1101-J1101</f>
        <v>0</v>
      </c>
    </row>
    <row r="1102" s="43" customFormat="true" ht="11.25" hidden="false" customHeight="false" outlineLevel="0" collapsed="false">
      <c r="A1102" s="72" t="s">
        <v>734</v>
      </c>
      <c r="B1102" s="48" t="s">
        <v>634</v>
      </c>
      <c r="C1102" s="69" t="n">
        <v>39796</v>
      </c>
      <c r="D1102" s="69"/>
      <c r="E1102" s="82" t="n">
        <f aca="false">D1102+C1102</f>
        <v>39796</v>
      </c>
      <c r="F1102" s="69" t="n">
        <v>48796</v>
      </c>
      <c r="G1102" s="69"/>
      <c r="H1102" s="82" t="n">
        <f aca="false">G1102+F1102</f>
        <v>48796</v>
      </c>
      <c r="I1102" s="69" t="n">
        <v>59410</v>
      </c>
      <c r="J1102" s="69"/>
      <c r="K1102" s="82" t="n">
        <f aca="false">J1102+I1102</f>
        <v>59410</v>
      </c>
      <c r="L1102" s="83" t="n">
        <f aca="false">IF(C1102&lt;&gt;0,IF(I1102&lt;&gt;0,I1102/C1102*100,""),"")</f>
        <v>149.286360438235</v>
      </c>
      <c r="M1102" s="83" t="n">
        <f aca="false">IF(E1102&lt;&gt;0,IF(K1102&lt;&gt;0,K1102/E1102*100,""),"")</f>
        <v>149.286360438235</v>
      </c>
      <c r="N1102" s="83" t="n">
        <f aca="false">IF(F1102&lt;&gt;0,IF(I1102&lt;&gt;0,I1102/F1102*100,""),"")</f>
        <v>121.751782933027</v>
      </c>
      <c r="O1102" s="83" t="n">
        <f aca="false">IF(H1102&lt;&gt;0,IF(K1102&lt;&gt;0,K1102/H1102*100,""),"")</f>
        <v>121.751782933027</v>
      </c>
      <c r="Q1102" s="65" t="n">
        <f aca="false">E1102-C1102-D1102</f>
        <v>0</v>
      </c>
      <c r="R1102" s="66" t="n">
        <f aca="false">H1102-F1102-G1102</f>
        <v>0</v>
      </c>
      <c r="S1102" s="66" t="n">
        <f aca="false">K1102-I1102-J1102</f>
        <v>0</v>
      </c>
    </row>
    <row r="1103" s="43" customFormat="true" ht="11.25" hidden="false" customHeight="false" outlineLevel="0" collapsed="false">
      <c r="A1103" s="72" t="s">
        <v>660</v>
      </c>
      <c r="B1103" s="48" t="s">
        <v>626</v>
      </c>
      <c r="C1103" s="69"/>
      <c r="D1103" s="69"/>
      <c r="E1103" s="82"/>
      <c r="F1103" s="69"/>
      <c r="G1103" s="69"/>
      <c r="H1103" s="82"/>
      <c r="I1103" s="69" t="n">
        <v>394900</v>
      </c>
      <c r="J1103" s="69"/>
      <c r="K1103" s="82" t="n">
        <f aca="false">J1103+I1103</f>
        <v>394900</v>
      </c>
      <c r="L1103" s="83" t="str">
        <f aca="false">IF(C1103&lt;&gt;0,IF(I1103&lt;&gt;0,I1103/C1103*100,""),"")</f>
        <v/>
      </c>
      <c r="M1103" s="83" t="str">
        <f aca="false">IF(E1103&lt;&gt;0,IF(K1103&lt;&gt;0,K1103/E1103*100,""),"")</f>
        <v/>
      </c>
      <c r="N1103" s="83" t="str">
        <f aca="false">IF(F1103&lt;&gt;0,IF(I1103&lt;&gt;0,I1103/F1103*100,""),"")</f>
        <v/>
      </c>
      <c r="O1103" s="83" t="str">
        <f aca="false">IF(H1103&lt;&gt;0,IF(K1103&lt;&gt;0,K1103/H1103*100,""),"")</f>
        <v/>
      </c>
      <c r="Q1103" s="65" t="n">
        <f aca="false">E1103-C1103-D1103</f>
        <v>0</v>
      </c>
      <c r="R1103" s="66" t="n">
        <f aca="false">H1103-F1103-G1103</f>
        <v>0</v>
      </c>
      <c r="S1103" s="66" t="n">
        <f aca="false">K1103-I1103-J1103</f>
        <v>0</v>
      </c>
    </row>
    <row r="1104" s="43" customFormat="true" ht="11.25" hidden="false" customHeight="false" outlineLevel="0" collapsed="false">
      <c r="A1104" s="72" t="s">
        <v>655</v>
      </c>
      <c r="B1104" s="48" t="s">
        <v>656</v>
      </c>
      <c r="C1104" s="69"/>
      <c r="D1104" s="69"/>
      <c r="E1104" s="82" t="n">
        <f aca="false">D1104+C1104</f>
        <v>0</v>
      </c>
      <c r="F1104" s="69" t="n">
        <v>324000</v>
      </c>
      <c r="G1104" s="69"/>
      <c r="H1104" s="82" t="n">
        <f aca="false">G1104+F1104</f>
        <v>324000</v>
      </c>
      <c r="I1104" s="69" t="n">
        <v>14000</v>
      </c>
      <c r="J1104" s="69"/>
      <c r="K1104" s="82" t="n">
        <f aca="false">J1104+I1104</f>
        <v>14000</v>
      </c>
      <c r="L1104" s="83" t="str">
        <f aca="false">IF(C1104&lt;&gt;0,IF(I1104&lt;&gt;0,I1104/C1104*100,""),"")</f>
        <v/>
      </c>
      <c r="M1104" s="83" t="str">
        <f aca="false">IF(E1104&lt;&gt;0,IF(K1104&lt;&gt;0,K1104/E1104*100,""),"")</f>
        <v/>
      </c>
      <c r="N1104" s="83" t="n">
        <f aca="false">IF(F1104&lt;&gt;0,IF(I1104&lt;&gt;0,I1104/F1104*100,""),"")</f>
        <v>4.32098765432099</v>
      </c>
      <c r="O1104" s="83" t="n">
        <f aca="false">IF(H1104&lt;&gt;0,IF(K1104&lt;&gt;0,K1104/H1104*100,""),"")</f>
        <v>4.32098765432099</v>
      </c>
      <c r="Q1104" s="65" t="n">
        <f aca="false">E1104-C1104-D1104</f>
        <v>0</v>
      </c>
      <c r="R1104" s="66" t="n">
        <f aca="false">H1104-F1104-G1104</f>
        <v>0</v>
      </c>
      <c r="S1104" s="66" t="n">
        <f aca="false">K1104-I1104-J1104</f>
        <v>0</v>
      </c>
    </row>
    <row r="1105" s="43" customFormat="true" ht="11.25" hidden="false" customHeight="false" outlineLevel="0" collapsed="false">
      <c r="A1105" s="72" t="s">
        <v>658</v>
      </c>
      <c r="B1105" s="79" t="s">
        <v>620</v>
      </c>
      <c r="C1105" s="69"/>
      <c r="D1105" s="69"/>
      <c r="E1105" s="82"/>
      <c r="F1105" s="69" t="n">
        <v>131000</v>
      </c>
      <c r="G1105" s="69"/>
      <c r="H1105" s="82" t="n">
        <f aca="false">G1105+F1105</f>
        <v>131000</v>
      </c>
      <c r="I1105" s="69"/>
      <c r="J1105" s="69"/>
      <c r="K1105" s="82"/>
      <c r="L1105" s="83" t="str">
        <f aca="false">IF(C1105&lt;&gt;0,IF(I1105&lt;&gt;0,I1105/C1105*100,""),"")</f>
        <v/>
      </c>
      <c r="M1105" s="83" t="str">
        <f aca="false">IF(E1105&lt;&gt;0,IF(K1105&lt;&gt;0,K1105/E1105*100,""),"")</f>
        <v/>
      </c>
      <c r="N1105" s="83" t="str">
        <f aca="false">IF(F1105&lt;&gt;0,IF(I1105&lt;&gt;0,I1105/F1105*100,""),"")</f>
        <v/>
      </c>
      <c r="O1105" s="83" t="str">
        <f aca="false">IF(H1105&lt;&gt;0,IF(K1105&lt;&gt;0,K1105/H1105*100,""),"")</f>
        <v/>
      </c>
      <c r="Q1105" s="65" t="n">
        <f aca="false">E1105-C1105-D1105</f>
        <v>0</v>
      </c>
      <c r="R1105" s="66" t="n">
        <f aca="false">H1105-F1105-G1105</f>
        <v>0</v>
      </c>
      <c r="S1105" s="66" t="n">
        <f aca="false">K1105-I1105-J1105</f>
        <v>0</v>
      </c>
    </row>
    <row r="1106" customFormat="false" ht="11.25" hidden="false" customHeight="false" outlineLevel="0" collapsed="false">
      <c r="A1106" s="72" t="s">
        <v>667</v>
      </c>
      <c r="B1106" s="79" t="s">
        <v>668</v>
      </c>
      <c r="C1106" s="150" t="n">
        <v>300</v>
      </c>
      <c r="D1106" s="150"/>
      <c r="E1106" s="69" t="n">
        <f aca="false">SUM(C1106:D1106)</f>
        <v>300</v>
      </c>
      <c r="F1106" s="150" t="n">
        <v>300</v>
      </c>
      <c r="G1106" s="150"/>
      <c r="H1106" s="69" t="n">
        <f aca="false">SUM(F1106:G1106)</f>
        <v>300</v>
      </c>
      <c r="I1106" s="150"/>
      <c r="J1106" s="150"/>
      <c r="K1106" s="69" t="n">
        <f aca="false">SUM(I1106:J1106)</f>
        <v>0</v>
      </c>
      <c r="L1106" s="71" t="str">
        <f aca="false">IF(C1106&lt;&gt;0,IF(I1106&lt;&gt;0,I1106/C1106*100,""),"")</f>
        <v/>
      </c>
      <c r="M1106" s="71" t="str">
        <f aca="false">IF(E1106&lt;&gt;0,IF(K1106&lt;&gt;0,K1106/E1106*100,""),"")</f>
        <v/>
      </c>
      <c r="N1106" s="71" t="str">
        <f aca="false">IF(F1106&lt;&gt;0,IF(I1106&lt;&gt;0,I1106/F1106*100,""),"")</f>
        <v/>
      </c>
      <c r="O1106" s="71" t="str">
        <f aca="false">IF(H1106&lt;&gt;0,IF(K1106&lt;&gt;0,K1106/H1106*100,""),"")</f>
        <v/>
      </c>
      <c r="Q1106" s="65" t="n">
        <f aca="false">E1106-C1106-D1106</f>
        <v>0</v>
      </c>
      <c r="R1106" s="66" t="n">
        <f aca="false">H1106-F1106-G1106</f>
        <v>0</v>
      </c>
      <c r="S1106" s="66" t="n">
        <f aca="false">K1106-I1106-J1106</f>
        <v>0</v>
      </c>
    </row>
    <row r="1107" s="43" customFormat="true" ht="11.25" hidden="false" customHeight="false" outlineLevel="0" collapsed="false">
      <c r="A1107" s="72" t="s">
        <v>659</v>
      </c>
      <c r="B1107" s="79" t="s">
        <v>642</v>
      </c>
      <c r="C1107" s="69" t="n">
        <v>4200</v>
      </c>
      <c r="D1107" s="69"/>
      <c r="E1107" s="82" t="n">
        <f aca="false">SUM(C1107:D1107)</f>
        <v>4200</v>
      </c>
      <c r="F1107" s="69" t="n">
        <v>8075</v>
      </c>
      <c r="G1107" s="69"/>
      <c r="H1107" s="82" t="n">
        <f aca="false">SUM(F1107:G1107)</f>
        <v>8075</v>
      </c>
      <c r="I1107" s="69"/>
      <c r="J1107" s="69"/>
      <c r="K1107" s="82" t="n">
        <f aca="false">SUM(I1107:J1107)</f>
        <v>0</v>
      </c>
      <c r="L1107" s="83" t="str">
        <f aca="false">IF(C1107&lt;&gt;0,IF(I1107&lt;&gt;0,I1107/C1107*100,""),"")</f>
        <v/>
      </c>
      <c r="M1107" s="83" t="str">
        <f aca="false">IF(E1107&lt;&gt;0,IF(K1107&lt;&gt;0,K1107/E1107*100,""),"")</f>
        <v/>
      </c>
      <c r="N1107" s="83" t="str">
        <f aca="false">IF(F1107&lt;&gt;0,IF(I1107&lt;&gt;0,I1107/F1107*100,""),"")</f>
        <v/>
      </c>
      <c r="O1107" s="83" t="str">
        <f aca="false">IF(H1107&lt;&gt;0,IF(K1107&lt;&gt;0,K1107/H1107*100,""),"")</f>
        <v/>
      </c>
      <c r="Q1107" s="65" t="n">
        <f aca="false">E1107-C1107-D1107</f>
        <v>0</v>
      </c>
      <c r="R1107" s="66" t="n">
        <f aca="false">H1107-F1107-G1107</f>
        <v>0</v>
      </c>
      <c r="S1107" s="66" t="n">
        <f aca="false">K1107-I1107-J1107</f>
        <v>0</v>
      </c>
    </row>
    <row r="1108" s="43" customFormat="true" ht="11.25" hidden="false" customHeight="false" outlineLevel="0" collapsed="false">
      <c r="A1108" s="72" t="s">
        <v>699</v>
      </c>
      <c r="B1108" s="79" t="s">
        <v>652</v>
      </c>
      <c r="C1108" s="69" t="n">
        <v>59844</v>
      </c>
      <c r="D1108" s="69"/>
      <c r="E1108" s="82" t="n">
        <f aca="false">SUM(C1108:D1108)</f>
        <v>59844</v>
      </c>
      <c r="F1108" s="69" t="n">
        <v>70917</v>
      </c>
      <c r="G1108" s="69"/>
      <c r="H1108" s="82" t="n">
        <f aca="false">SUM(F1108:G1108)</f>
        <v>70917</v>
      </c>
      <c r="I1108" s="69"/>
      <c r="J1108" s="69"/>
      <c r="K1108" s="82" t="n">
        <f aca="false">SUM(I1108:J1108)</f>
        <v>0</v>
      </c>
      <c r="L1108" s="83" t="str">
        <f aca="false">IF(C1108&lt;&gt;0,IF(I1108&lt;&gt;0,I1108/C1108*100,""),"")</f>
        <v/>
      </c>
      <c r="M1108" s="83" t="str">
        <f aca="false">IF(E1108&lt;&gt;0,IF(K1108&lt;&gt;0,K1108/E1108*100,""),"")</f>
        <v/>
      </c>
      <c r="N1108" s="83" t="str">
        <f aca="false">IF(F1108&lt;&gt;0,IF(I1108&lt;&gt;0,I1108/F1108*100,""),"")</f>
        <v/>
      </c>
      <c r="O1108" s="83" t="str">
        <f aca="false">IF(H1108&lt;&gt;0,IF(K1108&lt;&gt;0,K1108/H1108*100,""),"")</f>
        <v/>
      </c>
      <c r="Q1108" s="65" t="n">
        <f aca="false">E1108-C1108-D1108</f>
        <v>0</v>
      </c>
      <c r="R1108" s="66" t="n">
        <f aca="false">H1108-F1108-G1108</f>
        <v>0</v>
      </c>
      <c r="S1108" s="66" t="n">
        <f aca="false">K1108-I1108-J1108</f>
        <v>0</v>
      </c>
    </row>
    <row r="1109" s="43" customFormat="true" ht="11.25" hidden="false" customHeight="false" outlineLevel="0" collapsed="false">
      <c r="A1109" s="72" t="s">
        <v>57</v>
      </c>
      <c r="B1109" s="79" t="s">
        <v>58</v>
      </c>
      <c r="C1109" s="69"/>
      <c r="D1109" s="69"/>
      <c r="E1109" s="69"/>
      <c r="F1109" s="69" t="n">
        <v>200000</v>
      </c>
      <c r="G1109" s="69"/>
      <c r="H1109" s="82" t="n">
        <f aca="false">G1109+F1109</f>
        <v>200000</v>
      </c>
      <c r="I1109" s="69"/>
      <c r="J1109" s="69"/>
      <c r="K1109" s="69"/>
      <c r="L1109" s="71" t="str">
        <f aca="false">IF(C1109&lt;&gt;0,IF(I1109&lt;&gt;0,I1109/C1109*100,""),"")</f>
        <v/>
      </c>
      <c r="M1109" s="71" t="str">
        <f aca="false">IF(E1109&lt;&gt;0,IF(K1109&lt;&gt;0,K1109/E1109*100,""),"")</f>
        <v/>
      </c>
      <c r="N1109" s="71" t="str">
        <f aca="false">IF(F1109&lt;&gt;0,IF(I1109&lt;&gt;0,I1109/F1109*100,""),"")</f>
        <v/>
      </c>
      <c r="O1109" s="71" t="str">
        <f aca="false">IF(H1109&lt;&gt;0,IF(K1109&lt;&gt;0,K1109/H1109*100,""),"")</f>
        <v/>
      </c>
      <c r="Q1109" s="65" t="n">
        <f aca="false">E1109-C1109-D1109</f>
        <v>0</v>
      </c>
      <c r="R1109" s="66" t="n">
        <f aca="false">H1109-F1109-G1109</f>
        <v>0</v>
      </c>
      <c r="S1109" s="66" t="n">
        <f aca="false">K1109-I1109-J1109</f>
        <v>0</v>
      </c>
    </row>
    <row r="1110" s="43" customFormat="true" ht="6" hidden="false" customHeight="true" outlineLevel="0" collapsed="false">
      <c r="A1110" s="72"/>
      <c r="B1110" s="48"/>
      <c r="C1110" s="69"/>
      <c r="D1110" s="69"/>
      <c r="E1110" s="69"/>
      <c r="F1110" s="69"/>
      <c r="G1110" s="69"/>
      <c r="H1110" s="69"/>
      <c r="I1110" s="69"/>
      <c r="J1110" s="69"/>
      <c r="K1110" s="69"/>
      <c r="L1110" s="71" t="str">
        <f aca="false">IF(C1110&lt;&gt;0,IF(I1110&lt;&gt;0,I1110/C1110*100,""),"")</f>
        <v/>
      </c>
      <c r="M1110" s="71" t="str">
        <f aca="false">IF(E1110&lt;&gt;0,IF(K1110&lt;&gt;0,K1110/E1110*100,""),"")</f>
        <v/>
      </c>
      <c r="N1110" s="71" t="str">
        <f aca="false">IF(F1110&lt;&gt;0,IF(I1110&lt;&gt;0,I1110/F1110*100,""),"")</f>
        <v/>
      </c>
      <c r="O1110" s="71" t="str">
        <f aca="false">IF(H1110&lt;&gt;0,IF(K1110&lt;&gt;0,K1110/H1110*100,""),"")</f>
        <v/>
      </c>
      <c r="Q1110" s="65" t="n">
        <f aca="false">E1110-C1110-D1110</f>
        <v>0</v>
      </c>
      <c r="R1110" s="66" t="n">
        <f aca="false">H1110-F1110-G1110</f>
        <v>0</v>
      </c>
      <c r="S1110" s="66" t="n">
        <f aca="false">K1110-I1110-J1110</f>
        <v>0</v>
      </c>
    </row>
    <row r="1111" s="120" customFormat="true" ht="12.75" hidden="false" customHeight="false" outlineLevel="0" collapsed="false">
      <c r="A1111" s="61" t="s">
        <v>735</v>
      </c>
      <c r="B1111" s="76" t="s">
        <v>19</v>
      </c>
      <c r="C1111" s="108" t="n">
        <f aca="false">SUM(C1113:C1120)</f>
        <v>5387258</v>
      </c>
      <c r="D1111" s="108" t="n">
        <f aca="false">SUM(D1113:D1120)</f>
        <v>0</v>
      </c>
      <c r="E1111" s="108" t="n">
        <f aca="false">SUM(C1111:D1111)</f>
        <v>5387258</v>
      </c>
      <c r="F1111" s="108" t="n">
        <f aca="false">SUM(F1113:F1120)</f>
        <v>5570371</v>
      </c>
      <c r="G1111" s="108" t="n">
        <f aca="false">SUM(G1113:G1120)</f>
        <v>0</v>
      </c>
      <c r="H1111" s="108" t="n">
        <f aca="false">SUM(F1111:G1111)</f>
        <v>5570371</v>
      </c>
      <c r="I1111" s="108" t="n">
        <f aca="false">SUM(I1113:I1120)</f>
        <v>5493760</v>
      </c>
      <c r="J1111" s="108" t="n">
        <f aca="false">SUM(J1113:J1120)</f>
        <v>0</v>
      </c>
      <c r="K1111" s="108" t="n">
        <f aca="false">SUM(I1111:J1111)</f>
        <v>5493760</v>
      </c>
      <c r="L1111" s="109" t="n">
        <f aca="false">IF(C1111&lt;&gt;0,IF(I1111&lt;&gt;0,I1111/C1111*100,""),"")</f>
        <v>101.976924067865</v>
      </c>
      <c r="M1111" s="109" t="n">
        <f aca="false">IF(E1111&lt;&gt;0,IF(K1111&lt;&gt;0,K1111/E1111*100,""),"")</f>
        <v>101.976924067865</v>
      </c>
      <c r="N1111" s="109" t="n">
        <f aca="false">IF(F1111&lt;&gt;0,IF(I1111&lt;&gt;0,I1111/F1111*100,""),"")</f>
        <v>98.6246697033286</v>
      </c>
      <c r="O1111" s="109" t="n">
        <f aca="false">IF(H1111&lt;&gt;0,IF(K1111&lt;&gt;0,K1111/H1111*100,""),"")</f>
        <v>98.6246697033286</v>
      </c>
      <c r="Q1111" s="65" t="n">
        <f aca="false">E1111-C1111-D1111</f>
        <v>0</v>
      </c>
      <c r="R1111" s="66" t="n">
        <f aca="false">H1111-F1111-G1111</f>
        <v>0</v>
      </c>
      <c r="S1111" s="66" t="n">
        <f aca="false">K1111-I1111-J1111</f>
        <v>0</v>
      </c>
    </row>
    <row r="1112" s="120" customFormat="true" ht="12" hidden="true" customHeight="false" outlineLevel="0" collapsed="false">
      <c r="A1112" s="75" t="s">
        <v>26</v>
      </c>
      <c r="B1112" s="179"/>
      <c r="C1112" s="111" t="n">
        <f aca="false">SUM(C1113:C1120)</f>
        <v>5387258</v>
      </c>
      <c r="D1112" s="112"/>
      <c r="E1112" s="187" t="n">
        <f aca="false">SUM(C1112:D1112)</f>
        <v>5387258</v>
      </c>
      <c r="F1112" s="187" t="n">
        <f aca="false">SUM(F1113:F1120)</f>
        <v>5570371</v>
      </c>
      <c r="G1112" s="112"/>
      <c r="H1112" s="187" t="n">
        <f aca="false">SUM(F1112:G1112)</f>
        <v>5570371</v>
      </c>
      <c r="I1112" s="111" t="n">
        <f aca="false">SUM(I1113:I1120)</f>
        <v>5493760</v>
      </c>
      <c r="J1112" s="112"/>
      <c r="K1112" s="187" t="n">
        <f aca="false">SUM(I1112:J1112)</f>
        <v>5493760</v>
      </c>
      <c r="L1112" s="193" t="n">
        <f aca="false">IF(C1112&lt;&gt;0,IF(I1112&lt;&gt;0,I1112/C1112*100,""),"")</f>
        <v>101.976924067865</v>
      </c>
      <c r="M1112" s="193" t="n">
        <f aca="false">IF(E1112&lt;&gt;0,IF(K1112&lt;&gt;0,K1112/E1112*100,""),"")</f>
        <v>101.976924067865</v>
      </c>
      <c r="N1112" s="193" t="n">
        <f aca="false">IF(F1112&lt;&gt;0,IF(I1112&lt;&gt;0,I1112/F1112*100,""),"")</f>
        <v>98.6246697033286</v>
      </c>
      <c r="O1112" s="193" t="n">
        <f aca="false">IF(H1112&lt;&gt;0,IF(K1112&lt;&gt;0,K1112/H1112*100,""),"")</f>
        <v>98.6246697033286</v>
      </c>
      <c r="Q1112" s="65" t="n">
        <f aca="false">E1112-C1112-D1112</f>
        <v>0</v>
      </c>
      <c r="R1112" s="66" t="n">
        <f aca="false">H1112-F1112-G1112</f>
        <v>0</v>
      </c>
      <c r="S1112" s="66" t="n">
        <f aca="false">K1112-I1112-J1112</f>
        <v>0</v>
      </c>
    </row>
    <row r="1113" s="120" customFormat="true" ht="12" hidden="false" customHeight="false" outlineLevel="0" collapsed="false">
      <c r="A1113" s="72" t="s">
        <v>654</v>
      </c>
      <c r="B1113" s="48" t="s">
        <v>618</v>
      </c>
      <c r="C1113" s="111" t="n">
        <v>5357430</v>
      </c>
      <c r="D1113" s="111"/>
      <c r="E1113" s="187" t="n">
        <f aca="false">SUM(C1113:D1113)</f>
        <v>5357430</v>
      </c>
      <c r="F1113" s="111" t="n">
        <v>5404350</v>
      </c>
      <c r="G1113" s="111"/>
      <c r="H1113" s="187" t="n">
        <f aca="false">SUM(F1113:G1113)</f>
        <v>5404350</v>
      </c>
      <c r="I1113" s="111" t="n">
        <v>5443680</v>
      </c>
      <c r="J1113" s="111"/>
      <c r="K1113" s="187" t="n">
        <f aca="false">SUM(I1113:J1113)</f>
        <v>5443680</v>
      </c>
      <c r="L1113" s="193" t="n">
        <f aca="false">IF(C1113&lt;&gt;0,IF(I1113&lt;&gt;0,I1113/C1113*100,""),"")</f>
        <v>101.609913708625</v>
      </c>
      <c r="M1113" s="193" t="n">
        <f aca="false">IF(E1113&lt;&gt;0,IF(K1113&lt;&gt;0,K1113/E1113*100,""),"")</f>
        <v>101.609913708625</v>
      </c>
      <c r="N1113" s="193" t="n">
        <f aca="false">IF(F1113&lt;&gt;0,IF(I1113&lt;&gt;0,I1113/F1113*100,""),"")</f>
        <v>100.72774709262</v>
      </c>
      <c r="O1113" s="193" t="n">
        <f aca="false">IF(H1113&lt;&gt;0,IF(K1113&lt;&gt;0,K1113/H1113*100,""),"")</f>
        <v>100.72774709262</v>
      </c>
      <c r="Q1113" s="65" t="n">
        <f aca="false">E1113-C1113-D1113</f>
        <v>0</v>
      </c>
      <c r="R1113" s="66" t="n">
        <f aca="false">H1113-F1113-G1113</f>
        <v>0</v>
      </c>
      <c r="S1113" s="66" t="n">
        <f aca="false">K1113-I1113-J1113</f>
        <v>0</v>
      </c>
    </row>
    <row r="1114" s="120" customFormat="true" ht="12" hidden="false" customHeight="false" outlineLevel="0" collapsed="false">
      <c r="A1114" s="72" t="s">
        <v>734</v>
      </c>
      <c r="B1114" s="48" t="s">
        <v>634</v>
      </c>
      <c r="C1114" s="111" t="n">
        <v>21628</v>
      </c>
      <c r="D1114" s="111"/>
      <c r="E1114" s="69" t="n">
        <f aca="false">SUM(C1114:D1114)</f>
        <v>21628</v>
      </c>
      <c r="F1114" s="111" t="n">
        <v>21628</v>
      </c>
      <c r="G1114" s="111"/>
      <c r="H1114" s="69" t="n">
        <f aca="false">SUM(F1114:G1114)</f>
        <v>21628</v>
      </c>
      <c r="I1114" s="111" t="n">
        <v>33870</v>
      </c>
      <c r="J1114" s="111"/>
      <c r="K1114" s="69" t="n">
        <f aca="false">SUM(I1114:J1114)</f>
        <v>33870</v>
      </c>
      <c r="L1114" s="71" t="n">
        <f aca="false">IF(C1114&lt;&gt;0,IF(I1114&lt;&gt;0,I1114/C1114*100,""),"")</f>
        <v>156.602552247087</v>
      </c>
      <c r="M1114" s="71" t="n">
        <f aca="false">IF(E1114&lt;&gt;0,IF(K1114&lt;&gt;0,K1114/E1114*100,""),"")</f>
        <v>156.602552247087</v>
      </c>
      <c r="N1114" s="71" t="n">
        <f aca="false">IF(F1114&lt;&gt;0,IF(I1114&lt;&gt;0,I1114/F1114*100,""),"")</f>
        <v>156.602552247087</v>
      </c>
      <c r="O1114" s="71" t="n">
        <f aca="false">IF(H1114&lt;&gt;0,IF(K1114&lt;&gt;0,K1114/H1114*100,""),"")</f>
        <v>156.602552247087</v>
      </c>
      <c r="Q1114" s="65" t="n">
        <f aca="false">E1114-C1114-D1114</f>
        <v>0</v>
      </c>
      <c r="R1114" s="66" t="n">
        <f aca="false">H1114-F1114-G1114</f>
        <v>0</v>
      </c>
      <c r="S1114" s="66" t="n">
        <f aca="false">K1114-I1114-J1114</f>
        <v>0</v>
      </c>
    </row>
    <row r="1115" s="120" customFormat="true" ht="12" hidden="false" customHeight="false" outlineLevel="0" collapsed="false">
      <c r="A1115" s="75" t="s">
        <v>30</v>
      </c>
      <c r="B1115" s="48" t="s">
        <v>31</v>
      </c>
      <c r="C1115" s="111" t="n">
        <v>4000</v>
      </c>
      <c r="D1115" s="111"/>
      <c r="E1115" s="69" t="n">
        <f aca="false">SUM(C1115:D1115)</f>
        <v>4000</v>
      </c>
      <c r="F1115" s="111" t="n">
        <v>9000</v>
      </c>
      <c r="G1115" s="111"/>
      <c r="H1115" s="69" t="n">
        <f aca="false">SUM(F1115:G1115)</f>
        <v>9000</v>
      </c>
      <c r="I1115" s="111" t="n">
        <v>4000</v>
      </c>
      <c r="J1115" s="111"/>
      <c r="K1115" s="69" t="n">
        <f aca="false">SUM(I1115:J1115)</f>
        <v>4000</v>
      </c>
      <c r="L1115" s="71" t="n">
        <f aca="false">IF(C1115&lt;&gt;0,IF(I1115&lt;&gt;0,I1115/C1115*100,""),"")</f>
        <v>100</v>
      </c>
      <c r="M1115" s="71" t="n">
        <f aca="false">IF(E1115&lt;&gt;0,IF(K1115&lt;&gt;0,K1115/E1115*100,""),"")</f>
        <v>100</v>
      </c>
      <c r="N1115" s="71" t="n">
        <f aca="false">IF(F1115&lt;&gt;0,IF(I1115&lt;&gt;0,I1115/F1115*100,""),"")</f>
        <v>44.4444444444444</v>
      </c>
      <c r="O1115" s="71" t="n">
        <f aca="false">IF(H1115&lt;&gt;0,IF(K1115&lt;&gt;0,K1115/H1115*100,""),"")</f>
        <v>44.4444444444444</v>
      </c>
      <c r="Q1115" s="65" t="n">
        <f aca="false">E1115-C1115-D1115</f>
        <v>0</v>
      </c>
      <c r="R1115" s="66" t="n">
        <f aca="false">H1115-F1115-G1115</f>
        <v>0</v>
      </c>
      <c r="S1115" s="66" t="n">
        <f aca="false">K1115-I1115-J1115</f>
        <v>0</v>
      </c>
    </row>
    <row r="1116" s="43" customFormat="true" ht="11.25" hidden="false" customHeight="false" outlineLevel="0" collapsed="false">
      <c r="A1116" s="72" t="s">
        <v>659</v>
      </c>
      <c r="B1116" s="48" t="s">
        <v>642</v>
      </c>
      <c r="C1116" s="69" t="n">
        <v>2100</v>
      </c>
      <c r="D1116" s="69"/>
      <c r="E1116" s="69" t="n">
        <f aca="false">SUM(C1116:D1116)</f>
        <v>2100</v>
      </c>
      <c r="F1116" s="69" t="n">
        <v>3440</v>
      </c>
      <c r="G1116" s="69"/>
      <c r="H1116" s="69" t="n">
        <f aca="false">SUM(F1116:G1116)</f>
        <v>3440</v>
      </c>
      <c r="I1116" s="69" t="n">
        <v>2110</v>
      </c>
      <c r="J1116" s="69"/>
      <c r="K1116" s="69" t="n">
        <f aca="false">SUM(I1116:J1116)</f>
        <v>2110</v>
      </c>
      <c r="L1116" s="71" t="n">
        <f aca="false">IF(C1116&lt;&gt;0,IF(I1116&lt;&gt;0,I1116/C1116*100,""),"")</f>
        <v>100.47619047619</v>
      </c>
      <c r="M1116" s="71" t="n">
        <f aca="false">IF(E1116&lt;&gt;0,IF(K1116&lt;&gt;0,K1116/E1116*100,""),"")</f>
        <v>100.47619047619</v>
      </c>
      <c r="N1116" s="71" t="n">
        <f aca="false">IF(F1116&lt;&gt;0,IF(I1116&lt;&gt;0,I1116/F1116*100,""),"")</f>
        <v>61.3372093023256</v>
      </c>
      <c r="O1116" s="71" t="n">
        <f aca="false">IF(H1116&lt;&gt;0,IF(K1116&lt;&gt;0,K1116/H1116*100,""),"")</f>
        <v>61.3372093023256</v>
      </c>
      <c r="Q1116" s="65" t="n">
        <f aca="false">E1116-C1116-D1116</f>
        <v>0</v>
      </c>
      <c r="R1116" s="66" t="n">
        <f aca="false">H1116-F1116-G1116</f>
        <v>0</v>
      </c>
      <c r="S1116" s="66" t="n">
        <f aca="false">K1116-I1116-J1116</f>
        <v>0</v>
      </c>
    </row>
    <row r="1117" s="43" customFormat="true" ht="11.25" hidden="false" customHeight="false" outlineLevel="0" collapsed="false">
      <c r="A1117" s="72" t="s">
        <v>698</v>
      </c>
      <c r="B1117" s="48" t="s">
        <v>628</v>
      </c>
      <c r="C1117" s="69" t="n">
        <v>2100</v>
      </c>
      <c r="D1117" s="69"/>
      <c r="E1117" s="69" t="n">
        <f aca="false">SUM(C1117:D1117)</f>
        <v>2100</v>
      </c>
      <c r="F1117" s="69" t="n">
        <v>2900</v>
      </c>
      <c r="G1117" s="69"/>
      <c r="H1117" s="69" t="n">
        <f aca="false">SUM(F1117:G1117)</f>
        <v>2900</v>
      </c>
      <c r="I1117" s="69" t="n">
        <v>2100</v>
      </c>
      <c r="J1117" s="69"/>
      <c r="K1117" s="69" t="n">
        <f aca="false">SUM(I1117:J1117)</f>
        <v>2100</v>
      </c>
      <c r="L1117" s="71" t="n">
        <f aca="false">IF(C1117&lt;&gt;0,IF(I1117&lt;&gt;0,I1117/C1117*100,""),"")</f>
        <v>100</v>
      </c>
      <c r="M1117" s="71" t="n">
        <f aca="false">IF(E1117&lt;&gt;0,IF(K1117&lt;&gt;0,K1117/E1117*100,""),"")</f>
        <v>100</v>
      </c>
      <c r="N1117" s="71" t="n">
        <f aca="false">IF(F1117&lt;&gt;0,IF(I1117&lt;&gt;0,I1117/F1117*100,""),"")</f>
        <v>72.4137931034483</v>
      </c>
      <c r="O1117" s="71" t="n">
        <f aca="false">IF(H1117&lt;&gt;0,IF(K1117&lt;&gt;0,K1117/H1117*100,""),"")</f>
        <v>72.4137931034483</v>
      </c>
      <c r="Q1117" s="65" t="n">
        <f aca="false">E1117-C1117-D1117</f>
        <v>0</v>
      </c>
      <c r="R1117" s="66" t="n">
        <f aca="false">H1117-F1117-G1117</f>
        <v>0</v>
      </c>
      <c r="S1117" s="66" t="n">
        <f aca="false">K1117-I1117-J1117</f>
        <v>0</v>
      </c>
    </row>
    <row r="1118" s="43" customFormat="true" ht="11.25" hidden="false" customHeight="false" outlineLevel="0" collapsed="false">
      <c r="A1118" s="72" t="s">
        <v>655</v>
      </c>
      <c r="B1118" s="48" t="s">
        <v>656</v>
      </c>
      <c r="C1118" s="69"/>
      <c r="D1118" s="69"/>
      <c r="E1118" s="69" t="n">
        <f aca="false">SUM(C1118:D1118)</f>
        <v>0</v>
      </c>
      <c r="F1118" s="69" t="n">
        <v>68000</v>
      </c>
      <c r="G1118" s="69"/>
      <c r="H1118" s="69" t="n">
        <f aca="false">SUM(F1118:G1118)</f>
        <v>68000</v>
      </c>
      <c r="I1118" s="69" t="n">
        <v>8000</v>
      </c>
      <c r="J1118" s="69"/>
      <c r="K1118" s="69" t="n">
        <f aca="false">SUM(I1118:J1118)</f>
        <v>8000</v>
      </c>
      <c r="L1118" s="71" t="str">
        <f aca="false">IF(C1118&lt;&gt;0,IF(I1118&lt;&gt;0,I1118/C1118*100,""),"")</f>
        <v/>
      </c>
      <c r="M1118" s="71" t="str">
        <f aca="false">IF(E1118&lt;&gt;0,IF(K1118&lt;&gt;0,K1118/E1118*100,""),"")</f>
        <v/>
      </c>
      <c r="N1118" s="71" t="n">
        <f aca="false">IF(F1118&lt;&gt;0,IF(I1118&lt;&gt;0,I1118/F1118*100,""),"")</f>
        <v>11.7647058823529</v>
      </c>
      <c r="O1118" s="71" t="n">
        <f aca="false">IF(H1118&lt;&gt;0,IF(K1118&lt;&gt;0,K1118/H1118*100,""),"")</f>
        <v>11.7647058823529</v>
      </c>
      <c r="Q1118" s="65" t="n">
        <f aca="false">E1118-C1118-D1118</f>
        <v>0</v>
      </c>
      <c r="R1118" s="66" t="n">
        <f aca="false">H1118-F1118-G1118</f>
        <v>0</v>
      </c>
      <c r="S1118" s="66" t="n">
        <f aca="false">K1118-I1118-J1118</f>
        <v>0</v>
      </c>
    </row>
    <row r="1119" s="120" customFormat="true" ht="12" hidden="false" customHeight="false" outlineLevel="0" collapsed="false">
      <c r="A1119" s="72" t="s">
        <v>658</v>
      </c>
      <c r="B1119" s="79" t="s">
        <v>620</v>
      </c>
      <c r="C1119" s="111"/>
      <c r="D1119" s="111"/>
      <c r="E1119" s="111"/>
      <c r="F1119" s="111" t="n">
        <v>47000</v>
      </c>
      <c r="G1119" s="111"/>
      <c r="H1119" s="187" t="n">
        <f aca="false">SUM(F1119:G1119)</f>
        <v>47000</v>
      </c>
      <c r="I1119" s="111"/>
      <c r="J1119" s="111"/>
      <c r="K1119" s="111"/>
      <c r="L1119" s="128" t="str">
        <f aca="false">IF(C1119&lt;&gt;0,IF(I1119&lt;&gt;0,I1119/C1119*100,""),"")</f>
        <v/>
      </c>
      <c r="M1119" s="128" t="str">
        <f aca="false">IF(E1119&lt;&gt;0,IF(K1119&lt;&gt;0,K1119/E1119*100,""),"")</f>
        <v/>
      </c>
      <c r="N1119" s="128" t="str">
        <f aca="false">IF(F1119&lt;&gt;0,IF(I1119&lt;&gt;0,I1119/F1119*100,""),"")</f>
        <v/>
      </c>
      <c r="O1119" s="128" t="str">
        <f aca="false">IF(H1119&lt;&gt;0,IF(K1119&lt;&gt;0,K1119/H1119*100,""),"")</f>
        <v/>
      </c>
      <c r="Q1119" s="65" t="n">
        <f aca="false">E1119-C1119-D1119</f>
        <v>0</v>
      </c>
      <c r="R1119" s="66" t="n">
        <f aca="false">H1119-F1119-G1119</f>
        <v>0</v>
      </c>
      <c r="S1119" s="66" t="n">
        <f aca="false">K1119-I1119-J1119</f>
        <v>0</v>
      </c>
    </row>
    <row r="1120" s="43" customFormat="true" ht="11.25" hidden="false" customHeight="false" outlineLevel="0" collapsed="false">
      <c r="A1120" s="72" t="s">
        <v>660</v>
      </c>
      <c r="B1120" s="79" t="s">
        <v>626</v>
      </c>
      <c r="C1120" s="111"/>
      <c r="D1120" s="111"/>
      <c r="E1120" s="69" t="n">
        <f aca="false">SUM(C1120:D1120)</f>
        <v>0</v>
      </c>
      <c r="F1120" s="111" t="n">
        <v>14053</v>
      </c>
      <c r="G1120" s="111"/>
      <c r="H1120" s="69" t="n">
        <f aca="false">SUM(F1120:G1120)</f>
        <v>14053</v>
      </c>
      <c r="I1120" s="111"/>
      <c r="J1120" s="111"/>
      <c r="K1120" s="69" t="n">
        <f aca="false">SUM(I1120:J1120)</f>
        <v>0</v>
      </c>
      <c r="L1120" s="71" t="str">
        <f aca="false">IF(C1120&lt;&gt;0,IF(I1120&lt;&gt;0,I1120/C1120*100,""),"")</f>
        <v/>
      </c>
      <c r="M1120" s="71" t="str">
        <f aca="false">IF(E1120&lt;&gt;0,IF(K1120&lt;&gt;0,K1120/E1120*100,""),"")</f>
        <v/>
      </c>
      <c r="N1120" s="71" t="str">
        <f aca="false">IF(F1120&lt;&gt;0,IF(I1120&lt;&gt;0,I1120/F1120*100,""),"")</f>
        <v/>
      </c>
      <c r="O1120" s="71" t="str">
        <f aca="false">IF(H1120&lt;&gt;0,IF(K1120&lt;&gt;0,K1120/H1120*100,""),"")</f>
        <v/>
      </c>
      <c r="Q1120" s="65" t="n">
        <f aca="false">E1120-C1120-D1120</f>
        <v>0</v>
      </c>
      <c r="R1120" s="66" t="n">
        <f aca="false">H1120-F1120-G1120</f>
        <v>0</v>
      </c>
      <c r="S1120" s="66" t="n">
        <f aca="false">K1120-I1120-J1120</f>
        <v>0</v>
      </c>
    </row>
    <row r="1121" s="43" customFormat="true" ht="6" hidden="false" customHeight="true" outlineLevel="0" collapsed="false">
      <c r="A1121" s="72"/>
      <c r="B1121" s="48"/>
      <c r="C1121" s="69"/>
      <c r="D1121" s="69"/>
      <c r="E1121" s="69" t="n">
        <f aca="false">SUM(C1121:D1121)</f>
        <v>0</v>
      </c>
      <c r="F1121" s="69"/>
      <c r="G1121" s="69"/>
      <c r="H1121" s="69" t="n">
        <f aca="false">SUM(F1121:G1121)</f>
        <v>0</v>
      </c>
      <c r="I1121" s="69"/>
      <c r="J1121" s="69"/>
      <c r="K1121" s="69" t="n">
        <f aca="false">SUM(I1121:J1121)</f>
        <v>0</v>
      </c>
      <c r="L1121" s="71" t="str">
        <f aca="false">IF(C1121&lt;&gt;0,IF(I1121&lt;&gt;0,I1121/C1121*100,""),"")</f>
        <v/>
      </c>
      <c r="M1121" s="71" t="str">
        <f aca="false">IF(E1121&lt;&gt;0,IF(K1121&lt;&gt;0,K1121/E1121*100,""),"")</f>
        <v/>
      </c>
      <c r="N1121" s="71" t="str">
        <f aca="false">IF(F1121&lt;&gt;0,IF(I1121&lt;&gt;0,I1121/F1121*100,""),"")</f>
        <v/>
      </c>
      <c r="O1121" s="71" t="str">
        <f aca="false">IF(H1121&lt;&gt;0,IF(K1121&lt;&gt;0,K1121/H1121*100,""),"")</f>
        <v/>
      </c>
      <c r="Q1121" s="65" t="n">
        <f aca="false">E1121-C1121-D1121</f>
        <v>0</v>
      </c>
      <c r="R1121" s="66" t="n">
        <f aca="false">H1121-F1121-G1121</f>
        <v>0</v>
      </c>
      <c r="S1121" s="66" t="n">
        <f aca="false">K1121-I1121-J1121</f>
        <v>0</v>
      </c>
    </row>
    <row r="1122" s="120" customFormat="true" ht="12.75" hidden="false" customHeight="false" outlineLevel="0" collapsed="false">
      <c r="A1122" s="61" t="s">
        <v>736</v>
      </c>
      <c r="B1122" s="76" t="s">
        <v>19</v>
      </c>
      <c r="C1122" s="183" t="n">
        <f aca="false">SUM(C1124:C1129)</f>
        <v>6022293</v>
      </c>
      <c r="D1122" s="183" t="n">
        <f aca="false">SUM(D1124:D1129)</f>
        <v>0</v>
      </c>
      <c r="E1122" s="183" t="n">
        <f aca="false">SUM(C1122:D1122)</f>
        <v>6022293</v>
      </c>
      <c r="F1122" s="183" t="n">
        <f aca="false">SUM(F1124:F1129)</f>
        <v>6276113</v>
      </c>
      <c r="G1122" s="183" t="n">
        <f aca="false">SUM(G1124:G1129)</f>
        <v>0</v>
      </c>
      <c r="H1122" s="183" t="n">
        <f aca="false">SUM(F1122:G1122)</f>
        <v>6276113</v>
      </c>
      <c r="I1122" s="183" t="n">
        <f aca="false">SUM(I1124:I1129)</f>
        <v>6257300</v>
      </c>
      <c r="J1122" s="183" t="n">
        <f aca="false">SUM(J1124:J1129)</f>
        <v>0</v>
      </c>
      <c r="K1122" s="183" t="n">
        <f aca="false">SUM(I1122:J1122)</f>
        <v>6257300</v>
      </c>
      <c r="L1122" s="184" t="n">
        <f aca="false">IF(C1122&lt;&gt;0,IF(I1122&lt;&gt;0,I1122/C1122*100,""),"")</f>
        <v>103.902284395661</v>
      </c>
      <c r="M1122" s="184" t="n">
        <f aca="false">IF(E1122&lt;&gt;0,IF(K1122&lt;&gt;0,K1122/E1122*100,""),"")</f>
        <v>103.902284395661</v>
      </c>
      <c r="N1122" s="184" t="n">
        <f aca="false">IF(F1122&lt;&gt;0,IF(I1122&lt;&gt;0,I1122/F1122*100,""),"")</f>
        <v>99.7002444028653</v>
      </c>
      <c r="O1122" s="184" t="n">
        <f aca="false">IF(H1122&lt;&gt;0,IF(K1122&lt;&gt;0,K1122/H1122*100,""),"")</f>
        <v>99.7002444028653</v>
      </c>
      <c r="Q1122" s="65" t="n">
        <f aca="false">E1122-C1122-D1122</f>
        <v>0</v>
      </c>
      <c r="R1122" s="66" t="n">
        <f aca="false">H1122-F1122-G1122</f>
        <v>0</v>
      </c>
      <c r="S1122" s="66" t="n">
        <f aca="false">K1122-I1122-J1122</f>
        <v>0</v>
      </c>
    </row>
    <row r="1123" s="94" customFormat="true" ht="11.25" hidden="true" customHeight="false" outlineLevel="0" collapsed="false">
      <c r="A1123" s="75" t="s">
        <v>26</v>
      </c>
      <c r="B1123" s="85"/>
      <c r="C1123" s="198" t="n">
        <f aca="false">SUM(C1124:C1129)</f>
        <v>6022293</v>
      </c>
      <c r="D1123" s="198"/>
      <c r="E1123" s="69" t="n">
        <f aca="false">SUM(C1123:D1123)</f>
        <v>6022293</v>
      </c>
      <c r="F1123" s="69" t="n">
        <f aca="false">SUM(F1124:F1129)</f>
        <v>6276113</v>
      </c>
      <c r="G1123" s="198"/>
      <c r="H1123" s="69" t="n">
        <f aca="false">SUM(F1123:G1123)</f>
        <v>6276113</v>
      </c>
      <c r="I1123" s="198" t="n">
        <f aca="false">SUM(I1124:I1129)</f>
        <v>6257300</v>
      </c>
      <c r="J1123" s="198"/>
      <c r="K1123" s="69" t="n">
        <f aca="false">SUM(I1123:J1123)</f>
        <v>6257300</v>
      </c>
      <c r="L1123" s="71" t="n">
        <f aca="false">IF(C1123&lt;&gt;0,IF(I1123&lt;&gt;0,I1123/C1123*100,""),"")</f>
        <v>103.902284395661</v>
      </c>
      <c r="M1123" s="71" t="n">
        <f aca="false">IF(E1123&lt;&gt;0,IF(K1123&lt;&gt;0,K1123/E1123*100,""),"")</f>
        <v>103.902284395661</v>
      </c>
      <c r="N1123" s="71" t="n">
        <f aca="false">IF(F1123&lt;&gt;0,IF(I1123&lt;&gt;0,I1123/F1123*100,""),"")</f>
        <v>99.7002444028653</v>
      </c>
      <c r="O1123" s="71" t="n">
        <f aca="false">IF(H1123&lt;&gt;0,IF(K1123&lt;&gt;0,K1123/H1123*100,""),"")</f>
        <v>99.7002444028653</v>
      </c>
      <c r="Q1123" s="65" t="n">
        <f aca="false">E1123-C1123-D1123</f>
        <v>0</v>
      </c>
      <c r="R1123" s="66" t="n">
        <f aca="false">H1123-F1123-G1123</f>
        <v>0</v>
      </c>
      <c r="S1123" s="66" t="n">
        <f aca="false">K1123-I1123-J1123</f>
        <v>0</v>
      </c>
    </row>
    <row r="1124" s="120" customFormat="true" ht="12" hidden="false" customHeight="false" outlineLevel="0" collapsed="false">
      <c r="A1124" s="72" t="s">
        <v>654</v>
      </c>
      <c r="B1124" s="48" t="s">
        <v>618</v>
      </c>
      <c r="C1124" s="185" t="n">
        <v>5846400</v>
      </c>
      <c r="D1124" s="185"/>
      <c r="E1124" s="69" t="n">
        <f aca="false">SUM(C1124:D1124)</f>
        <v>5846400</v>
      </c>
      <c r="F1124" s="185" t="n">
        <v>5914500</v>
      </c>
      <c r="G1124" s="185"/>
      <c r="H1124" s="69" t="n">
        <f aca="false">SUM(F1124:G1124)</f>
        <v>5914500</v>
      </c>
      <c r="I1124" s="185" t="n">
        <v>6058970</v>
      </c>
      <c r="J1124" s="185"/>
      <c r="K1124" s="69" t="n">
        <f aca="false">SUM(I1124:J1124)</f>
        <v>6058970</v>
      </c>
      <c r="L1124" s="71" t="n">
        <f aca="false">IF(C1124&lt;&gt;0,IF(I1124&lt;&gt;0,I1124/C1124*100,""),"")</f>
        <v>103.635912698413</v>
      </c>
      <c r="M1124" s="71" t="n">
        <f aca="false">IF(E1124&lt;&gt;0,IF(K1124&lt;&gt;0,K1124/E1124*100,""),"")</f>
        <v>103.635912698413</v>
      </c>
      <c r="N1124" s="71" t="n">
        <f aca="false">IF(F1124&lt;&gt;0,IF(I1124&lt;&gt;0,I1124/F1124*100,""),"")</f>
        <v>102.442640967115</v>
      </c>
      <c r="O1124" s="71" t="n">
        <f aca="false">IF(H1124&lt;&gt;0,IF(K1124&lt;&gt;0,K1124/H1124*100,""),"")</f>
        <v>102.442640967115</v>
      </c>
      <c r="Q1124" s="65" t="n">
        <f aca="false">E1124-C1124-D1124</f>
        <v>0</v>
      </c>
      <c r="R1124" s="66" t="n">
        <f aca="false">H1124-F1124-G1124</f>
        <v>0</v>
      </c>
      <c r="S1124" s="66" t="n">
        <f aca="false">K1124-I1124-J1124</f>
        <v>0</v>
      </c>
    </row>
    <row r="1125" s="120" customFormat="true" ht="12" hidden="false" customHeight="false" outlineLevel="0" collapsed="false">
      <c r="A1125" s="72" t="s">
        <v>734</v>
      </c>
      <c r="B1125" s="48" t="s">
        <v>634</v>
      </c>
      <c r="C1125" s="185" t="n">
        <v>111693</v>
      </c>
      <c r="D1125" s="185"/>
      <c r="E1125" s="69" t="n">
        <f aca="false">SUM(C1125:D1125)</f>
        <v>111693</v>
      </c>
      <c r="F1125" s="185" t="n">
        <v>111693</v>
      </c>
      <c r="G1125" s="185"/>
      <c r="H1125" s="69" t="n">
        <f aca="false">SUM(F1125:G1125)</f>
        <v>111693</v>
      </c>
      <c r="I1125" s="185" t="n">
        <v>133030</v>
      </c>
      <c r="J1125" s="185"/>
      <c r="K1125" s="69" t="n">
        <f aca="false">SUM(I1125:J1125)</f>
        <v>133030</v>
      </c>
      <c r="L1125" s="71" t="n">
        <f aca="false">IF(C1125&lt;&gt;0,IF(I1125&lt;&gt;0,I1125/C1125*100,""),"")</f>
        <v>119.103256247034</v>
      </c>
      <c r="M1125" s="71" t="n">
        <f aca="false">IF(E1125&lt;&gt;0,IF(K1125&lt;&gt;0,K1125/E1125*100,""),"")</f>
        <v>119.103256247034</v>
      </c>
      <c r="N1125" s="71" t="n">
        <f aca="false">IF(F1125&lt;&gt;0,IF(I1125&lt;&gt;0,I1125/F1125*100,""),"")</f>
        <v>119.103256247034</v>
      </c>
      <c r="O1125" s="71" t="n">
        <f aca="false">IF(H1125&lt;&gt;0,IF(K1125&lt;&gt;0,K1125/H1125*100,""),"")</f>
        <v>119.103256247034</v>
      </c>
      <c r="Q1125" s="65" t="n">
        <f aca="false">E1125-C1125-D1125</f>
        <v>0</v>
      </c>
      <c r="R1125" s="66" t="n">
        <f aca="false">H1125-F1125-G1125</f>
        <v>0</v>
      </c>
      <c r="S1125" s="66" t="n">
        <f aca="false">K1125-I1125-J1125</f>
        <v>0</v>
      </c>
    </row>
    <row r="1126" s="120" customFormat="true" ht="12" hidden="false" customHeight="false" outlineLevel="0" collapsed="false">
      <c r="A1126" s="72" t="s">
        <v>659</v>
      </c>
      <c r="B1126" s="48" t="s">
        <v>642</v>
      </c>
      <c r="C1126" s="185" t="n">
        <v>4200</v>
      </c>
      <c r="D1126" s="185"/>
      <c r="E1126" s="69" t="n">
        <f aca="false">SUM(C1126:D1126)</f>
        <v>4200</v>
      </c>
      <c r="F1126" s="185" t="n">
        <v>5920</v>
      </c>
      <c r="G1126" s="185"/>
      <c r="H1126" s="69" t="n">
        <f aca="false">SUM(F1126:G1126)</f>
        <v>5920</v>
      </c>
      <c r="I1126" s="185" t="n">
        <v>2300</v>
      </c>
      <c r="J1126" s="185"/>
      <c r="K1126" s="69" t="n">
        <f aca="false">SUM(I1126:J1126)</f>
        <v>2300</v>
      </c>
      <c r="L1126" s="71" t="n">
        <f aca="false">IF(C1126&lt;&gt;0,IF(I1126&lt;&gt;0,I1126/C1126*100,""),"")</f>
        <v>54.7619047619048</v>
      </c>
      <c r="M1126" s="71" t="n">
        <f aca="false">IF(E1126&lt;&gt;0,IF(K1126&lt;&gt;0,K1126/E1126*100,""),"")</f>
        <v>54.7619047619048</v>
      </c>
      <c r="N1126" s="71" t="n">
        <f aca="false">IF(F1126&lt;&gt;0,IF(I1126&lt;&gt;0,I1126/F1126*100,""),"")</f>
        <v>38.8513513513514</v>
      </c>
      <c r="O1126" s="71" t="n">
        <f aca="false">IF(H1126&lt;&gt;0,IF(K1126&lt;&gt;0,K1126/H1126*100,""),"")</f>
        <v>38.8513513513514</v>
      </c>
      <c r="Q1126" s="65" t="n">
        <f aca="false">E1126-C1126-D1126</f>
        <v>0</v>
      </c>
      <c r="R1126" s="66" t="n">
        <f aca="false">H1126-F1126-G1126</f>
        <v>0</v>
      </c>
      <c r="S1126" s="66" t="n">
        <f aca="false">K1126-I1126-J1126</f>
        <v>0</v>
      </c>
    </row>
    <row r="1127" s="120" customFormat="true" ht="12" hidden="false" customHeight="false" outlineLevel="0" collapsed="false">
      <c r="A1127" s="72" t="s">
        <v>660</v>
      </c>
      <c r="B1127" s="87" t="s">
        <v>626</v>
      </c>
      <c r="C1127" s="185" t="n">
        <v>60000</v>
      </c>
      <c r="D1127" s="185"/>
      <c r="E1127" s="69" t="n">
        <f aca="false">SUM(C1127:D1127)</f>
        <v>60000</v>
      </c>
      <c r="F1127" s="185" t="n">
        <v>60000</v>
      </c>
      <c r="G1127" s="185"/>
      <c r="H1127" s="69" t="n">
        <f aca="false">SUM(F1127:G1127)</f>
        <v>60000</v>
      </c>
      <c r="I1127" s="185" t="n">
        <v>52000</v>
      </c>
      <c r="J1127" s="185"/>
      <c r="K1127" s="69" t="n">
        <f aca="false">SUM(I1127:J1127)</f>
        <v>52000</v>
      </c>
      <c r="L1127" s="71" t="n">
        <f aca="false">IF(C1127&lt;&gt;0,IF(I1127&lt;&gt;0,I1127/C1127*100,""),"")</f>
        <v>86.6666666666667</v>
      </c>
      <c r="M1127" s="71" t="n">
        <f aca="false">IF(E1127&lt;&gt;0,IF(K1127&lt;&gt;0,K1127/E1127*100,""),"")</f>
        <v>86.6666666666667</v>
      </c>
      <c r="N1127" s="71" t="n">
        <f aca="false">IF(F1127&lt;&gt;0,IF(I1127&lt;&gt;0,I1127/F1127*100,""),"")</f>
        <v>86.6666666666667</v>
      </c>
      <c r="O1127" s="71" t="n">
        <f aca="false">IF(H1127&lt;&gt;0,IF(K1127&lt;&gt;0,K1127/H1127*100,""),"")</f>
        <v>86.6666666666667</v>
      </c>
      <c r="Q1127" s="65" t="n">
        <f aca="false">E1127-C1127-D1127</f>
        <v>0</v>
      </c>
      <c r="R1127" s="66" t="n">
        <f aca="false">H1127-F1127-G1127</f>
        <v>0</v>
      </c>
      <c r="S1127" s="66" t="n">
        <f aca="false">K1127-I1127-J1127</f>
        <v>0</v>
      </c>
    </row>
    <row r="1128" s="43" customFormat="true" ht="11.25" hidden="false" customHeight="false" outlineLevel="0" collapsed="false">
      <c r="A1128" s="72" t="s">
        <v>655</v>
      </c>
      <c r="B1128" s="48" t="s">
        <v>656</v>
      </c>
      <c r="C1128" s="69"/>
      <c r="D1128" s="69"/>
      <c r="E1128" s="69" t="n">
        <f aca="false">SUM(C1128:D1128)</f>
        <v>0</v>
      </c>
      <c r="F1128" s="69" t="n">
        <v>126000</v>
      </c>
      <c r="G1128" s="69"/>
      <c r="H1128" s="69" t="n">
        <f aca="false">SUM(F1128:G1128)</f>
        <v>126000</v>
      </c>
      <c r="I1128" s="69" t="n">
        <v>11000</v>
      </c>
      <c r="J1128" s="69"/>
      <c r="K1128" s="69" t="n">
        <f aca="false">SUM(I1128:J1128)</f>
        <v>11000</v>
      </c>
      <c r="L1128" s="71" t="str">
        <f aca="false">IF(C1128&lt;&gt;0,IF(I1128&lt;&gt;0,I1128/C1128*100,""),"")</f>
        <v/>
      </c>
      <c r="M1128" s="71" t="str">
        <f aca="false">IF(E1128&lt;&gt;0,IF(K1128&lt;&gt;0,K1128/E1128*100,""),"")</f>
        <v/>
      </c>
      <c r="N1128" s="71" t="n">
        <f aca="false">IF(F1128&lt;&gt;0,IF(I1128&lt;&gt;0,I1128/F1128*100,""),"")</f>
        <v>8.73015873015873</v>
      </c>
      <c r="O1128" s="71" t="n">
        <f aca="false">IF(H1128&lt;&gt;0,IF(K1128&lt;&gt;0,K1128/H1128*100,""),"")</f>
        <v>8.73015873015873</v>
      </c>
      <c r="Q1128" s="65" t="n">
        <f aca="false">E1128-C1128-D1128</f>
        <v>0</v>
      </c>
      <c r="R1128" s="66" t="n">
        <f aca="false">H1128-F1128-G1128</f>
        <v>0</v>
      </c>
      <c r="S1128" s="66" t="n">
        <f aca="false">K1128-I1128-J1128</f>
        <v>0</v>
      </c>
    </row>
    <row r="1129" s="120" customFormat="true" ht="12" hidden="false" customHeight="false" outlineLevel="0" collapsed="false">
      <c r="A1129" s="72" t="s">
        <v>658</v>
      </c>
      <c r="B1129" s="79" t="s">
        <v>620</v>
      </c>
      <c r="C1129" s="185"/>
      <c r="D1129" s="185"/>
      <c r="E1129" s="69"/>
      <c r="F1129" s="185" t="n">
        <v>58000</v>
      </c>
      <c r="G1129" s="185"/>
      <c r="H1129" s="69" t="n">
        <f aca="false">SUM(F1129:G1129)</f>
        <v>58000</v>
      </c>
      <c r="I1129" s="185"/>
      <c r="J1129" s="185"/>
      <c r="K1129" s="69"/>
      <c r="L1129" s="71" t="str">
        <f aca="false">IF(C1129&lt;&gt;0,IF(I1129&lt;&gt;0,I1129/C1129*100,""),"")</f>
        <v/>
      </c>
      <c r="M1129" s="71" t="str">
        <f aca="false">IF(E1129&lt;&gt;0,IF(K1129&lt;&gt;0,K1129/E1129*100,""),"")</f>
        <v/>
      </c>
      <c r="N1129" s="71" t="str">
        <f aca="false">IF(F1129&lt;&gt;0,IF(I1129&lt;&gt;0,I1129/F1129*100,""),"")</f>
        <v/>
      </c>
      <c r="O1129" s="71" t="str">
        <f aca="false">IF(H1129&lt;&gt;0,IF(K1129&lt;&gt;0,K1129/H1129*100,""),"")</f>
        <v/>
      </c>
      <c r="Q1129" s="65" t="n">
        <f aca="false">E1129-C1129-D1129</f>
        <v>0</v>
      </c>
      <c r="R1129" s="66" t="n">
        <f aca="false">H1129-F1129-G1129</f>
        <v>0</v>
      </c>
      <c r="S1129" s="66" t="n">
        <f aca="false">K1129-I1129-J1129</f>
        <v>0</v>
      </c>
    </row>
    <row r="1130" s="43" customFormat="true" ht="11.25" hidden="true" customHeight="false" outlineLevel="0" collapsed="false">
      <c r="A1130" s="72" t="s">
        <v>57</v>
      </c>
      <c r="B1130" s="79" t="s">
        <v>58</v>
      </c>
      <c r="C1130" s="69"/>
      <c r="D1130" s="69"/>
      <c r="E1130" s="69"/>
      <c r="F1130" s="69"/>
      <c r="G1130" s="69"/>
      <c r="H1130" s="69"/>
      <c r="I1130" s="69"/>
      <c r="J1130" s="69"/>
      <c r="K1130" s="69"/>
      <c r="L1130" s="71" t="str">
        <f aca="false">IF(C1130&lt;&gt;0,IF(I1130&lt;&gt;0,I1130/C1130*100,""),"")</f>
        <v/>
      </c>
      <c r="M1130" s="71" t="str">
        <f aca="false">IF(E1130&lt;&gt;0,IF(K1130&lt;&gt;0,K1130/E1130*100,""),"")</f>
        <v/>
      </c>
      <c r="N1130" s="71" t="str">
        <f aca="false">IF(F1130&lt;&gt;0,IF(I1130&lt;&gt;0,I1130/F1130*100,""),"")</f>
        <v/>
      </c>
      <c r="O1130" s="71" t="str">
        <f aca="false">IF(H1130&lt;&gt;0,IF(K1130&lt;&gt;0,K1130/H1130*100,""),"")</f>
        <v/>
      </c>
      <c r="Q1130" s="65" t="n">
        <f aca="false">E1130-C1130-D1130</f>
        <v>0</v>
      </c>
      <c r="R1130" s="66" t="n">
        <f aca="false">H1130-F1130-G1130</f>
        <v>0</v>
      </c>
      <c r="S1130" s="66" t="n">
        <f aca="false">K1130-I1130-J1130</f>
        <v>0</v>
      </c>
    </row>
    <row r="1131" s="43" customFormat="true" ht="6" hidden="false" customHeight="true" outlineLevel="0" collapsed="false">
      <c r="A1131" s="72"/>
      <c r="B1131" s="48"/>
      <c r="C1131" s="69"/>
      <c r="D1131" s="69"/>
      <c r="E1131" s="69" t="n">
        <f aca="false">SUM(C1131:D1131)</f>
        <v>0</v>
      </c>
      <c r="F1131" s="69"/>
      <c r="G1131" s="69"/>
      <c r="H1131" s="69" t="n">
        <f aca="false">SUM(F1131:G1131)</f>
        <v>0</v>
      </c>
      <c r="I1131" s="69"/>
      <c r="J1131" s="69"/>
      <c r="K1131" s="69" t="n">
        <f aca="false">SUM(I1131:J1131)</f>
        <v>0</v>
      </c>
      <c r="L1131" s="71" t="str">
        <f aca="false">IF(C1131&lt;&gt;0,IF(I1131&lt;&gt;0,I1131/C1131*100,""),"")</f>
        <v/>
      </c>
      <c r="M1131" s="71" t="str">
        <f aca="false">IF(E1131&lt;&gt;0,IF(K1131&lt;&gt;0,K1131/E1131*100,""),"")</f>
        <v/>
      </c>
      <c r="N1131" s="71" t="str">
        <f aca="false">IF(F1131&lt;&gt;0,IF(I1131&lt;&gt;0,I1131/F1131*100,""),"")</f>
        <v/>
      </c>
      <c r="O1131" s="71" t="str">
        <f aca="false">IF(H1131&lt;&gt;0,IF(K1131&lt;&gt;0,K1131/H1131*100,""),"")</f>
        <v/>
      </c>
      <c r="Q1131" s="65" t="n">
        <f aca="false">E1131-C1131-D1131</f>
        <v>0</v>
      </c>
      <c r="R1131" s="66" t="n">
        <f aca="false">H1131-F1131-G1131</f>
        <v>0</v>
      </c>
      <c r="S1131" s="66" t="n">
        <f aca="false">K1131-I1131-J1131</f>
        <v>0</v>
      </c>
    </row>
    <row r="1132" s="120" customFormat="true" ht="12.75" hidden="false" customHeight="false" outlineLevel="0" collapsed="false">
      <c r="A1132" s="61" t="s">
        <v>737</v>
      </c>
      <c r="B1132" s="76" t="s">
        <v>19</v>
      </c>
      <c r="C1132" s="108" t="n">
        <f aca="false">SUM(C1134:C1142)</f>
        <v>6192779</v>
      </c>
      <c r="D1132" s="108" t="n">
        <f aca="false">SUM(D1134:D1142)</f>
        <v>0</v>
      </c>
      <c r="E1132" s="108" t="n">
        <f aca="false">SUM(C1132:D1132)</f>
        <v>6192779</v>
      </c>
      <c r="F1132" s="108" t="n">
        <f aca="false">SUM(F1134:F1142)</f>
        <v>7045427</v>
      </c>
      <c r="G1132" s="108" t="n">
        <f aca="false">SUM(G1134:G1142)</f>
        <v>0</v>
      </c>
      <c r="H1132" s="108" t="n">
        <f aca="false">SUM(F1132:G1132)</f>
        <v>7045427</v>
      </c>
      <c r="I1132" s="108" t="n">
        <f aca="false">SUM(I1134:I1142)</f>
        <v>7327490</v>
      </c>
      <c r="J1132" s="108" t="n">
        <f aca="false">SUM(J1134:J1142)</f>
        <v>0</v>
      </c>
      <c r="K1132" s="108" t="n">
        <f aca="false">SUM(I1132:J1132)</f>
        <v>7327490</v>
      </c>
      <c r="L1132" s="109" t="n">
        <f aca="false">IF(C1132&lt;&gt;0,IF(I1132&lt;&gt;0,I1132/C1132*100,""),"")</f>
        <v>118.323130859344</v>
      </c>
      <c r="M1132" s="109" t="n">
        <f aca="false">IF(E1132&lt;&gt;0,IF(K1132&lt;&gt;0,K1132/E1132*100,""),"")</f>
        <v>118.323130859344</v>
      </c>
      <c r="N1132" s="109" t="n">
        <f aca="false">IF(F1132&lt;&gt;0,IF(I1132&lt;&gt;0,I1132/F1132*100,""),"")</f>
        <v>104.003490491066</v>
      </c>
      <c r="O1132" s="109" t="n">
        <f aca="false">IF(H1132&lt;&gt;0,IF(K1132&lt;&gt;0,K1132/H1132*100,""),"")</f>
        <v>104.003490491066</v>
      </c>
      <c r="Q1132" s="65" t="n">
        <f aca="false">E1132-C1132-D1132</f>
        <v>0</v>
      </c>
      <c r="R1132" s="66" t="n">
        <f aca="false">H1132-F1132-G1132</f>
        <v>0</v>
      </c>
      <c r="S1132" s="66" t="n">
        <f aca="false">K1132-I1132-J1132</f>
        <v>0</v>
      </c>
    </row>
    <row r="1133" s="120" customFormat="true" ht="12" hidden="true" customHeight="false" outlineLevel="0" collapsed="false">
      <c r="A1133" s="67" t="s">
        <v>26</v>
      </c>
      <c r="B1133" s="179"/>
      <c r="C1133" s="151" t="n">
        <f aca="false">SUM(C1134:C1142)</f>
        <v>6192779</v>
      </c>
      <c r="D1133" s="166"/>
      <c r="E1133" s="69" t="n">
        <f aca="false">SUM(C1133:D1133)</f>
        <v>6192779</v>
      </c>
      <c r="F1133" s="69" t="n">
        <f aca="false">SUM(F1134:F1142)</f>
        <v>7045427</v>
      </c>
      <c r="G1133" s="166"/>
      <c r="H1133" s="69" t="n">
        <f aca="false">SUM(F1133:G1133)</f>
        <v>7045427</v>
      </c>
      <c r="I1133" s="151" t="n">
        <f aca="false">SUM(I1134:I1142)</f>
        <v>7327490</v>
      </c>
      <c r="J1133" s="166"/>
      <c r="K1133" s="69" t="n">
        <f aca="false">SUM(I1133:J1133)</f>
        <v>7327490</v>
      </c>
      <c r="L1133" s="71" t="n">
        <f aca="false">IF(C1133&lt;&gt;0,IF(I1133&lt;&gt;0,I1133/C1133*100,""),"")</f>
        <v>118.323130859344</v>
      </c>
      <c r="M1133" s="71" t="n">
        <f aca="false">IF(E1133&lt;&gt;0,IF(K1133&lt;&gt;0,K1133/E1133*100,""),"")</f>
        <v>118.323130859344</v>
      </c>
      <c r="N1133" s="71" t="n">
        <f aca="false">IF(F1133&lt;&gt;0,IF(I1133&lt;&gt;0,I1133/F1133*100,""),"")</f>
        <v>104.003490491066</v>
      </c>
      <c r="O1133" s="71" t="n">
        <f aca="false">IF(H1133&lt;&gt;0,IF(K1133&lt;&gt;0,K1133/H1133*100,""),"")</f>
        <v>104.003490491066</v>
      </c>
      <c r="Q1133" s="65" t="n">
        <f aca="false">E1133-C1133-D1133</f>
        <v>0</v>
      </c>
      <c r="R1133" s="66" t="n">
        <f aca="false">H1133-F1133-G1133</f>
        <v>0</v>
      </c>
      <c r="S1133" s="66" t="n">
        <f aca="false">K1133-I1133-J1133</f>
        <v>0</v>
      </c>
    </row>
    <row r="1134" s="120" customFormat="true" ht="12" hidden="false" customHeight="false" outlineLevel="0" collapsed="false">
      <c r="A1134" s="72" t="s">
        <v>654</v>
      </c>
      <c r="B1134" s="48" t="s">
        <v>618</v>
      </c>
      <c r="C1134" s="111" t="n">
        <v>5792080</v>
      </c>
      <c r="D1134" s="111"/>
      <c r="E1134" s="69" t="n">
        <f aca="false">SUM(C1134:D1134)</f>
        <v>5792080</v>
      </c>
      <c r="F1134" s="111" t="n">
        <v>6344280</v>
      </c>
      <c r="G1134" s="111"/>
      <c r="H1134" s="69" t="n">
        <f aca="false">SUM(F1134:G1134)</f>
        <v>6344280</v>
      </c>
      <c r="I1134" s="111" t="n">
        <v>7091010</v>
      </c>
      <c r="J1134" s="111"/>
      <c r="K1134" s="69" t="n">
        <f aca="false">SUM(I1134:J1134)</f>
        <v>7091010</v>
      </c>
      <c r="L1134" s="71" t="n">
        <f aca="false">IF(C1134&lt;&gt;0,IF(I1134&lt;&gt;0,I1134/C1134*100,""),"")</f>
        <v>122.425967873372</v>
      </c>
      <c r="M1134" s="71" t="n">
        <f aca="false">IF(E1134&lt;&gt;0,IF(K1134&lt;&gt;0,K1134/E1134*100,""),"")</f>
        <v>122.425967873372</v>
      </c>
      <c r="N1134" s="71" t="n">
        <f aca="false">IF(F1134&lt;&gt;0,IF(I1134&lt;&gt;0,I1134/F1134*100,""),"")</f>
        <v>111.770129943823</v>
      </c>
      <c r="O1134" s="71" t="n">
        <f aca="false">IF(H1134&lt;&gt;0,IF(K1134&lt;&gt;0,K1134/H1134*100,""),"")</f>
        <v>111.770129943823</v>
      </c>
      <c r="Q1134" s="65" t="n">
        <f aca="false">E1134-C1134-D1134</f>
        <v>0</v>
      </c>
      <c r="R1134" s="66" t="n">
        <f aca="false">H1134-F1134-G1134</f>
        <v>0</v>
      </c>
      <c r="S1134" s="66" t="n">
        <f aca="false">K1134-I1134-J1134</f>
        <v>0</v>
      </c>
    </row>
    <row r="1135" s="120" customFormat="true" ht="12" hidden="false" customHeight="false" outlineLevel="0" collapsed="false">
      <c r="A1135" s="72" t="s">
        <v>708</v>
      </c>
      <c r="B1135" s="48" t="s">
        <v>628</v>
      </c>
      <c r="C1135" s="111" t="n">
        <v>4165</v>
      </c>
      <c r="D1135" s="111"/>
      <c r="E1135" s="69" t="n">
        <f aca="false">SUM(C1135:D1135)</f>
        <v>4165</v>
      </c>
      <c r="F1135" s="111" t="n">
        <v>8085</v>
      </c>
      <c r="G1135" s="111"/>
      <c r="H1135" s="69" t="n">
        <f aca="false">SUM(F1135:G1135)</f>
        <v>8085</v>
      </c>
      <c r="I1135" s="111" t="n">
        <v>2100</v>
      </c>
      <c r="J1135" s="111"/>
      <c r="K1135" s="69" t="n">
        <f aca="false">SUM(I1135:J1135)</f>
        <v>2100</v>
      </c>
      <c r="L1135" s="71" t="n">
        <f aca="false">IF(C1135&lt;&gt;0,IF(I1135&lt;&gt;0,I1135/C1135*100,""),"")</f>
        <v>50.4201680672269</v>
      </c>
      <c r="M1135" s="71" t="n">
        <f aca="false">IF(E1135&lt;&gt;0,IF(K1135&lt;&gt;0,K1135/E1135*100,""),"")</f>
        <v>50.4201680672269</v>
      </c>
      <c r="N1135" s="71" t="n">
        <f aca="false">IF(F1135&lt;&gt;0,IF(I1135&lt;&gt;0,I1135/F1135*100,""),"")</f>
        <v>25.974025974026</v>
      </c>
      <c r="O1135" s="71" t="n">
        <f aca="false">IF(H1135&lt;&gt;0,IF(K1135&lt;&gt;0,K1135/H1135*100,""),"")</f>
        <v>25.974025974026</v>
      </c>
      <c r="Q1135" s="65" t="n">
        <f aca="false">E1135-C1135-D1135</f>
        <v>0</v>
      </c>
      <c r="R1135" s="66" t="n">
        <f aca="false">H1135-F1135-G1135</f>
        <v>0</v>
      </c>
      <c r="S1135" s="66" t="n">
        <f aca="false">K1135-I1135-J1135</f>
        <v>0</v>
      </c>
    </row>
    <row r="1136" s="43" customFormat="true" ht="11.25" hidden="false" customHeight="false" outlineLevel="0" collapsed="false">
      <c r="A1136" s="75" t="s">
        <v>30</v>
      </c>
      <c r="B1136" s="48" t="s">
        <v>31</v>
      </c>
      <c r="C1136" s="69" t="n">
        <v>30000</v>
      </c>
      <c r="D1136" s="69"/>
      <c r="E1136" s="69" t="n">
        <f aca="false">SUM(C1136:D1136)</f>
        <v>30000</v>
      </c>
      <c r="F1136" s="69" t="n">
        <v>22000</v>
      </c>
      <c r="G1136" s="69"/>
      <c r="H1136" s="69" t="n">
        <f aca="false">SUM(F1136:G1136)</f>
        <v>22000</v>
      </c>
      <c r="I1136" s="69" t="n">
        <v>30000</v>
      </c>
      <c r="J1136" s="69"/>
      <c r="K1136" s="69" t="n">
        <f aca="false">SUM(I1136:J1136)</f>
        <v>30000</v>
      </c>
      <c r="L1136" s="71" t="n">
        <f aca="false">IF(C1136&lt;&gt;0,IF(I1136&lt;&gt;0,I1136/C1136*100,""),"")</f>
        <v>100</v>
      </c>
      <c r="M1136" s="71" t="n">
        <f aca="false">IF(E1136&lt;&gt;0,IF(K1136&lt;&gt;0,K1136/E1136*100,""),"")</f>
        <v>100</v>
      </c>
      <c r="N1136" s="71" t="n">
        <f aca="false">IF(F1136&lt;&gt;0,IF(I1136&lt;&gt;0,I1136/F1136*100,""),"")</f>
        <v>136.363636363636</v>
      </c>
      <c r="O1136" s="71" t="n">
        <f aca="false">IF(H1136&lt;&gt;0,IF(K1136&lt;&gt;0,K1136/H1136*100,""),"")</f>
        <v>136.363636363636</v>
      </c>
      <c r="Q1136" s="65" t="n">
        <f aca="false">E1136-C1136-D1136</f>
        <v>0</v>
      </c>
      <c r="R1136" s="66" t="n">
        <f aca="false">H1136-F1136-G1136</f>
        <v>0</v>
      </c>
      <c r="S1136" s="66" t="n">
        <f aca="false">K1136-I1136-J1136</f>
        <v>0</v>
      </c>
    </row>
    <row r="1137" s="120" customFormat="true" ht="12" hidden="false" customHeight="false" outlineLevel="0" collapsed="false">
      <c r="A1137" s="72" t="s">
        <v>660</v>
      </c>
      <c r="B1137" s="48" t="s">
        <v>626</v>
      </c>
      <c r="C1137" s="111" t="n">
        <v>349000</v>
      </c>
      <c r="D1137" s="111"/>
      <c r="E1137" s="69" t="n">
        <f aca="false">SUM(C1137:D1137)</f>
        <v>349000</v>
      </c>
      <c r="F1137" s="111" t="n">
        <v>349000</v>
      </c>
      <c r="G1137" s="111"/>
      <c r="H1137" s="69" t="n">
        <f aca="false">SUM(F1137:G1137)</f>
        <v>349000</v>
      </c>
      <c r="I1137" s="111" t="n">
        <v>164000</v>
      </c>
      <c r="J1137" s="111"/>
      <c r="K1137" s="69" t="n">
        <f aca="false">SUM(I1137:J1137)</f>
        <v>164000</v>
      </c>
      <c r="L1137" s="71" t="n">
        <f aca="false">IF(C1137&lt;&gt;0,IF(I1137&lt;&gt;0,I1137/C1137*100,""),"")</f>
        <v>46.9914040114613</v>
      </c>
      <c r="M1137" s="71" t="n">
        <f aca="false">IF(E1137&lt;&gt;0,IF(K1137&lt;&gt;0,K1137/E1137*100,""),"")</f>
        <v>46.9914040114613</v>
      </c>
      <c r="N1137" s="71" t="n">
        <f aca="false">IF(F1137&lt;&gt;0,IF(I1137&lt;&gt;0,I1137/F1137*100,""),"")</f>
        <v>46.9914040114613</v>
      </c>
      <c r="O1137" s="71" t="n">
        <f aca="false">IF(H1137&lt;&gt;0,IF(K1137&lt;&gt;0,K1137/H1137*100,""),"")</f>
        <v>46.9914040114613</v>
      </c>
      <c r="Q1137" s="65" t="n">
        <f aca="false">E1137-C1137-D1137</f>
        <v>0</v>
      </c>
      <c r="R1137" s="66" t="n">
        <f aca="false">H1137-F1137-G1137</f>
        <v>0</v>
      </c>
      <c r="S1137" s="66" t="n">
        <f aca="false">K1137-I1137-J1137</f>
        <v>0</v>
      </c>
    </row>
    <row r="1138" s="120" customFormat="true" ht="12" hidden="false" customHeight="false" outlineLevel="0" collapsed="false">
      <c r="A1138" s="72" t="s">
        <v>659</v>
      </c>
      <c r="B1138" s="48" t="s">
        <v>642</v>
      </c>
      <c r="C1138" s="111" t="n">
        <v>4200</v>
      </c>
      <c r="D1138" s="111"/>
      <c r="E1138" s="69" t="n">
        <f aca="false">SUM(C1138:D1138)</f>
        <v>4200</v>
      </c>
      <c r="F1138" s="111" t="n">
        <v>9080</v>
      </c>
      <c r="G1138" s="111"/>
      <c r="H1138" s="69" t="n">
        <f aca="false">SUM(F1138:G1138)</f>
        <v>9080</v>
      </c>
      <c r="I1138" s="111" t="n">
        <v>4210</v>
      </c>
      <c r="J1138" s="111"/>
      <c r="K1138" s="69" t="n">
        <f aca="false">SUM(I1138:J1138)</f>
        <v>4210</v>
      </c>
      <c r="L1138" s="71" t="n">
        <f aca="false">IF(C1138&lt;&gt;0,IF(I1138&lt;&gt;0,I1138/C1138*100,""),"")</f>
        <v>100.238095238095</v>
      </c>
      <c r="M1138" s="71" t="n">
        <f aca="false">IF(E1138&lt;&gt;0,IF(K1138&lt;&gt;0,K1138/E1138*100,""),"")</f>
        <v>100.238095238095</v>
      </c>
      <c r="N1138" s="71" t="n">
        <f aca="false">IF(F1138&lt;&gt;0,IF(I1138&lt;&gt;0,I1138/F1138*100,""),"")</f>
        <v>46.3656387665198</v>
      </c>
      <c r="O1138" s="71" t="n">
        <f aca="false">IF(H1138&lt;&gt;0,IF(K1138&lt;&gt;0,K1138/H1138*100,""),"")</f>
        <v>46.3656387665198</v>
      </c>
      <c r="Q1138" s="65" t="n">
        <f aca="false">E1138-C1138-D1138</f>
        <v>0</v>
      </c>
      <c r="R1138" s="66" t="n">
        <f aca="false">H1138-F1138-G1138</f>
        <v>0</v>
      </c>
      <c r="S1138" s="66" t="n">
        <f aca="false">K1138-I1138-J1138</f>
        <v>0</v>
      </c>
    </row>
    <row r="1139" s="120" customFormat="true" ht="12.75" hidden="false" customHeight="true" outlineLevel="0" collapsed="false">
      <c r="A1139" s="72" t="s">
        <v>731</v>
      </c>
      <c r="B1139" s="48" t="s">
        <v>640</v>
      </c>
      <c r="C1139" s="111" t="n">
        <v>10408</v>
      </c>
      <c r="D1139" s="111"/>
      <c r="E1139" s="69" t="n">
        <f aca="false">SUM(C1139:D1139)</f>
        <v>10408</v>
      </c>
      <c r="F1139" s="111" t="n">
        <v>14408</v>
      </c>
      <c r="G1139" s="111"/>
      <c r="H1139" s="69" t="n">
        <f aca="false">SUM(F1139:G1139)</f>
        <v>14408</v>
      </c>
      <c r="I1139" s="111" t="n">
        <v>25170</v>
      </c>
      <c r="J1139" s="111"/>
      <c r="K1139" s="69" t="n">
        <f aca="false">SUM(I1139:J1139)</f>
        <v>25170</v>
      </c>
      <c r="L1139" s="71" t="n">
        <f aca="false">IF(C1139&lt;&gt;0,IF(I1139&lt;&gt;0,I1139/C1139*100,""),"")</f>
        <v>241.833205226749</v>
      </c>
      <c r="M1139" s="71" t="n">
        <f aca="false">IF(E1139&lt;&gt;0,IF(K1139&lt;&gt;0,K1139/E1139*100,""),"")</f>
        <v>241.833205226749</v>
      </c>
      <c r="N1139" s="71" t="n">
        <f aca="false">IF(F1139&lt;&gt;0,IF(I1139&lt;&gt;0,I1139/F1139*100,""),"")</f>
        <v>174.694614103276</v>
      </c>
      <c r="O1139" s="71" t="n">
        <f aca="false">IF(H1139&lt;&gt;0,IF(K1139&lt;&gt;0,K1139/H1139*100,""),"")</f>
        <v>174.694614103276</v>
      </c>
      <c r="Q1139" s="65" t="n">
        <f aca="false">E1139-C1139-D1139</f>
        <v>0</v>
      </c>
      <c r="R1139" s="66" t="n">
        <f aca="false">H1139-F1139-G1139</f>
        <v>0</v>
      </c>
      <c r="S1139" s="66" t="n">
        <f aca="false">K1139-I1139-J1139</f>
        <v>0</v>
      </c>
    </row>
    <row r="1140" s="43" customFormat="true" ht="11.25" hidden="false" customHeight="false" outlineLevel="0" collapsed="false">
      <c r="A1140" s="72" t="s">
        <v>655</v>
      </c>
      <c r="B1140" s="48" t="s">
        <v>656</v>
      </c>
      <c r="C1140" s="69"/>
      <c r="D1140" s="69"/>
      <c r="E1140" s="69" t="n">
        <f aca="false">SUM(C1140:D1140)</f>
        <v>0</v>
      </c>
      <c r="F1140" s="69" t="n">
        <v>211000</v>
      </c>
      <c r="G1140" s="69"/>
      <c r="H1140" s="69" t="n">
        <f aca="false">SUM(F1140:G1140)</f>
        <v>211000</v>
      </c>
      <c r="I1140" s="69" t="n">
        <v>11000</v>
      </c>
      <c r="J1140" s="69"/>
      <c r="K1140" s="69" t="n">
        <f aca="false">SUM(I1140:J1140)</f>
        <v>11000</v>
      </c>
      <c r="L1140" s="71" t="str">
        <f aca="false">IF(C1140&lt;&gt;0,IF(I1140&lt;&gt;0,I1140/C1140*100,""),"")</f>
        <v/>
      </c>
      <c r="M1140" s="71" t="str">
        <f aca="false">IF(E1140&lt;&gt;0,IF(K1140&lt;&gt;0,K1140/E1140*100,""),"")</f>
        <v/>
      </c>
      <c r="N1140" s="71" t="n">
        <f aca="false">IF(F1140&lt;&gt;0,IF(I1140&lt;&gt;0,I1140/F1140*100,""),"")</f>
        <v>5.2132701421801</v>
      </c>
      <c r="O1140" s="71" t="n">
        <f aca="false">IF(H1140&lt;&gt;0,IF(K1140&lt;&gt;0,K1140/H1140*100,""),"")</f>
        <v>5.2132701421801</v>
      </c>
      <c r="Q1140" s="65" t="n">
        <f aca="false">E1140-C1140-D1140</f>
        <v>0</v>
      </c>
      <c r="R1140" s="66" t="n">
        <f aca="false">H1140-F1140-G1140</f>
        <v>0</v>
      </c>
      <c r="S1140" s="66" t="n">
        <f aca="false">K1140-I1140-J1140</f>
        <v>0</v>
      </c>
    </row>
    <row r="1141" s="120" customFormat="true" ht="12" hidden="false" customHeight="false" outlineLevel="0" collapsed="false">
      <c r="A1141" s="72" t="s">
        <v>699</v>
      </c>
      <c r="B1141" s="79" t="s">
        <v>652</v>
      </c>
      <c r="C1141" s="111" t="n">
        <v>2926</v>
      </c>
      <c r="D1141" s="111"/>
      <c r="E1141" s="69" t="n">
        <f aca="false">SUM(C1141:D1141)</f>
        <v>2926</v>
      </c>
      <c r="F1141" s="111" t="n">
        <v>9074</v>
      </c>
      <c r="G1141" s="111"/>
      <c r="H1141" s="69" t="n">
        <f aca="false">SUM(F1141:G1141)</f>
        <v>9074</v>
      </c>
      <c r="I1141" s="111"/>
      <c r="J1141" s="111"/>
      <c r="K1141" s="69" t="n">
        <f aca="false">SUM(I1141:J1141)</f>
        <v>0</v>
      </c>
      <c r="L1141" s="71" t="str">
        <f aca="false">IF(C1141&lt;&gt;0,IF(I1141&lt;&gt;0,I1141/C1141*100,""),"")</f>
        <v/>
      </c>
      <c r="M1141" s="71" t="str">
        <f aca="false">IF(E1141&lt;&gt;0,IF(K1141&lt;&gt;0,K1141/E1141*100,""),"")</f>
        <v/>
      </c>
      <c r="N1141" s="71" t="str">
        <f aca="false">IF(F1141&lt;&gt;0,IF(I1141&lt;&gt;0,I1141/F1141*100,""),"")</f>
        <v/>
      </c>
      <c r="O1141" s="71" t="str">
        <f aca="false">IF(H1141&lt;&gt;0,IF(K1141&lt;&gt;0,K1141/H1141*100,""),"")</f>
        <v/>
      </c>
      <c r="Q1141" s="65" t="n">
        <f aca="false">E1141-C1141-D1141</f>
        <v>0</v>
      </c>
      <c r="R1141" s="66" t="n">
        <f aca="false">H1141-F1141-G1141</f>
        <v>0</v>
      </c>
      <c r="S1141" s="66" t="n">
        <f aca="false">K1141-I1141-J1141</f>
        <v>0</v>
      </c>
    </row>
    <row r="1142" s="120" customFormat="true" ht="12" hidden="false" customHeight="false" outlineLevel="0" collapsed="false">
      <c r="A1142" s="72" t="s">
        <v>658</v>
      </c>
      <c r="B1142" s="79" t="s">
        <v>620</v>
      </c>
      <c r="C1142" s="111"/>
      <c r="D1142" s="111"/>
      <c r="E1142" s="69"/>
      <c r="F1142" s="111" t="n">
        <v>78500</v>
      </c>
      <c r="G1142" s="111"/>
      <c r="H1142" s="69" t="n">
        <f aca="false">SUM(F1142:G1142)</f>
        <v>78500</v>
      </c>
      <c r="I1142" s="111"/>
      <c r="J1142" s="111"/>
      <c r="K1142" s="69"/>
      <c r="L1142" s="71" t="str">
        <f aca="false">IF(C1142&lt;&gt;0,IF(I1142&lt;&gt;0,I1142/C1142*100,""),"")</f>
        <v/>
      </c>
      <c r="M1142" s="71" t="str">
        <f aca="false">IF(E1142&lt;&gt;0,IF(K1142&lt;&gt;0,K1142/E1142*100,""),"")</f>
        <v/>
      </c>
      <c r="N1142" s="71" t="str">
        <f aca="false">IF(F1142&lt;&gt;0,IF(I1142&lt;&gt;0,I1142/F1142*100,""),"")</f>
        <v/>
      </c>
      <c r="O1142" s="71" t="str">
        <f aca="false">IF(H1142&lt;&gt;0,IF(K1142&lt;&gt;0,K1142/H1142*100,""),"")</f>
        <v/>
      </c>
      <c r="Q1142" s="65" t="n">
        <f aca="false">E1142-C1142-D1142</f>
        <v>0</v>
      </c>
      <c r="R1142" s="66" t="n">
        <f aca="false">H1142-F1142-G1142</f>
        <v>0</v>
      </c>
      <c r="S1142" s="66" t="n">
        <f aca="false">K1142-I1142-J1142</f>
        <v>0</v>
      </c>
    </row>
    <row r="1143" s="43" customFormat="true" ht="6" hidden="false" customHeight="true" outlineLevel="0" collapsed="false">
      <c r="A1143" s="72"/>
      <c r="B1143" s="48"/>
      <c r="C1143" s="69"/>
      <c r="D1143" s="69"/>
      <c r="E1143" s="69" t="n">
        <f aca="false">SUM(C1143:D1143)</f>
        <v>0</v>
      </c>
      <c r="F1143" s="69"/>
      <c r="G1143" s="69"/>
      <c r="H1143" s="69" t="n">
        <f aca="false">SUM(F1143:G1143)</f>
        <v>0</v>
      </c>
      <c r="I1143" s="69"/>
      <c r="J1143" s="69"/>
      <c r="K1143" s="69" t="n">
        <f aca="false">SUM(I1143:J1143)</f>
        <v>0</v>
      </c>
      <c r="L1143" s="71" t="str">
        <f aca="false">IF(C1143&lt;&gt;0,IF(I1143&lt;&gt;0,I1143/C1143*100,""),"")</f>
        <v/>
      </c>
      <c r="M1143" s="71" t="str">
        <f aca="false">IF(E1143&lt;&gt;0,IF(K1143&lt;&gt;0,K1143/E1143*100,""),"")</f>
        <v/>
      </c>
      <c r="N1143" s="71" t="str">
        <f aca="false">IF(F1143&lt;&gt;0,IF(I1143&lt;&gt;0,I1143/F1143*100,""),"")</f>
        <v/>
      </c>
      <c r="O1143" s="71" t="str">
        <f aca="false">IF(H1143&lt;&gt;0,IF(K1143&lt;&gt;0,K1143/H1143*100,""),"")</f>
        <v/>
      </c>
      <c r="Q1143" s="65" t="n">
        <f aca="false">E1143-C1143-D1143</f>
        <v>0</v>
      </c>
      <c r="R1143" s="66" t="n">
        <f aca="false">H1143-F1143-G1143</f>
        <v>0</v>
      </c>
      <c r="S1143" s="66" t="n">
        <f aca="false">K1143-I1143-J1143</f>
        <v>0</v>
      </c>
    </row>
    <row r="1144" s="120" customFormat="true" ht="12.75" hidden="false" customHeight="false" outlineLevel="0" collapsed="false">
      <c r="A1144" s="61" t="s">
        <v>738</v>
      </c>
      <c r="B1144" s="76" t="s">
        <v>19</v>
      </c>
      <c r="C1144" s="108" t="n">
        <f aca="false">SUM(C1146:C1149)</f>
        <v>7253350</v>
      </c>
      <c r="D1144" s="108" t="n">
        <f aca="false">SUM(D1146:D1149)</f>
        <v>0</v>
      </c>
      <c r="E1144" s="108" t="n">
        <f aca="false">SUM(C1144:D1144)</f>
        <v>7253350</v>
      </c>
      <c r="F1144" s="108" t="n">
        <f aca="false">SUM(F1146:F1149)</f>
        <v>7989910</v>
      </c>
      <c r="G1144" s="108" t="n">
        <f aca="false">SUM(G1146:G1149)</f>
        <v>0</v>
      </c>
      <c r="H1144" s="108" t="n">
        <f aca="false">SUM(F1144:G1144)</f>
        <v>7989910</v>
      </c>
      <c r="I1144" s="108" t="n">
        <f aca="false">SUM(I1146:I1149)</f>
        <v>8313990</v>
      </c>
      <c r="J1144" s="108" t="n">
        <f aca="false">SUM(J1146:J1149)</f>
        <v>0</v>
      </c>
      <c r="K1144" s="108" t="n">
        <f aca="false">SUM(I1144:J1144)</f>
        <v>8313990</v>
      </c>
      <c r="L1144" s="109" t="n">
        <f aca="false">IF(C1144&lt;&gt;0,IF(I1144&lt;&gt;0,I1144/C1144*100,""),"")</f>
        <v>114.622760517554</v>
      </c>
      <c r="M1144" s="109" t="n">
        <f aca="false">IF(E1144&lt;&gt;0,IF(K1144&lt;&gt;0,K1144/E1144*100,""),"")</f>
        <v>114.622760517554</v>
      </c>
      <c r="N1144" s="109" t="n">
        <f aca="false">IF(F1144&lt;&gt;0,IF(I1144&lt;&gt;0,I1144/F1144*100,""),"")</f>
        <v>104.056115776023</v>
      </c>
      <c r="O1144" s="109" t="n">
        <f aca="false">IF(H1144&lt;&gt;0,IF(K1144&lt;&gt;0,K1144/H1144*100,""),"")</f>
        <v>104.056115776023</v>
      </c>
      <c r="Q1144" s="65" t="n">
        <f aca="false">E1144-C1144-D1144</f>
        <v>0</v>
      </c>
      <c r="R1144" s="66" t="n">
        <f aca="false">H1144-F1144-G1144</f>
        <v>0</v>
      </c>
      <c r="S1144" s="66" t="n">
        <f aca="false">K1144-I1144-J1144</f>
        <v>0</v>
      </c>
    </row>
    <row r="1145" s="120" customFormat="true" ht="12" hidden="true" customHeight="false" outlineLevel="0" collapsed="false">
      <c r="A1145" s="67" t="s">
        <v>26</v>
      </c>
      <c r="B1145" s="179"/>
      <c r="C1145" s="111" t="n">
        <f aca="false">SUM(C1146:C1149)</f>
        <v>7253350</v>
      </c>
      <c r="D1145" s="112"/>
      <c r="E1145" s="69" t="n">
        <f aca="false">SUM(C1145:D1145)</f>
        <v>7253350</v>
      </c>
      <c r="F1145" s="69" t="n">
        <f aca="false">SUM(F1146:F1149)</f>
        <v>7989910</v>
      </c>
      <c r="G1145" s="112"/>
      <c r="H1145" s="69" t="n">
        <f aca="false">SUM(F1145:G1145)</f>
        <v>7989910</v>
      </c>
      <c r="I1145" s="111" t="n">
        <f aca="false">SUM(I1146:I1149)</f>
        <v>8313990</v>
      </c>
      <c r="J1145" s="112"/>
      <c r="K1145" s="69" t="n">
        <f aca="false">SUM(I1145:J1145)</f>
        <v>8313990</v>
      </c>
      <c r="L1145" s="71" t="n">
        <f aca="false">IF(C1145&lt;&gt;0,IF(I1145&lt;&gt;0,I1145/C1145*100,""),"")</f>
        <v>114.622760517554</v>
      </c>
      <c r="M1145" s="71" t="n">
        <f aca="false">IF(E1145&lt;&gt;0,IF(K1145&lt;&gt;0,K1145/E1145*100,""),"")</f>
        <v>114.622760517554</v>
      </c>
      <c r="N1145" s="71" t="n">
        <f aca="false">IF(F1145&lt;&gt;0,IF(I1145&lt;&gt;0,I1145/F1145*100,""),"")</f>
        <v>104.056115776023</v>
      </c>
      <c r="O1145" s="71" t="n">
        <f aca="false">IF(H1145&lt;&gt;0,IF(K1145&lt;&gt;0,K1145/H1145*100,""),"")</f>
        <v>104.056115776023</v>
      </c>
      <c r="Q1145" s="65" t="n">
        <f aca="false">E1145-C1145-D1145</f>
        <v>0</v>
      </c>
      <c r="R1145" s="66" t="n">
        <f aca="false">H1145-F1145-G1145</f>
        <v>0</v>
      </c>
      <c r="S1145" s="66" t="n">
        <f aca="false">K1145-I1145-J1145</f>
        <v>0</v>
      </c>
    </row>
    <row r="1146" s="120" customFormat="true" ht="12" hidden="false" customHeight="false" outlineLevel="0" collapsed="false">
      <c r="A1146" s="72" t="s">
        <v>654</v>
      </c>
      <c r="B1146" s="48" t="s">
        <v>618</v>
      </c>
      <c r="C1146" s="111" t="n">
        <v>7198740</v>
      </c>
      <c r="D1146" s="111"/>
      <c r="E1146" s="69" t="n">
        <f aca="false">SUM(C1146:D1146)</f>
        <v>7198740</v>
      </c>
      <c r="F1146" s="111" t="n">
        <v>7558800</v>
      </c>
      <c r="G1146" s="111"/>
      <c r="H1146" s="69" t="n">
        <f aca="false">SUM(F1146:G1146)</f>
        <v>7558800</v>
      </c>
      <c r="I1146" s="111" t="n">
        <v>8279310</v>
      </c>
      <c r="J1146" s="111"/>
      <c r="K1146" s="69" t="n">
        <f aca="false">SUM(I1146:J1146)</f>
        <v>8279310</v>
      </c>
      <c r="L1146" s="71" t="n">
        <f aca="false">IF(C1146&lt;&gt;0,IF(I1146&lt;&gt;0,I1146/C1146*100,""),"")</f>
        <v>115.010543511781</v>
      </c>
      <c r="M1146" s="71" t="n">
        <f aca="false">IF(E1146&lt;&gt;0,IF(K1146&lt;&gt;0,K1146/E1146*100,""),"")</f>
        <v>115.010543511781</v>
      </c>
      <c r="N1146" s="71" t="n">
        <f aca="false">IF(F1146&lt;&gt;0,IF(I1146&lt;&gt;0,I1146/F1146*100,""),"")</f>
        <v>109.532068582315</v>
      </c>
      <c r="O1146" s="71" t="n">
        <f aca="false">IF(H1146&lt;&gt;0,IF(K1146&lt;&gt;0,K1146/H1146*100,""),"")</f>
        <v>109.532068582315</v>
      </c>
      <c r="Q1146" s="65" t="n">
        <f aca="false">E1146-C1146-D1146</f>
        <v>0</v>
      </c>
      <c r="R1146" s="66" t="n">
        <f aca="false">H1146-F1146-G1146</f>
        <v>0</v>
      </c>
      <c r="S1146" s="66" t="n">
        <f aca="false">K1146-I1146-J1146</f>
        <v>0</v>
      </c>
    </row>
    <row r="1147" s="120" customFormat="true" ht="12.75" hidden="false" customHeight="true" outlineLevel="0" collapsed="false">
      <c r="A1147" s="72" t="s">
        <v>731</v>
      </c>
      <c r="B1147" s="48" t="s">
        <v>640</v>
      </c>
      <c r="C1147" s="111" t="n">
        <v>54610</v>
      </c>
      <c r="D1147" s="111"/>
      <c r="E1147" s="69" t="n">
        <f aca="false">SUM(C1147:D1147)</f>
        <v>54610</v>
      </c>
      <c r="F1147" s="111" t="n">
        <v>54610</v>
      </c>
      <c r="G1147" s="111"/>
      <c r="H1147" s="69" t="n">
        <f aca="false">SUM(F1147:G1147)</f>
        <v>54610</v>
      </c>
      <c r="I1147" s="111" t="n">
        <v>27680</v>
      </c>
      <c r="J1147" s="111"/>
      <c r="K1147" s="69" t="n">
        <f aca="false">SUM(I1147:J1147)</f>
        <v>27680</v>
      </c>
      <c r="L1147" s="71" t="n">
        <f aca="false">IF(C1147&lt;&gt;0,IF(I1147&lt;&gt;0,I1147/C1147*100,""),"")</f>
        <v>50.6866874198865</v>
      </c>
      <c r="M1147" s="71" t="n">
        <f aca="false">IF(E1147&lt;&gt;0,IF(K1147&lt;&gt;0,K1147/E1147*100,""),"")</f>
        <v>50.6866874198865</v>
      </c>
      <c r="N1147" s="71" t="n">
        <f aca="false">IF(F1147&lt;&gt;0,IF(I1147&lt;&gt;0,I1147/F1147*100,""),"")</f>
        <v>50.6866874198865</v>
      </c>
      <c r="O1147" s="71" t="n">
        <f aca="false">IF(H1147&lt;&gt;0,IF(K1147&lt;&gt;0,K1147/H1147*100,""),"")</f>
        <v>50.6866874198865</v>
      </c>
      <c r="Q1147" s="65" t="n">
        <f aca="false">E1147-C1147-D1147</f>
        <v>0</v>
      </c>
      <c r="R1147" s="66" t="n">
        <f aca="false">H1147-F1147-G1147</f>
        <v>0</v>
      </c>
      <c r="S1147" s="66" t="n">
        <f aca="false">K1147-I1147-J1147</f>
        <v>0</v>
      </c>
    </row>
    <row r="1148" s="120" customFormat="true" ht="12" hidden="false" customHeight="false" outlineLevel="0" collapsed="false">
      <c r="A1148" s="72" t="s">
        <v>655</v>
      </c>
      <c r="B1148" s="48" t="s">
        <v>656</v>
      </c>
      <c r="C1148" s="111"/>
      <c r="D1148" s="111"/>
      <c r="E1148" s="69" t="n">
        <f aca="false">SUM(C1148:D1148)</f>
        <v>0</v>
      </c>
      <c r="F1148" s="111" t="n">
        <v>294000</v>
      </c>
      <c r="G1148" s="111"/>
      <c r="H1148" s="69" t="n">
        <f aca="false">SUM(F1148:G1148)</f>
        <v>294000</v>
      </c>
      <c r="I1148" s="111" t="n">
        <v>7000</v>
      </c>
      <c r="J1148" s="111"/>
      <c r="K1148" s="69" t="n">
        <f aca="false">SUM(I1148:J1148)</f>
        <v>7000</v>
      </c>
      <c r="L1148" s="71" t="str">
        <f aca="false">IF(C1148&lt;&gt;0,IF(I1148&lt;&gt;0,I1148/C1148*100,""),"")</f>
        <v/>
      </c>
      <c r="M1148" s="71" t="str">
        <f aca="false">IF(E1148&lt;&gt;0,IF(K1148&lt;&gt;0,K1148/E1148*100,""),"")</f>
        <v/>
      </c>
      <c r="N1148" s="71" t="n">
        <f aca="false">IF(F1148&lt;&gt;0,IF(I1148&lt;&gt;0,I1148/F1148*100,""),"")</f>
        <v>2.38095238095238</v>
      </c>
      <c r="O1148" s="71" t="n">
        <f aca="false">IF(H1148&lt;&gt;0,IF(K1148&lt;&gt;0,K1148/H1148*100,""),"")</f>
        <v>2.38095238095238</v>
      </c>
      <c r="Q1148" s="65" t="n">
        <f aca="false">E1148-C1148-D1148</f>
        <v>0</v>
      </c>
      <c r="R1148" s="66" t="n">
        <f aca="false">H1148-F1148-G1148</f>
        <v>0</v>
      </c>
      <c r="S1148" s="66" t="n">
        <f aca="false">K1148-I1148-J1148</f>
        <v>0</v>
      </c>
    </row>
    <row r="1149" s="43" customFormat="true" ht="11.25" hidden="false" customHeight="false" outlineLevel="0" collapsed="false">
      <c r="A1149" s="101" t="s">
        <v>658</v>
      </c>
      <c r="B1149" s="181" t="s">
        <v>620</v>
      </c>
      <c r="C1149" s="103"/>
      <c r="D1149" s="103"/>
      <c r="E1149" s="103" t="n">
        <f aca="false">SUM(C1149:D1149)</f>
        <v>0</v>
      </c>
      <c r="F1149" s="103" t="n">
        <v>82500</v>
      </c>
      <c r="G1149" s="103"/>
      <c r="H1149" s="103" t="n">
        <f aca="false">SUM(F1149:G1149)</f>
        <v>82500</v>
      </c>
      <c r="I1149" s="103"/>
      <c r="J1149" s="103"/>
      <c r="K1149" s="103" t="n">
        <f aca="false">SUM(I1149:J1149)</f>
        <v>0</v>
      </c>
      <c r="L1149" s="117" t="str">
        <f aca="false">IF(C1149&lt;&gt;0,IF(I1149&lt;&gt;0,I1149/C1149*100,""),"")</f>
        <v/>
      </c>
      <c r="M1149" s="117" t="str">
        <f aca="false">IF(E1149&lt;&gt;0,IF(K1149&lt;&gt;0,K1149/E1149*100,""),"")</f>
        <v/>
      </c>
      <c r="N1149" s="117" t="str">
        <f aca="false">IF(F1149&lt;&gt;0,IF(I1149&lt;&gt;0,I1149/F1149*100,""),"")</f>
        <v/>
      </c>
      <c r="O1149" s="117" t="str">
        <f aca="false">IF(H1149&lt;&gt;0,IF(K1149&lt;&gt;0,K1149/H1149*100,""),"")</f>
        <v/>
      </c>
      <c r="Q1149" s="65" t="n">
        <f aca="false">E1149-C1149-D1149</f>
        <v>0</v>
      </c>
      <c r="R1149" s="66" t="n">
        <f aca="false">H1149-F1149-G1149</f>
        <v>0</v>
      </c>
      <c r="S1149" s="66" t="n">
        <f aca="false">K1149-I1149-J1149</f>
        <v>0</v>
      </c>
    </row>
    <row r="1150" s="43" customFormat="true" ht="6" hidden="false" customHeight="true" outlineLevel="0" collapsed="false">
      <c r="A1150" s="72"/>
      <c r="B1150" s="48"/>
      <c r="C1150" s="69"/>
      <c r="D1150" s="69"/>
      <c r="E1150" s="69" t="n">
        <f aca="false">SUM(C1150:D1150)</f>
        <v>0</v>
      </c>
      <c r="F1150" s="69"/>
      <c r="G1150" s="69"/>
      <c r="H1150" s="69" t="n">
        <f aca="false">SUM(F1150:G1150)</f>
        <v>0</v>
      </c>
      <c r="I1150" s="69"/>
      <c r="J1150" s="69"/>
      <c r="K1150" s="69" t="n">
        <f aca="false">SUM(I1150:J1150)</f>
        <v>0</v>
      </c>
      <c r="L1150" s="71" t="str">
        <f aca="false">IF(C1150&lt;&gt;0,IF(I1150&lt;&gt;0,I1150/C1150*100,""),"")</f>
        <v/>
      </c>
      <c r="M1150" s="71" t="str">
        <f aca="false">IF(E1150&lt;&gt;0,IF(K1150&lt;&gt;0,K1150/E1150*100,""),"")</f>
        <v/>
      </c>
      <c r="N1150" s="71" t="str">
        <f aca="false">IF(F1150&lt;&gt;0,IF(I1150&lt;&gt;0,I1150/F1150*100,""),"")</f>
        <v/>
      </c>
      <c r="O1150" s="71" t="str">
        <f aca="false">IF(H1150&lt;&gt;0,IF(K1150&lt;&gt;0,K1150/H1150*100,""),"")</f>
        <v/>
      </c>
      <c r="Q1150" s="65" t="n">
        <f aca="false">E1150-C1150-D1150</f>
        <v>0</v>
      </c>
      <c r="R1150" s="66" t="n">
        <f aca="false">H1150-F1150-G1150</f>
        <v>0</v>
      </c>
      <c r="S1150" s="66" t="n">
        <f aca="false">K1150-I1150-J1150</f>
        <v>0</v>
      </c>
    </row>
    <row r="1151" s="120" customFormat="true" ht="26.25" hidden="false" customHeight="false" outlineLevel="0" collapsed="false">
      <c r="A1151" s="61" t="s">
        <v>739</v>
      </c>
      <c r="B1151" s="76" t="s">
        <v>19</v>
      </c>
      <c r="C1151" s="199" t="n">
        <f aca="false">SUM(C1153:C1159)</f>
        <v>4088188</v>
      </c>
      <c r="D1151" s="199" t="n">
        <f aca="false">SUM(D1153:D1159)</f>
        <v>0</v>
      </c>
      <c r="E1151" s="199" t="n">
        <f aca="false">SUM(C1151:D1151)</f>
        <v>4088188</v>
      </c>
      <c r="F1151" s="199" t="n">
        <f aca="false">SUM(F1153:F1159)</f>
        <v>4292548</v>
      </c>
      <c r="G1151" s="199" t="n">
        <f aca="false">SUM(G1153:G1159)</f>
        <v>0</v>
      </c>
      <c r="H1151" s="199" t="n">
        <f aca="false">SUM(F1151:G1151)</f>
        <v>4292548</v>
      </c>
      <c r="I1151" s="199" t="n">
        <f aca="false">SUM(I1153:I1159)</f>
        <v>4126620</v>
      </c>
      <c r="J1151" s="199" t="n">
        <f aca="false">SUM(J1153:J1159)</f>
        <v>0</v>
      </c>
      <c r="K1151" s="199" t="n">
        <f aca="false">SUM(I1151:J1151)</f>
        <v>4126620</v>
      </c>
      <c r="L1151" s="200" t="n">
        <f aca="false">IF(C1151&lt;&gt;0,IF(I1151&lt;&gt;0,I1151/C1151*100,""),"")</f>
        <v>100.940074184455</v>
      </c>
      <c r="M1151" s="200" t="n">
        <f aca="false">IF(E1151&lt;&gt;0,IF(K1151&lt;&gt;0,K1151/E1151*100,""),"")</f>
        <v>100.940074184455</v>
      </c>
      <c r="N1151" s="200" t="n">
        <f aca="false">IF(F1151&lt;&gt;0,IF(I1151&lt;&gt;0,I1151/F1151*100,""),"")</f>
        <v>96.134510318813</v>
      </c>
      <c r="O1151" s="200" t="n">
        <f aca="false">IF(H1151&lt;&gt;0,IF(K1151&lt;&gt;0,K1151/H1151*100,""),"")</f>
        <v>96.134510318813</v>
      </c>
      <c r="Q1151" s="65" t="n">
        <f aca="false">E1151-C1151-D1151</f>
        <v>0</v>
      </c>
      <c r="R1151" s="66" t="n">
        <f aca="false">H1151-F1151-G1151</f>
        <v>0</v>
      </c>
      <c r="S1151" s="66" t="n">
        <f aca="false">K1151-I1151-J1151</f>
        <v>0</v>
      </c>
    </row>
    <row r="1152" s="120" customFormat="true" ht="12" hidden="true" customHeight="false" outlineLevel="0" collapsed="false">
      <c r="A1152" s="67" t="s">
        <v>26</v>
      </c>
      <c r="B1152" s="179"/>
      <c r="C1152" s="201" t="n">
        <f aca="false">SUM(C1153:C1159)</f>
        <v>4088188</v>
      </c>
      <c r="D1152" s="202"/>
      <c r="E1152" s="69" t="n">
        <f aca="false">SUM(C1152:D1152)</f>
        <v>4088188</v>
      </c>
      <c r="F1152" s="69" t="n">
        <f aca="false">SUM(F1153:F1159)</f>
        <v>4292548</v>
      </c>
      <c r="G1152" s="202"/>
      <c r="H1152" s="69" t="n">
        <f aca="false">SUM(F1152:G1152)</f>
        <v>4292548</v>
      </c>
      <c r="I1152" s="201" t="n">
        <f aca="false">SUM(I1153:I1159)</f>
        <v>4126620</v>
      </c>
      <c r="J1152" s="202"/>
      <c r="K1152" s="69" t="n">
        <f aca="false">SUM(I1152:J1152)</f>
        <v>4126620</v>
      </c>
      <c r="L1152" s="71" t="n">
        <f aca="false">IF(C1152&lt;&gt;0,IF(I1152&lt;&gt;0,I1152/C1152*100,""),"")</f>
        <v>100.940074184455</v>
      </c>
      <c r="M1152" s="71" t="n">
        <f aca="false">IF(E1152&lt;&gt;0,IF(K1152&lt;&gt;0,K1152/E1152*100,""),"")</f>
        <v>100.940074184455</v>
      </c>
      <c r="N1152" s="71" t="n">
        <f aca="false">IF(F1152&lt;&gt;0,IF(I1152&lt;&gt;0,I1152/F1152*100,""),"")</f>
        <v>96.134510318813</v>
      </c>
      <c r="O1152" s="71" t="n">
        <f aca="false">IF(H1152&lt;&gt;0,IF(K1152&lt;&gt;0,K1152/H1152*100,""),"")</f>
        <v>96.134510318813</v>
      </c>
      <c r="Q1152" s="65" t="n">
        <f aca="false">E1152-C1152-D1152</f>
        <v>0</v>
      </c>
      <c r="R1152" s="66" t="n">
        <f aca="false">H1152-F1152-G1152</f>
        <v>0</v>
      </c>
      <c r="S1152" s="66" t="n">
        <f aca="false">K1152-I1152-J1152</f>
        <v>0</v>
      </c>
    </row>
    <row r="1153" s="120" customFormat="true" ht="12.75" hidden="false" customHeight="true" outlineLevel="0" collapsed="false">
      <c r="A1153" s="72" t="s">
        <v>654</v>
      </c>
      <c r="B1153" s="48" t="s">
        <v>618</v>
      </c>
      <c r="C1153" s="201" t="n">
        <v>4045500</v>
      </c>
      <c r="D1153" s="201"/>
      <c r="E1153" s="69" t="n">
        <f aca="false">SUM(C1153:D1153)</f>
        <v>4045500</v>
      </c>
      <c r="F1153" s="201" t="n">
        <v>4049500</v>
      </c>
      <c r="G1153" s="201"/>
      <c r="H1153" s="69" t="n">
        <f aca="false">SUM(F1153:G1153)</f>
        <v>4049500</v>
      </c>
      <c r="I1153" s="201" t="n">
        <v>4070140</v>
      </c>
      <c r="J1153" s="201"/>
      <c r="K1153" s="69" t="n">
        <f aca="false">SUM(I1153:J1153)</f>
        <v>4070140</v>
      </c>
      <c r="L1153" s="71" t="n">
        <f aca="false">IF(C1153&lt;&gt;0,IF(I1153&lt;&gt;0,I1153/C1153*100,""),"")</f>
        <v>100.609071808182</v>
      </c>
      <c r="M1153" s="71" t="n">
        <f aca="false">IF(E1153&lt;&gt;0,IF(K1153&lt;&gt;0,K1153/E1153*100,""),"")</f>
        <v>100.609071808182</v>
      </c>
      <c r="N1153" s="71" t="n">
        <f aca="false">IF(F1153&lt;&gt;0,IF(I1153&lt;&gt;0,I1153/F1153*100,""),"")</f>
        <v>100.509692554636</v>
      </c>
      <c r="O1153" s="71" t="n">
        <f aca="false">IF(H1153&lt;&gt;0,IF(K1153&lt;&gt;0,K1153/H1153*100,""),"")</f>
        <v>100.509692554636</v>
      </c>
      <c r="Q1153" s="65" t="n">
        <f aca="false">E1153-C1153-D1153</f>
        <v>0</v>
      </c>
      <c r="R1153" s="66" t="n">
        <f aca="false">H1153-F1153-G1153</f>
        <v>0</v>
      </c>
      <c r="S1153" s="66" t="n">
        <f aca="false">K1153-I1153-J1153</f>
        <v>0</v>
      </c>
    </row>
    <row r="1154" s="120" customFormat="true" ht="12.75" hidden="false" customHeight="true" outlineLevel="0" collapsed="false">
      <c r="A1154" s="72" t="s">
        <v>708</v>
      </c>
      <c r="B1154" s="48" t="s">
        <v>628</v>
      </c>
      <c r="C1154" s="111" t="n">
        <v>2100</v>
      </c>
      <c r="D1154" s="111"/>
      <c r="E1154" s="69" t="n">
        <f aca="false">SUM(C1154:D1154)</f>
        <v>2100</v>
      </c>
      <c r="F1154" s="111" t="n">
        <v>2100</v>
      </c>
      <c r="G1154" s="111"/>
      <c r="H1154" s="69" t="n">
        <f aca="false">SUM(F1154:G1154)</f>
        <v>2100</v>
      </c>
      <c r="I1154" s="111" t="n">
        <v>2100</v>
      </c>
      <c r="J1154" s="111"/>
      <c r="K1154" s="69" t="n">
        <f aca="false">SUM(I1154:J1154)</f>
        <v>2100</v>
      </c>
      <c r="L1154" s="71" t="n">
        <f aca="false">IF(C1154&lt;&gt;0,IF(I1154&lt;&gt;0,I1154/C1154*100,""),"")</f>
        <v>100</v>
      </c>
      <c r="M1154" s="71" t="n">
        <f aca="false">IF(E1154&lt;&gt;0,IF(K1154&lt;&gt;0,K1154/E1154*100,""),"")</f>
        <v>100</v>
      </c>
      <c r="N1154" s="71" t="n">
        <f aca="false">IF(F1154&lt;&gt;0,IF(I1154&lt;&gt;0,I1154/F1154*100,""),"")</f>
        <v>100</v>
      </c>
      <c r="O1154" s="71" t="n">
        <f aca="false">IF(H1154&lt;&gt;0,IF(K1154&lt;&gt;0,K1154/H1154*100,""),"")</f>
        <v>100</v>
      </c>
      <c r="Q1154" s="65" t="n">
        <f aca="false">E1154-C1154-D1154</f>
        <v>0</v>
      </c>
      <c r="R1154" s="66" t="n">
        <f aca="false">H1154-F1154-G1154</f>
        <v>0</v>
      </c>
      <c r="S1154" s="66" t="n">
        <f aca="false">K1154-I1154-J1154</f>
        <v>0</v>
      </c>
    </row>
    <row r="1155" s="43" customFormat="true" ht="12.75" hidden="false" customHeight="true" outlineLevel="0" collapsed="false">
      <c r="A1155" s="72" t="s">
        <v>30</v>
      </c>
      <c r="B1155" s="48" t="s">
        <v>31</v>
      </c>
      <c r="C1155" s="69" t="n">
        <v>2500</v>
      </c>
      <c r="D1155" s="69"/>
      <c r="E1155" s="69" t="n">
        <f aca="false">SUM(C1155:D1155)</f>
        <v>2500</v>
      </c>
      <c r="F1155" s="69" t="n">
        <v>2500</v>
      </c>
      <c r="G1155" s="69"/>
      <c r="H1155" s="69" t="n">
        <f aca="false">SUM(F1155:G1155)</f>
        <v>2500</v>
      </c>
      <c r="I1155" s="69" t="n">
        <v>2500</v>
      </c>
      <c r="J1155" s="69"/>
      <c r="K1155" s="69" t="n">
        <f aca="false">SUM(I1155:J1155)</f>
        <v>2500</v>
      </c>
      <c r="L1155" s="71" t="n">
        <f aca="false">IF(C1155&lt;&gt;0,IF(I1155&lt;&gt;0,I1155/C1155*100,""),"")</f>
        <v>100</v>
      </c>
      <c r="M1155" s="71" t="n">
        <f aca="false">IF(E1155&lt;&gt;0,IF(K1155&lt;&gt;0,K1155/E1155*100,""),"")</f>
        <v>100</v>
      </c>
      <c r="N1155" s="71" t="n">
        <f aca="false">IF(F1155&lt;&gt;0,IF(I1155&lt;&gt;0,I1155/F1155*100,""),"")</f>
        <v>100</v>
      </c>
      <c r="O1155" s="71" t="n">
        <f aca="false">IF(H1155&lt;&gt;0,IF(K1155&lt;&gt;0,K1155/H1155*100,""),"")</f>
        <v>100</v>
      </c>
      <c r="Q1155" s="65" t="n">
        <f aca="false">E1155-C1155-D1155</f>
        <v>0</v>
      </c>
      <c r="R1155" s="66" t="n">
        <f aca="false">H1155-F1155-G1155</f>
        <v>0</v>
      </c>
      <c r="S1155" s="66" t="n">
        <f aca="false">K1155-I1155-J1155</f>
        <v>0</v>
      </c>
    </row>
    <row r="1156" s="120" customFormat="true" ht="12.75" hidden="false" customHeight="true" outlineLevel="0" collapsed="false">
      <c r="A1156" s="72" t="s">
        <v>729</v>
      </c>
      <c r="B1156" s="48" t="s">
        <v>630</v>
      </c>
      <c r="C1156" s="201" t="n">
        <v>19724</v>
      </c>
      <c r="D1156" s="201"/>
      <c r="E1156" s="69" t="n">
        <f aca="false">SUM(C1156:D1156)</f>
        <v>19724</v>
      </c>
      <c r="F1156" s="201" t="n">
        <v>19724</v>
      </c>
      <c r="G1156" s="201"/>
      <c r="H1156" s="69" t="n">
        <f aca="false">SUM(F1156:G1156)</f>
        <v>19724</v>
      </c>
      <c r="I1156" s="201" t="n">
        <v>21080</v>
      </c>
      <c r="J1156" s="201"/>
      <c r="K1156" s="69" t="n">
        <f aca="false">SUM(I1156:J1156)</f>
        <v>21080</v>
      </c>
      <c r="L1156" s="71" t="n">
        <f aca="false">IF(C1156&lt;&gt;0,IF(I1156&lt;&gt;0,I1156/C1156*100,""),"")</f>
        <v>106.874873250862</v>
      </c>
      <c r="M1156" s="71" t="n">
        <f aca="false">IF(E1156&lt;&gt;0,IF(K1156&lt;&gt;0,K1156/E1156*100,""),"")</f>
        <v>106.874873250862</v>
      </c>
      <c r="N1156" s="71" t="n">
        <f aca="false">IF(F1156&lt;&gt;0,IF(I1156&lt;&gt;0,I1156/F1156*100,""),"")</f>
        <v>106.874873250862</v>
      </c>
      <c r="O1156" s="71" t="n">
        <f aca="false">IF(H1156&lt;&gt;0,IF(K1156&lt;&gt;0,K1156/H1156*100,""),"")</f>
        <v>106.874873250862</v>
      </c>
      <c r="Q1156" s="65" t="n">
        <f aca="false">E1156-C1156-D1156</f>
        <v>0</v>
      </c>
      <c r="R1156" s="66" t="n">
        <f aca="false">H1156-F1156-G1156</f>
        <v>0</v>
      </c>
      <c r="S1156" s="66" t="n">
        <f aca="false">K1156-I1156-J1156</f>
        <v>0</v>
      </c>
    </row>
    <row r="1157" s="120" customFormat="true" ht="12.75" hidden="false" customHeight="true" outlineLevel="0" collapsed="false">
      <c r="A1157" s="72" t="s">
        <v>727</v>
      </c>
      <c r="B1157" s="48" t="s">
        <v>632</v>
      </c>
      <c r="C1157" s="201" t="n">
        <v>18364</v>
      </c>
      <c r="D1157" s="201"/>
      <c r="E1157" s="69" t="n">
        <f aca="false">SUM(C1157:D1157)</f>
        <v>18364</v>
      </c>
      <c r="F1157" s="201" t="n">
        <v>18364</v>
      </c>
      <c r="G1157" s="201"/>
      <c r="H1157" s="69" t="n">
        <f aca="false">SUM(F1157:G1157)</f>
        <v>18364</v>
      </c>
      <c r="I1157" s="201" t="n">
        <v>23800</v>
      </c>
      <c r="J1157" s="201"/>
      <c r="K1157" s="69" t="n">
        <f aca="false">SUM(I1157:J1157)</f>
        <v>23800</v>
      </c>
      <c r="L1157" s="71" t="n">
        <f aca="false">IF(C1157&lt;&gt;0,IF(I1157&lt;&gt;0,I1157/C1157*100,""),"")</f>
        <v>129.601394031801</v>
      </c>
      <c r="M1157" s="71" t="n">
        <f aca="false">IF(E1157&lt;&gt;0,IF(K1157&lt;&gt;0,K1157/E1157*100,""),"")</f>
        <v>129.601394031801</v>
      </c>
      <c r="N1157" s="71" t="n">
        <f aca="false">IF(F1157&lt;&gt;0,IF(I1157&lt;&gt;0,I1157/F1157*100,""),"")</f>
        <v>129.601394031801</v>
      </c>
      <c r="O1157" s="71" t="n">
        <f aca="false">IF(H1157&lt;&gt;0,IF(K1157&lt;&gt;0,K1157/H1157*100,""),"")</f>
        <v>129.601394031801</v>
      </c>
      <c r="Q1157" s="65" t="n">
        <f aca="false">E1157-C1157-D1157</f>
        <v>0</v>
      </c>
      <c r="R1157" s="66" t="n">
        <f aca="false">H1157-F1157-G1157</f>
        <v>0</v>
      </c>
      <c r="S1157" s="66" t="n">
        <f aca="false">K1157-I1157-J1157</f>
        <v>0</v>
      </c>
    </row>
    <row r="1158" s="43" customFormat="true" ht="12.75" hidden="false" customHeight="true" outlineLevel="0" collapsed="false">
      <c r="A1158" s="72" t="s">
        <v>655</v>
      </c>
      <c r="B1158" s="48" t="s">
        <v>656</v>
      </c>
      <c r="C1158" s="69"/>
      <c r="D1158" s="69"/>
      <c r="E1158" s="69" t="n">
        <f aca="false">SUM(C1158:D1158)</f>
        <v>0</v>
      </c>
      <c r="F1158" s="69" t="n">
        <v>177000</v>
      </c>
      <c r="G1158" s="69"/>
      <c r="H1158" s="69" t="n">
        <f aca="false">SUM(F1158:G1158)</f>
        <v>177000</v>
      </c>
      <c r="I1158" s="69" t="n">
        <v>7000</v>
      </c>
      <c r="J1158" s="69"/>
      <c r="K1158" s="69" t="n">
        <f aca="false">SUM(I1158:J1158)</f>
        <v>7000</v>
      </c>
      <c r="L1158" s="71" t="str">
        <f aca="false">IF(C1158&lt;&gt;0,IF(I1158&lt;&gt;0,I1158/C1158*100,""),"")</f>
        <v/>
      </c>
      <c r="M1158" s="71" t="str">
        <f aca="false">IF(E1158&lt;&gt;0,IF(K1158&lt;&gt;0,K1158/E1158*100,""),"")</f>
        <v/>
      </c>
      <c r="N1158" s="71" t="n">
        <f aca="false">IF(F1158&lt;&gt;0,IF(I1158&lt;&gt;0,I1158/F1158*100,""),"")</f>
        <v>3.95480225988701</v>
      </c>
      <c r="O1158" s="71" t="n">
        <f aca="false">IF(H1158&lt;&gt;0,IF(K1158&lt;&gt;0,K1158/H1158*100,""),"")</f>
        <v>3.95480225988701</v>
      </c>
      <c r="Q1158" s="65" t="n">
        <f aca="false">E1158-C1158-D1158</f>
        <v>0</v>
      </c>
      <c r="R1158" s="66" t="n">
        <f aca="false">H1158-F1158-G1158</f>
        <v>0</v>
      </c>
      <c r="S1158" s="66" t="n">
        <f aca="false">K1158-I1158-J1158</f>
        <v>0</v>
      </c>
    </row>
    <row r="1159" s="43" customFormat="true" ht="12.75" hidden="false" customHeight="true" outlineLevel="0" collapsed="false">
      <c r="A1159" s="72" t="s">
        <v>658</v>
      </c>
      <c r="B1159" s="79" t="s">
        <v>620</v>
      </c>
      <c r="C1159" s="69"/>
      <c r="D1159" s="69"/>
      <c r="E1159" s="69" t="n">
        <f aca="false">SUM(C1159:D1159)</f>
        <v>0</v>
      </c>
      <c r="F1159" s="69" t="n">
        <v>23360</v>
      </c>
      <c r="G1159" s="69"/>
      <c r="H1159" s="69" t="n">
        <f aca="false">SUM(F1159:G1159)</f>
        <v>23360</v>
      </c>
      <c r="I1159" s="69"/>
      <c r="J1159" s="69"/>
      <c r="K1159" s="69" t="n">
        <f aca="false">SUM(I1159:J1159)</f>
        <v>0</v>
      </c>
      <c r="L1159" s="71" t="str">
        <f aca="false">IF(C1159&lt;&gt;0,IF(I1159&lt;&gt;0,I1159/C1159*100,""),"")</f>
        <v/>
      </c>
      <c r="M1159" s="71" t="str">
        <f aca="false">IF(E1159&lt;&gt;0,IF(K1159&lt;&gt;0,K1159/E1159*100,""),"")</f>
        <v/>
      </c>
      <c r="N1159" s="71" t="str">
        <f aca="false">IF(F1159&lt;&gt;0,IF(I1159&lt;&gt;0,I1159/F1159*100,""),"")</f>
        <v/>
      </c>
      <c r="O1159" s="71" t="str">
        <f aca="false">IF(H1159&lt;&gt;0,IF(K1159&lt;&gt;0,K1159/H1159*100,""),"")</f>
        <v/>
      </c>
      <c r="Q1159" s="65" t="n">
        <f aca="false">E1159-C1159-D1159</f>
        <v>0</v>
      </c>
      <c r="R1159" s="66" t="n">
        <f aca="false">H1159-F1159-G1159</f>
        <v>0</v>
      </c>
      <c r="S1159" s="66" t="n">
        <f aca="false">K1159-I1159-J1159</f>
        <v>0</v>
      </c>
    </row>
    <row r="1160" s="43" customFormat="true" ht="6" hidden="false" customHeight="true" outlineLevel="0" collapsed="false">
      <c r="A1160" s="72"/>
      <c r="B1160" s="48"/>
      <c r="C1160" s="69"/>
      <c r="D1160" s="69"/>
      <c r="E1160" s="69"/>
      <c r="F1160" s="69"/>
      <c r="G1160" s="69"/>
      <c r="H1160" s="69"/>
      <c r="I1160" s="69"/>
      <c r="J1160" s="69"/>
      <c r="K1160" s="69"/>
      <c r="L1160" s="71" t="str">
        <f aca="false">IF(C1160&lt;&gt;0,IF(I1160&lt;&gt;0,I1160/C1160*100,""),"")</f>
        <v/>
      </c>
      <c r="M1160" s="71" t="str">
        <f aca="false">IF(E1160&lt;&gt;0,IF(K1160&lt;&gt;0,K1160/E1160*100,""),"")</f>
        <v/>
      </c>
      <c r="N1160" s="71" t="str">
        <f aca="false">IF(F1160&lt;&gt;0,IF(I1160&lt;&gt;0,I1160/F1160*100,""),"")</f>
        <v/>
      </c>
      <c r="O1160" s="71" t="str">
        <f aca="false">IF(H1160&lt;&gt;0,IF(K1160&lt;&gt;0,K1160/H1160*100,""),"")</f>
        <v/>
      </c>
      <c r="Q1160" s="65" t="n">
        <f aca="false">E1160-C1160-D1160</f>
        <v>0</v>
      </c>
      <c r="R1160" s="66" t="n">
        <f aca="false">H1160-F1160-G1160</f>
        <v>0</v>
      </c>
      <c r="S1160" s="66" t="n">
        <f aca="false">K1160-I1160-J1160</f>
        <v>0</v>
      </c>
    </row>
    <row r="1161" s="120" customFormat="true" ht="12.75" hidden="false" customHeight="false" outlineLevel="0" collapsed="false">
      <c r="A1161" s="61" t="s">
        <v>740</v>
      </c>
      <c r="B1161" s="76" t="s">
        <v>19</v>
      </c>
      <c r="C1161" s="183" t="n">
        <f aca="false">SUM(C1163:C1171)</f>
        <v>7212232</v>
      </c>
      <c r="D1161" s="183" t="n">
        <f aca="false">SUM(D1163:D1171)</f>
        <v>0</v>
      </c>
      <c r="E1161" s="183" t="n">
        <f aca="false">SUM(C1161:D1161)</f>
        <v>7212232</v>
      </c>
      <c r="F1161" s="183" t="n">
        <f aca="false">SUM(F1163:F1172)</f>
        <v>7901272</v>
      </c>
      <c r="G1161" s="183" t="n">
        <f aca="false">SUM(G1163:G1171)</f>
        <v>0</v>
      </c>
      <c r="H1161" s="183" t="n">
        <f aca="false">SUM(F1161:G1161)</f>
        <v>7901272</v>
      </c>
      <c r="I1161" s="183" t="n">
        <f aca="false">SUM(I1163:I1171)</f>
        <v>7416780</v>
      </c>
      <c r="J1161" s="183" t="n">
        <f aca="false">SUM(J1163:J1171)</f>
        <v>0</v>
      </c>
      <c r="K1161" s="183" t="n">
        <f aca="false">SUM(I1161:J1161)</f>
        <v>7416780</v>
      </c>
      <c r="L1161" s="184" t="n">
        <f aca="false">IF(C1161&lt;&gt;0,IF(I1161&lt;&gt;0,I1161/C1161*100,""),"")</f>
        <v>102.836126181188</v>
      </c>
      <c r="M1161" s="184" t="n">
        <f aca="false">IF(E1161&lt;&gt;0,IF(K1161&lt;&gt;0,K1161/E1161*100,""),"")</f>
        <v>102.836126181188</v>
      </c>
      <c r="N1161" s="184" t="n">
        <f aca="false">IF(F1161&lt;&gt;0,IF(I1161&lt;&gt;0,I1161/F1161*100,""),"")</f>
        <v>93.8681771745106</v>
      </c>
      <c r="O1161" s="184" t="n">
        <f aca="false">IF(H1161&lt;&gt;0,IF(K1161&lt;&gt;0,K1161/H1161*100,""),"")</f>
        <v>93.8681771745106</v>
      </c>
      <c r="Q1161" s="65" t="n">
        <f aca="false">E1161-C1161-D1161</f>
        <v>0</v>
      </c>
      <c r="R1161" s="66" t="n">
        <f aca="false">H1161-F1161-G1161</f>
        <v>0</v>
      </c>
      <c r="S1161" s="66" t="n">
        <f aca="false">K1161-I1161-J1161</f>
        <v>0</v>
      </c>
    </row>
    <row r="1162" s="120" customFormat="true" ht="12" hidden="false" customHeight="false" outlineLevel="0" collapsed="false">
      <c r="A1162" s="67" t="s">
        <v>26</v>
      </c>
      <c r="B1162" s="179"/>
      <c r="C1162" s="185" t="n">
        <f aca="false">SUM(C1163:C1171)</f>
        <v>7212232</v>
      </c>
      <c r="D1162" s="186"/>
      <c r="E1162" s="69" t="n">
        <f aca="false">SUM(C1162:D1162)</f>
        <v>7212232</v>
      </c>
      <c r="F1162" s="69" t="n">
        <f aca="false">SUM(F1163:F1171)</f>
        <v>7849272</v>
      </c>
      <c r="G1162" s="186"/>
      <c r="H1162" s="69" t="n">
        <f aca="false">SUM(F1162:G1162)</f>
        <v>7849272</v>
      </c>
      <c r="I1162" s="185" t="n">
        <f aca="false">SUM(I1163:I1171)</f>
        <v>7416780</v>
      </c>
      <c r="J1162" s="186"/>
      <c r="K1162" s="69" t="n">
        <f aca="false">SUM(I1162:J1162)</f>
        <v>7416780</v>
      </c>
      <c r="L1162" s="71" t="n">
        <f aca="false">IF(C1162&lt;&gt;0,IF(I1162&lt;&gt;0,I1162/C1162*100,""),"")</f>
        <v>102.836126181188</v>
      </c>
      <c r="M1162" s="71" t="n">
        <f aca="false">IF(E1162&lt;&gt;0,IF(K1162&lt;&gt;0,K1162/E1162*100,""),"")</f>
        <v>102.836126181188</v>
      </c>
      <c r="N1162" s="71" t="n">
        <f aca="false">IF(F1162&lt;&gt;0,IF(I1162&lt;&gt;0,I1162/F1162*100,""),"")</f>
        <v>94.4900367830291</v>
      </c>
      <c r="O1162" s="71" t="n">
        <f aca="false">IF(H1162&lt;&gt;0,IF(K1162&lt;&gt;0,K1162/H1162*100,""),"")</f>
        <v>94.4900367830291</v>
      </c>
      <c r="Q1162" s="65" t="n">
        <f aca="false">E1162-C1162-D1162</f>
        <v>0</v>
      </c>
      <c r="R1162" s="66" t="n">
        <f aca="false">H1162-F1162-G1162</f>
        <v>0</v>
      </c>
      <c r="S1162" s="66" t="n">
        <f aca="false">K1162-I1162-J1162</f>
        <v>0</v>
      </c>
    </row>
    <row r="1163" s="120" customFormat="true" ht="12" hidden="false" customHeight="false" outlineLevel="0" collapsed="false">
      <c r="A1163" s="72" t="s">
        <v>654</v>
      </c>
      <c r="B1163" s="48" t="s">
        <v>618</v>
      </c>
      <c r="C1163" s="185" t="n">
        <v>6843400</v>
      </c>
      <c r="D1163" s="185"/>
      <c r="E1163" s="69" t="n">
        <f aca="false">SUM(C1163:D1163)</f>
        <v>6843400</v>
      </c>
      <c r="F1163" s="185" t="n">
        <v>6982800</v>
      </c>
      <c r="G1163" s="185"/>
      <c r="H1163" s="69" t="n">
        <f aca="false">SUM(F1163:G1163)</f>
        <v>6982800</v>
      </c>
      <c r="I1163" s="185" t="n">
        <v>7094530</v>
      </c>
      <c r="J1163" s="185"/>
      <c r="K1163" s="69" t="n">
        <f aca="false">SUM(I1163:J1163)</f>
        <v>7094530</v>
      </c>
      <c r="L1163" s="71" t="n">
        <f aca="false">IF(C1163&lt;&gt;0,IF(I1163&lt;&gt;0,I1163/C1163*100,""),"")</f>
        <v>103.669667124529</v>
      </c>
      <c r="M1163" s="71" t="n">
        <f aca="false">IF(E1163&lt;&gt;0,IF(K1163&lt;&gt;0,K1163/E1163*100,""),"")</f>
        <v>103.669667124529</v>
      </c>
      <c r="N1163" s="71" t="n">
        <f aca="false">IF(F1163&lt;&gt;0,IF(I1163&lt;&gt;0,I1163/F1163*100,""),"")</f>
        <v>101.600074468695</v>
      </c>
      <c r="O1163" s="71" t="n">
        <f aca="false">IF(H1163&lt;&gt;0,IF(K1163&lt;&gt;0,K1163/H1163*100,""),"")</f>
        <v>101.600074468695</v>
      </c>
      <c r="Q1163" s="65" t="n">
        <f aca="false">E1163-C1163-D1163</f>
        <v>0</v>
      </c>
      <c r="R1163" s="66" t="n">
        <f aca="false">H1163-F1163-G1163</f>
        <v>0</v>
      </c>
      <c r="S1163" s="66" t="n">
        <f aca="false">K1163-I1163-J1163</f>
        <v>0</v>
      </c>
    </row>
    <row r="1164" s="120" customFormat="true" ht="12" hidden="false" customHeight="false" outlineLevel="0" collapsed="false">
      <c r="A1164" s="72" t="s">
        <v>729</v>
      </c>
      <c r="B1164" s="48" t="s">
        <v>630</v>
      </c>
      <c r="C1164" s="185" t="n">
        <v>15644</v>
      </c>
      <c r="D1164" s="185"/>
      <c r="E1164" s="69" t="n">
        <f aca="false">SUM(C1164:D1164)</f>
        <v>15644</v>
      </c>
      <c r="F1164" s="185" t="n">
        <v>22644</v>
      </c>
      <c r="G1164" s="185"/>
      <c r="H1164" s="69" t="n">
        <f aca="false">SUM(F1164:G1164)</f>
        <v>22644</v>
      </c>
      <c r="I1164" s="185" t="n">
        <v>34200</v>
      </c>
      <c r="J1164" s="185"/>
      <c r="K1164" s="69" t="n">
        <f aca="false">SUM(I1164:J1164)</f>
        <v>34200</v>
      </c>
      <c r="L1164" s="71" t="n">
        <f aca="false">IF(C1164&lt;&gt;0,IF(I1164&lt;&gt;0,I1164/C1164*100,""),"")</f>
        <v>218.614165175147</v>
      </c>
      <c r="M1164" s="71" t="n">
        <f aca="false">IF(E1164&lt;&gt;0,IF(K1164&lt;&gt;0,K1164/E1164*100,""),"")</f>
        <v>218.614165175147</v>
      </c>
      <c r="N1164" s="71" t="n">
        <f aca="false">IF(F1164&lt;&gt;0,IF(I1164&lt;&gt;0,I1164/F1164*100,""),"")</f>
        <v>151.033386327504</v>
      </c>
      <c r="O1164" s="71" t="n">
        <f aca="false">IF(H1164&lt;&gt;0,IF(K1164&lt;&gt;0,K1164/H1164*100,""),"")</f>
        <v>151.033386327504</v>
      </c>
      <c r="Q1164" s="65" t="n">
        <f aca="false">E1164-C1164-D1164</f>
        <v>0</v>
      </c>
      <c r="R1164" s="66" t="n">
        <f aca="false">H1164-F1164-G1164</f>
        <v>0</v>
      </c>
      <c r="S1164" s="66" t="n">
        <f aca="false">K1164-I1164-J1164</f>
        <v>0</v>
      </c>
    </row>
    <row r="1165" s="120" customFormat="true" ht="12" hidden="false" customHeight="false" outlineLevel="0" collapsed="false">
      <c r="A1165" s="72" t="s">
        <v>727</v>
      </c>
      <c r="B1165" s="48" t="s">
        <v>632</v>
      </c>
      <c r="C1165" s="185" t="n">
        <v>16324</v>
      </c>
      <c r="D1165" s="185"/>
      <c r="E1165" s="69" t="n">
        <f aca="false">SUM(C1165:D1165)</f>
        <v>16324</v>
      </c>
      <c r="F1165" s="185" t="n">
        <v>16324</v>
      </c>
      <c r="G1165" s="185"/>
      <c r="H1165" s="69" t="n">
        <f aca="false">SUM(F1165:G1165)</f>
        <v>16324</v>
      </c>
      <c r="I1165" s="185" t="n">
        <v>18360</v>
      </c>
      <c r="J1165" s="185"/>
      <c r="K1165" s="69" t="n">
        <f aca="false">SUM(I1165:J1165)</f>
        <v>18360</v>
      </c>
      <c r="L1165" s="71" t="n">
        <f aca="false">IF(C1165&lt;&gt;0,IF(I1165&lt;&gt;0,I1165/C1165*100,""),"")</f>
        <v>112.47243322715</v>
      </c>
      <c r="M1165" s="71" t="n">
        <f aca="false">IF(E1165&lt;&gt;0,IF(K1165&lt;&gt;0,K1165/E1165*100,""),"")</f>
        <v>112.47243322715</v>
      </c>
      <c r="N1165" s="71" t="n">
        <f aca="false">IF(F1165&lt;&gt;0,IF(I1165&lt;&gt;0,I1165/F1165*100,""),"")</f>
        <v>112.47243322715</v>
      </c>
      <c r="O1165" s="71" t="n">
        <f aca="false">IF(H1165&lt;&gt;0,IF(K1165&lt;&gt;0,K1165/H1165*100,""),"")</f>
        <v>112.47243322715</v>
      </c>
      <c r="Q1165" s="65" t="n">
        <f aca="false">E1165-C1165-D1165</f>
        <v>0</v>
      </c>
      <c r="R1165" s="66" t="n">
        <f aca="false">H1165-F1165-G1165</f>
        <v>0</v>
      </c>
      <c r="S1165" s="66" t="n">
        <f aca="false">K1165-I1165-J1165</f>
        <v>0</v>
      </c>
    </row>
    <row r="1166" s="120" customFormat="true" ht="22.5" hidden="false" customHeight="false" outlineLevel="0" collapsed="false">
      <c r="A1166" s="72" t="s">
        <v>741</v>
      </c>
      <c r="B1166" s="48" t="s">
        <v>638</v>
      </c>
      <c r="C1166" s="185" t="n">
        <v>20964</v>
      </c>
      <c r="D1166" s="185"/>
      <c r="E1166" s="69" t="n">
        <f aca="false">SUM(C1166:D1166)</f>
        <v>20964</v>
      </c>
      <c r="F1166" s="185" t="n">
        <v>18364</v>
      </c>
      <c r="G1166" s="185"/>
      <c r="H1166" s="69" t="n">
        <f aca="false">SUM(F1166:G1166)</f>
        <v>18364</v>
      </c>
      <c r="I1166" s="185" t="n">
        <v>32980</v>
      </c>
      <c r="J1166" s="185"/>
      <c r="K1166" s="69" t="n">
        <f aca="false">SUM(I1166:J1166)</f>
        <v>32980</v>
      </c>
      <c r="L1166" s="71" t="n">
        <f aca="false">IF(C1166&lt;&gt;0,IF(I1166&lt;&gt;0,I1166/C1166*100,""),"")</f>
        <v>157.317305857661</v>
      </c>
      <c r="M1166" s="71" t="n">
        <f aca="false">IF(E1166&lt;&gt;0,IF(K1166&lt;&gt;0,K1166/E1166*100,""),"")</f>
        <v>157.317305857661</v>
      </c>
      <c r="N1166" s="71" t="n">
        <f aca="false">IF(F1166&lt;&gt;0,IF(I1166&lt;&gt;0,I1166/F1166*100,""),"")</f>
        <v>179.590503158353</v>
      </c>
      <c r="O1166" s="71" t="n">
        <f aca="false">IF(H1166&lt;&gt;0,IF(K1166&lt;&gt;0,K1166/H1166*100,""),"")</f>
        <v>179.590503158353</v>
      </c>
      <c r="Q1166" s="65" t="n">
        <f aca="false">E1166-C1166-D1166</f>
        <v>0</v>
      </c>
      <c r="R1166" s="66" t="n">
        <f aca="false">H1166-F1166-G1166</f>
        <v>0</v>
      </c>
      <c r="S1166" s="66" t="n">
        <f aca="false">K1166-I1166-J1166</f>
        <v>0</v>
      </c>
    </row>
    <row r="1167" s="120" customFormat="true" ht="12" hidden="false" customHeight="false" outlineLevel="0" collapsed="false">
      <c r="A1167" s="72" t="s">
        <v>659</v>
      </c>
      <c r="B1167" s="48" t="s">
        <v>642</v>
      </c>
      <c r="C1167" s="185" t="n">
        <v>4200</v>
      </c>
      <c r="D1167" s="185"/>
      <c r="E1167" s="69" t="n">
        <f aca="false">SUM(C1167:D1167)</f>
        <v>4200</v>
      </c>
      <c r="F1167" s="185" t="n">
        <v>6040</v>
      </c>
      <c r="G1167" s="185"/>
      <c r="H1167" s="69" t="n">
        <f aca="false">SUM(F1167:G1167)</f>
        <v>6040</v>
      </c>
      <c r="I1167" s="185" t="n">
        <v>2210</v>
      </c>
      <c r="J1167" s="185"/>
      <c r="K1167" s="69" t="n">
        <f aca="false">SUM(I1167:J1167)</f>
        <v>2210</v>
      </c>
      <c r="L1167" s="71" t="n">
        <f aca="false">IF(C1167&lt;&gt;0,IF(I1167&lt;&gt;0,I1167/C1167*100,""),"")</f>
        <v>52.6190476190476</v>
      </c>
      <c r="M1167" s="71" t="n">
        <f aca="false">IF(E1167&lt;&gt;0,IF(K1167&lt;&gt;0,K1167/E1167*100,""),"")</f>
        <v>52.6190476190476</v>
      </c>
      <c r="N1167" s="71" t="n">
        <f aca="false">IF(F1167&lt;&gt;0,IF(I1167&lt;&gt;0,I1167/F1167*100,""),"")</f>
        <v>36.5894039735099</v>
      </c>
      <c r="O1167" s="71" t="n">
        <f aca="false">IF(H1167&lt;&gt;0,IF(K1167&lt;&gt;0,K1167/H1167*100,""),"")</f>
        <v>36.5894039735099</v>
      </c>
      <c r="Q1167" s="65" t="n">
        <f aca="false">E1167-C1167-D1167</f>
        <v>0</v>
      </c>
      <c r="R1167" s="66" t="n">
        <f aca="false">H1167-F1167-G1167</f>
        <v>0</v>
      </c>
      <c r="S1167" s="66" t="n">
        <f aca="false">K1167-I1167-J1167</f>
        <v>0</v>
      </c>
    </row>
    <row r="1168" s="120" customFormat="true" ht="12" hidden="false" customHeight="false" outlineLevel="0" collapsed="false">
      <c r="A1168" s="72" t="s">
        <v>742</v>
      </c>
      <c r="B1168" s="48" t="s">
        <v>644</v>
      </c>
      <c r="C1168" s="185"/>
      <c r="D1168" s="185"/>
      <c r="E1168" s="69"/>
      <c r="F1168" s="185" t="n">
        <v>311700</v>
      </c>
      <c r="G1168" s="185"/>
      <c r="H1168" s="69" t="n">
        <f aca="false">SUM(F1168:G1168)</f>
        <v>311700</v>
      </c>
      <c r="I1168" s="185" t="n">
        <v>226500</v>
      </c>
      <c r="J1168" s="185"/>
      <c r="K1168" s="69" t="n">
        <f aca="false">SUM(I1168:J1168)</f>
        <v>226500</v>
      </c>
      <c r="L1168" s="71" t="str">
        <f aca="false">IF(C1168&lt;&gt;0,IF(I1168&lt;&gt;0,I1168/C1168*100,""),"")</f>
        <v/>
      </c>
      <c r="M1168" s="71" t="str">
        <f aca="false">IF(E1168&lt;&gt;0,IF(K1168&lt;&gt;0,K1168/E1168*100,""),"")</f>
        <v/>
      </c>
      <c r="N1168" s="71" t="n">
        <f aca="false">IF(F1168&lt;&gt;0,IF(I1168&lt;&gt;0,I1168/F1168*100,""),"")</f>
        <v>72.6660250240616</v>
      </c>
      <c r="O1168" s="71" t="n">
        <f aca="false">IF(H1168&lt;&gt;0,IF(K1168&lt;&gt;0,K1168/H1168*100,""),"")</f>
        <v>72.6660250240616</v>
      </c>
      <c r="Q1168" s="65" t="n">
        <f aca="false">E1168-C1168-D1168</f>
        <v>0</v>
      </c>
      <c r="R1168" s="66" t="n">
        <f aca="false">H1168-F1168-G1168</f>
        <v>0</v>
      </c>
      <c r="S1168" s="66" t="n">
        <f aca="false">K1168-I1168-J1168</f>
        <v>0</v>
      </c>
    </row>
    <row r="1169" s="43" customFormat="true" ht="11.25" hidden="false" customHeight="false" outlineLevel="0" collapsed="false">
      <c r="A1169" s="72" t="s">
        <v>655</v>
      </c>
      <c r="B1169" s="48" t="s">
        <v>656</v>
      </c>
      <c r="C1169" s="69"/>
      <c r="D1169" s="69"/>
      <c r="E1169" s="69" t="n">
        <f aca="false">SUM(C1169:D1169)</f>
        <v>0</v>
      </c>
      <c r="F1169" s="69" t="n">
        <v>114000</v>
      </c>
      <c r="G1169" s="69"/>
      <c r="H1169" s="69" t="n">
        <f aca="false">SUM(F1169:G1169)</f>
        <v>114000</v>
      </c>
      <c r="I1169" s="69" t="n">
        <v>8000</v>
      </c>
      <c r="J1169" s="69"/>
      <c r="K1169" s="69" t="n">
        <f aca="false">SUM(I1169:J1169)</f>
        <v>8000</v>
      </c>
      <c r="L1169" s="71" t="str">
        <f aca="false">IF(C1169&lt;&gt;0,IF(I1169&lt;&gt;0,I1169/C1169*100,""),"")</f>
        <v/>
      </c>
      <c r="M1169" s="71" t="str">
        <f aca="false">IF(E1169&lt;&gt;0,IF(K1169&lt;&gt;0,K1169/E1169*100,""),"")</f>
        <v/>
      </c>
      <c r="N1169" s="71" t="n">
        <f aca="false">IF(F1169&lt;&gt;0,IF(I1169&lt;&gt;0,I1169/F1169*100,""),"")</f>
        <v>7.01754385964912</v>
      </c>
      <c r="O1169" s="71" t="n">
        <f aca="false">IF(H1169&lt;&gt;0,IF(K1169&lt;&gt;0,K1169/H1169*100,""),"")</f>
        <v>7.01754385964912</v>
      </c>
      <c r="Q1169" s="65" t="n">
        <f aca="false">E1169-C1169-D1169</f>
        <v>0</v>
      </c>
      <c r="R1169" s="66" t="n">
        <f aca="false">H1169-F1169-G1169</f>
        <v>0</v>
      </c>
      <c r="S1169" s="66" t="n">
        <f aca="false">K1169-I1169-J1169</f>
        <v>0</v>
      </c>
    </row>
    <row r="1170" s="120" customFormat="true" ht="12" hidden="false" customHeight="false" outlineLevel="0" collapsed="false">
      <c r="A1170" s="72" t="s">
        <v>658</v>
      </c>
      <c r="B1170" s="79" t="s">
        <v>620</v>
      </c>
      <c r="C1170" s="185"/>
      <c r="D1170" s="185"/>
      <c r="E1170" s="69"/>
      <c r="F1170" s="185" t="n">
        <v>65700</v>
      </c>
      <c r="G1170" s="185"/>
      <c r="H1170" s="69" t="n">
        <f aca="false">SUM(F1170:G1170)</f>
        <v>65700</v>
      </c>
      <c r="I1170" s="185"/>
      <c r="J1170" s="185"/>
      <c r="K1170" s="69"/>
      <c r="L1170" s="71" t="str">
        <f aca="false">IF(C1170&lt;&gt;0,IF(I1170&lt;&gt;0,I1170/C1170*100,""),"")</f>
        <v/>
      </c>
      <c r="M1170" s="71" t="str">
        <f aca="false">IF(E1170&lt;&gt;0,IF(K1170&lt;&gt;0,K1170/E1170*100,""),"")</f>
        <v/>
      </c>
      <c r="N1170" s="71" t="str">
        <f aca="false">IF(F1170&lt;&gt;0,IF(I1170&lt;&gt;0,I1170/F1170*100,""),"")</f>
        <v/>
      </c>
      <c r="O1170" s="71" t="str">
        <f aca="false">IF(H1170&lt;&gt;0,IF(K1170&lt;&gt;0,K1170/H1170*100,""),"")</f>
        <v/>
      </c>
      <c r="Q1170" s="65" t="n">
        <f aca="false">E1170-C1170-D1170</f>
        <v>0</v>
      </c>
      <c r="R1170" s="66" t="n">
        <f aca="false">H1170-F1170-G1170</f>
        <v>0</v>
      </c>
      <c r="S1170" s="66" t="n">
        <f aca="false">K1170-I1170-J1170</f>
        <v>0</v>
      </c>
    </row>
    <row r="1171" s="120" customFormat="true" ht="12" hidden="false" customHeight="false" outlineLevel="0" collapsed="false">
      <c r="A1171" s="72" t="s">
        <v>660</v>
      </c>
      <c r="B1171" s="79" t="s">
        <v>626</v>
      </c>
      <c r="C1171" s="185" t="n">
        <v>311700</v>
      </c>
      <c r="D1171" s="185"/>
      <c r="E1171" s="69" t="n">
        <f aca="false">SUM(C1171:D1171)</f>
        <v>311700</v>
      </c>
      <c r="F1171" s="185" t="n">
        <v>311700</v>
      </c>
      <c r="G1171" s="185"/>
      <c r="H1171" s="69" t="n">
        <f aca="false">SUM(F1171:G1171)</f>
        <v>311700</v>
      </c>
      <c r="I1171" s="185"/>
      <c r="J1171" s="185"/>
      <c r="K1171" s="69" t="n">
        <f aca="false">SUM(I1171:J1171)</f>
        <v>0</v>
      </c>
      <c r="L1171" s="71" t="str">
        <f aca="false">IF(C1171&lt;&gt;0,IF(I1171&lt;&gt;0,I1171/C1171*100,""),"")</f>
        <v/>
      </c>
      <c r="M1171" s="71" t="str">
        <f aca="false">IF(E1171&lt;&gt;0,IF(K1171&lt;&gt;0,K1171/E1171*100,""),"")</f>
        <v/>
      </c>
      <c r="N1171" s="71" t="str">
        <f aca="false">IF(F1171&lt;&gt;0,IF(I1171&lt;&gt;0,I1171/F1171*100,""),"")</f>
        <v/>
      </c>
      <c r="O1171" s="71" t="str">
        <f aca="false">IF(H1171&lt;&gt;0,IF(K1171&lt;&gt;0,K1171/H1171*100,""),"")</f>
        <v/>
      </c>
      <c r="Q1171" s="65" t="n">
        <f aca="false">E1171-C1171-D1171</f>
        <v>0</v>
      </c>
      <c r="R1171" s="66" t="n">
        <f aca="false">H1171-F1171-G1171</f>
        <v>0</v>
      </c>
      <c r="S1171" s="66" t="n">
        <f aca="false">K1171-I1171-J1171</f>
        <v>0</v>
      </c>
    </row>
    <row r="1172" s="43" customFormat="true" ht="11.25" hidden="false" customHeight="false" outlineLevel="0" collapsed="false">
      <c r="A1172" s="72" t="s">
        <v>57</v>
      </c>
      <c r="B1172" s="79" t="s">
        <v>58</v>
      </c>
      <c r="C1172" s="69"/>
      <c r="D1172" s="69"/>
      <c r="E1172" s="69"/>
      <c r="F1172" s="69" t="n">
        <v>52000</v>
      </c>
      <c r="G1172" s="69"/>
      <c r="H1172" s="69" t="n">
        <f aca="false">SUM(F1172:G1172)</f>
        <v>52000</v>
      </c>
      <c r="I1172" s="69"/>
      <c r="J1172" s="69"/>
      <c r="K1172" s="69"/>
      <c r="L1172" s="71" t="str">
        <f aca="false">IF(C1172&lt;&gt;0,IF(I1172&lt;&gt;0,I1172/C1172*100,""),"")</f>
        <v/>
      </c>
      <c r="M1172" s="71" t="str">
        <f aca="false">IF(E1172&lt;&gt;0,IF(K1172&lt;&gt;0,K1172/E1172*100,""),"")</f>
        <v/>
      </c>
      <c r="N1172" s="71" t="str">
        <f aca="false">IF(F1172&lt;&gt;0,IF(I1172&lt;&gt;0,I1172/F1172*100,""),"")</f>
        <v/>
      </c>
      <c r="O1172" s="71" t="str">
        <f aca="false">IF(H1172&lt;&gt;0,IF(K1172&lt;&gt;0,K1172/H1172*100,""),"")</f>
        <v/>
      </c>
      <c r="Q1172" s="65" t="n">
        <f aca="false">E1172-C1172-D1172</f>
        <v>0</v>
      </c>
      <c r="R1172" s="66" t="n">
        <f aca="false">H1172-F1172-G1172</f>
        <v>0</v>
      </c>
      <c r="S1172" s="66" t="n">
        <f aca="false">K1172-I1172-J1172</f>
        <v>0</v>
      </c>
    </row>
    <row r="1173" s="43" customFormat="true" ht="6" hidden="false" customHeight="true" outlineLevel="0" collapsed="false">
      <c r="A1173" s="72"/>
      <c r="B1173" s="48"/>
      <c r="C1173" s="69"/>
      <c r="D1173" s="69"/>
      <c r="E1173" s="69"/>
      <c r="F1173" s="69"/>
      <c r="G1173" s="69"/>
      <c r="H1173" s="69"/>
      <c r="I1173" s="69"/>
      <c r="J1173" s="69"/>
      <c r="K1173" s="69"/>
      <c r="L1173" s="71" t="str">
        <f aca="false">IF(C1173&lt;&gt;0,IF(I1173&lt;&gt;0,I1173/C1173*100,""),"")</f>
        <v/>
      </c>
      <c r="M1173" s="71" t="str">
        <f aca="false">IF(E1173&lt;&gt;0,IF(K1173&lt;&gt;0,K1173/E1173*100,""),"")</f>
        <v/>
      </c>
      <c r="N1173" s="71" t="str">
        <f aca="false">IF(F1173&lt;&gt;0,IF(I1173&lt;&gt;0,I1173/F1173*100,""),"")</f>
        <v/>
      </c>
      <c r="O1173" s="71" t="str">
        <f aca="false">IF(H1173&lt;&gt;0,IF(K1173&lt;&gt;0,K1173/H1173*100,""),"")</f>
        <v/>
      </c>
      <c r="Q1173" s="65" t="n">
        <f aca="false">E1173-C1173-D1173</f>
        <v>0</v>
      </c>
      <c r="R1173" s="66" t="n">
        <f aca="false">H1173-F1173-G1173</f>
        <v>0</v>
      </c>
      <c r="S1173" s="66" t="n">
        <f aca="false">K1173-I1173-J1173</f>
        <v>0</v>
      </c>
    </row>
    <row r="1174" s="120" customFormat="true" ht="12.75" hidden="false" customHeight="false" outlineLevel="0" collapsed="false">
      <c r="A1174" s="61" t="s">
        <v>743</v>
      </c>
      <c r="B1174" s="76" t="s">
        <v>19</v>
      </c>
      <c r="C1174" s="108" t="n">
        <f aca="false">SUM(C1176:C1182)</f>
        <v>13435752</v>
      </c>
      <c r="D1174" s="108" t="n">
        <f aca="false">SUM(D1176:D1182)</f>
        <v>0</v>
      </c>
      <c r="E1174" s="108" t="n">
        <f aca="false">SUM(C1174:D1174)</f>
        <v>13435752</v>
      </c>
      <c r="F1174" s="108" t="n">
        <f aca="false">SUM(F1176:F1182)</f>
        <v>13630742</v>
      </c>
      <c r="G1174" s="108" t="n">
        <f aca="false">SUM(G1176:G1182)</f>
        <v>0</v>
      </c>
      <c r="H1174" s="108" t="n">
        <f aca="false">SUM(F1174:G1174)</f>
        <v>13630742</v>
      </c>
      <c r="I1174" s="108" t="n">
        <f aca="false">SUM(I1176:I1182)</f>
        <v>13863050</v>
      </c>
      <c r="J1174" s="108" t="n">
        <f aca="false">SUM(J1176:J1182)</f>
        <v>0</v>
      </c>
      <c r="K1174" s="108" t="n">
        <f aca="false">SUM(I1174:J1174)</f>
        <v>13863050</v>
      </c>
      <c r="L1174" s="109" t="n">
        <f aca="false">IF(C1174&lt;&gt;0,IF(I1174&lt;&gt;0,I1174/C1174*100,""),"")</f>
        <v>103.180305799035</v>
      </c>
      <c r="M1174" s="109" t="n">
        <f aca="false">IF(E1174&lt;&gt;0,IF(K1174&lt;&gt;0,K1174/E1174*100,""),"")</f>
        <v>103.180305799035</v>
      </c>
      <c r="N1174" s="109" t="n">
        <f aca="false">IF(F1174&lt;&gt;0,IF(I1174&lt;&gt;0,I1174/F1174*100,""),"")</f>
        <v>101.70429460113</v>
      </c>
      <c r="O1174" s="109" t="n">
        <f aca="false">IF(H1174&lt;&gt;0,IF(K1174&lt;&gt;0,K1174/H1174*100,""),"")</f>
        <v>101.70429460113</v>
      </c>
      <c r="Q1174" s="65" t="n">
        <f aca="false">E1174-C1174-D1174</f>
        <v>0</v>
      </c>
      <c r="R1174" s="66" t="n">
        <f aca="false">H1174-F1174-G1174</f>
        <v>0</v>
      </c>
      <c r="S1174" s="66" t="n">
        <f aca="false">K1174-I1174-J1174</f>
        <v>0</v>
      </c>
    </row>
    <row r="1175" s="120" customFormat="true" ht="12" hidden="true" customHeight="false" outlineLevel="0" collapsed="false">
      <c r="A1175" s="67" t="s">
        <v>26</v>
      </c>
      <c r="B1175" s="179"/>
      <c r="C1175" s="111" t="n">
        <f aca="false">SUM(C1176:C1182)</f>
        <v>13435752</v>
      </c>
      <c r="D1175" s="112"/>
      <c r="E1175" s="69" t="n">
        <f aca="false">SUM(C1175:D1175)</f>
        <v>13435752</v>
      </c>
      <c r="F1175" s="69" t="n">
        <f aca="false">SUM(F1176:F1182)</f>
        <v>13630742</v>
      </c>
      <c r="G1175" s="112"/>
      <c r="H1175" s="69" t="n">
        <f aca="false">SUM(F1175:G1175)</f>
        <v>13630742</v>
      </c>
      <c r="I1175" s="111" t="n">
        <f aca="false">SUM(I1176:I1182)</f>
        <v>13863050</v>
      </c>
      <c r="J1175" s="112"/>
      <c r="K1175" s="69" t="n">
        <f aca="false">SUM(I1175:J1175)</f>
        <v>13863050</v>
      </c>
      <c r="L1175" s="71" t="n">
        <f aca="false">IF(C1175&lt;&gt;0,IF(I1175&lt;&gt;0,I1175/C1175*100,""),"")</f>
        <v>103.180305799035</v>
      </c>
      <c r="M1175" s="71" t="n">
        <f aca="false">IF(E1175&lt;&gt;0,IF(K1175&lt;&gt;0,K1175/E1175*100,""),"")</f>
        <v>103.180305799035</v>
      </c>
      <c r="N1175" s="71" t="n">
        <f aca="false">IF(F1175&lt;&gt;0,IF(I1175&lt;&gt;0,I1175/F1175*100,""),"")</f>
        <v>101.70429460113</v>
      </c>
      <c r="O1175" s="71" t="n">
        <f aca="false">IF(H1175&lt;&gt;0,IF(K1175&lt;&gt;0,K1175/H1175*100,""),"")</f>
        <v>101.70429460113</v>
      </c>
      <c r="Q1175" s="65" t="n">
        <f aca="false">E1175-C1175-D1175</f>
        <v>0</v>
      </c>
      <c r="R1175" s="66" t="n">
        <f aca="false">H1175-F1175-G1175</f>
        <v>0</v>
      </c>
      <c r="S1175" s="66" t="n">
        <f aca="false">K1175-I1175-J1175</f>
        <v>0</v>
      </c>
    </row>
    <row r="1176" s="120" customFormat="true" ht="12" hidden="false" customHeight="false" outlineLevel="0" collapsed="false">
      <c r="A1176" s="72" t="s">
        <v>654</v>
      </c>
      <c r="B1176" s="48" t="s">
        <v>618</v>
      </c>
      <c r="C1176" s="111" t="n">
        <v>13296670</v>
      </c>
      <c r="D1176" s="111"/>
      <c r="E1176" s="69" t="n">
        <f aca="false">SUM(C1176:D1176)</f>
        <v>13296670</v>
      </c>
      <c r="F1176" s="111" t="n">
        <v>13218170</v>
      </c>
      <c r="G1176" s="111"/>
      <c r="H1176" s="69" t="n">
        <f aca="false">SUM(F1176:G1176)</f>
        <v>13218170</v>
      </c>
      <c r="I1176" s="111" t="n">
        <v>13732870</v>
      </c>
      <c r="J1176" s="111"/>
      <c r="K1176" s="69" t="n">
        <f aca="false">SUM(I1176:J1176)</f>
        <v>13732870</v>
      </c>
      <c r="L1176" s="71" t="n">
        <f aca="false">IF(C1176&lt;&gt;0,IF(I1176&lt;&gt;0,I1176/C1176*100,""),"")</f>
        <v>103.280520611552</v>
      </c>
      <c r="M1176" s="71" t="n">
        <f aca="false">IF(E1176&lt;&gt;0,IF(K1176&lt;&gt;0,K1176/E1176*100,""),"")</f>
        <v>103.280520611552</v>
      </c>
      <c r="N1176" s="71" t="n">
        <f aca="false">IF(F1176&lt;&gt;0,IF(I1176&lt;&gt;0,I1176/F1176*100,""),"")</f>
        <v>103.893882436071</v>
      </c>
      <c r="O1176" s="71" t="n">
        <f aca="false">IF(H1176&lt;&gt;0,IF(K1176&lt;&gt;0,K1176/H1176*100,""),"")</f>
        <v>103.893882436071</v>
      </c>
      <c r="Q1176" s="65" t="n">
        <f aca="false">E1176-C1176-D1176</f>
        <v>0</v>
      </c>
      <c r="R1176" s="66" t="n">
        <f aca="false">H1176-F1176-G1176</f>
        <v>0</v>
      </c>
      <c r="S1176" s="66" t="n">
        <f aca="false">K1176-I1176-J1176</f>
        <v>0</v>
      </c>
    </row>
    <row r="1177" s="120" customFormat="true" ht="12" hidden="false" customHeight="false" outlineLevel="0" collapsed="false">
      <c r="A1177" s="72" t="s">
        <v>708</v>
      </c>
      <c r="B1177" s="48" t="s">
        <v>628</v>
      </c>
      <c r="C1177" s="111" t="n">
        <v>2100</v>
      </c>
      <c r="D1177" s="111"/>
      <c r="E1177" s="69" t="n">
        <f aca="false">SUM(C1177:D1177)</f>
        <v>2100</v>
      </c>
      <c r="F1177" s="111" t="n">
        <v>2290</v>
      </c>
      <c r="G1177" s="111"/>
      <c r="H1177" s="69" t="n">
        <f aca="false">SUM(F1177:G1177)</f>
        <v>2290</v>
      </c>
      <c r="I1177" s="111" t="n">
        <v>2100</v>
      </c>
      <c r="J1177" s="111"/>
      <c r="K1177" s="69" t="n">
        <f aca="false">SUM(I1177:J1177)</f>
        <v>2100</v>
      </c>
      <c r="L1177" s="71" t="n">
        <f aca="false">IF(C1177&lt;&gt;0,IF(I1177&lt;&gt;0,I1177/C1177*100,""),"")</f>
        <v>100</v>
      </c>
      <c r="M1177" s="71" t="n">
        <f aca="false">IF(E1177&lt;&gt;0,IF(K1177&lt;&gt;0,K1177/E1177*100,""),"")</f>
        <v>100</v>
      </c>
      <c r="N1177" s="71" t="n">
        <f aca="false">IF(F1177&lt;&gt;0,IF(I1177&lt;&gt;0,I1177/F1177*100,""),"")</f>
        <v>91.703056768559</v>
      </c>
      <c r="O1177" s="71" t="n">
        <f aca="false">IF(H1177&lt;&gt;0,IF(K1177&lt;&gt;0,K1177/H1177*100,""),"")</f>
        <v>91.703056768559</v>
      </c>
      <c r="Q1177" s="65" t="n">
        <f aca="false">E1177-C1177-D1177</f>
        <v>0</v>
      </c>
      <c r="R1177" s="66" t="n">
        <f aca="false">H1177-F1177-G1177</f>
        <v>0</v>
      </c>
      <c r="S1177" s="66" t="n">
        <f aca="false">K1177-I1177-J1177</f>
        <v>0</v>
      </c>
    </row>
    <row r="1178" s="120" customFormat="true" ht="12" hidden="false" customHeight="false" outlineLevel="0" collapsed="false">
      <c r="A1178" s="72" t="s">
        <v>734</v>
      </c>
      <c r="B1178" s="48" t="s">
        <v>634</v>
      </c>
      <c r="C1178" s="111" t="n">
        <v>134882</v>
      </c>
      <c r="D1178" s="111"/>
      <c r="E1178" s="69" t="n">
        <f aca="false">SUM(C1178:D1178)</f>
        <v>134882</v>
      </c>
      <c r="F1178" s="111" t="n">
        <v>134882</v>
      </c>
      <c r="G1178" s="111"/>
      <c r="H1178" s="69" t="n">
        <f aca="false">SUM(F1178:G1178)</f>
        <v>134882</v>
      </c>
      <c r="I1178" s="111" t="n">
        <v>113970</v>
      </c>
      <c r="J1178" s="111"/>
      <c r="K1178" s="69" t="n">
        <f aca="false">SUM(I1178:J1178)</f>
        <v>113970</v>
      </c>
      <c r="L1178" s="71" t="n">
        <f aca="false">IF(C1178&lt;&gt;0,IF(I1178&lt;&gt;0,I1178/C1178*100,""),"")</f>
        <v>84.4960780534097</v>
      </c>
      <c r="M1178" s="71" t="n">
        <f aca="false">IF(E1178&lt;&gt;0,IF(K1178&lt;&gt;0,K1178/E1178*100,""),"")</f>
        <v>84.4960780534097</v>
      </c>
      <c r="N1178" s="71" t="n">
        <f aca="false">IF(F1178&lt;&gt;0,IF(I1178&lt;&gt;0,I1178/F1178*100,""),"")</f>
        <v>84.4960780534097</v>
      </c>
      <c r="O1178" s="71" t="n">
        <f aca="false">IF(H1178&lt;&gt;0,IF(K1178&lt;&gt;0,K1178/H1178*100,""),"")</f>
        <v>84.4960780534097</v>
      </c>
      <c r="Q1178" s="65" t="n">
        <f aca="false">E1178-C1178-D1178</f>
        <v>0</v>
      </c>
      <c r="R1178" s="66" t="n">
        <f aca="false">H1178-F1178-G1178</f>
        <v>0</v>
      </c>
      <c r="S1178" s="66" t="n">
        <f aca="false">K1178-I1178-J1178</f>
        <v>0</v>
      </c>
    </row>
    <row r="1179" s="120" customFormat="true" ht="12" hidden="false" customHeight="false" outlineLevel="0" collapsed="false">
      <c r="A1179" s="72" t="s">
        <v>659</v>
      </c>
      <c r="B1179" s="48" t="s">
        <v>642</v>
      </c>
      <c r="C1179" s="111" t="n">
        <v>2100</v>
      </c>
      <c r="D1179" s="111"/>
      <c r="E1179" s="69" t="n">
        <f aca="false">SUM(C1179:D1179)</f>
        <v>2100</v>
      </c>
      <c r="F1179" s="111" t="n">
        <v>5400</v>
      </c>
      <c r="G1179" s="111"/>
      <c r="H1179" s="69" t="n">
        <f aca="false">SUM(F1179:G1179)</f>
        <v>5400</v>
      </c>
      <c r="I1179" s="111" t="n">
        <v>2110</v>
      </c>
      <c r="J1179" s="111"/>
      <c r="K1179" s="69" t="n">
        <f aca="false">SUM(I1179:J1179)</f>
        <v>2110</v>
      </c>
      <c r="L1179" s="71" t="n">
        <f aca="false">IF(C1179&lt;&gt;0,IF(I1179&lt;&gt;0,I1179/C1179*100,""),"")</f>
        <v>100.47619047619</v>
      </c>
      <c r="M1179" s="71" t="n">
        <f aca="false">IF(E1179&lt;&gt;0,IF(K1179&lt;&gt;0,K1179/E1179*100,""),"")</f>
        <v>100.47619047619</v>
      </c>
      <c r="N1179" s="71" t="n">
        <f aca="false">IF(F1179&lt;&gt;0,IF(I1179&lt;&gt;0,I1179/F1179*100,""),"")</f>
        <v>39.0740740740741</v>
      </c>
      <c r="O1179" s="71" t="n">
        <f aca="false">IF(H1179&lt;&gt;0,IF(K1179&lt;&gt;0,K1179/H1179*100,""),"")</f>
        <v>39.0740740740741</v>
      </c>
      <c r="Q1179" s="65" t="n">
        <f aca="false">E1179-C1179-D1179</f>
        <v>0</v>
      </c>
      <c r="R1179" s="66" t="n">
        <f aca="false">H1179-F1179-G1179</f>
        <v>0</v>
      </c>
      <c r="S1179" s="66" t="n">
        <f aca="false">K1179-I1179-J1179</f>
        <v>0</v>
      </c>
    </row>
    <row r="1180" s="43" customFormat="true" ht="11.25" hidden="false" customHeight="false" outlineLevel="0" collapsed="false">
      <c r="A1180" s="72" t="s">
        <v>655</v>
      </c>
      <c r="B1180" s="48" t="s">
        <v>656</v>
      </c>
      <c r="C1180" s="69"/>
      <c r="D1180" s="69"/>
      <c r="E1180" s="69" t="n">
        <f aca="false">SUM(C1180:D1180)</f>
        <v>0</v>
      </c>
      <c r="F1180" s="69" t="n">
        <v>108000</v>
      </c>
      <c r="G1180" s="69"/>
      <c r="H1180" s="69" t="n">
        <f aca="false">SUM(F1180:G1180)</f>
        <v>108000</v>
      </c>
      <c r="I1180" s="69" t="n">
        <v>12000</v>
      </c>
      <c r="J1180" s="69"/>
      <c r="K1180" s="69" t="n">
        <f aca="false">SUM(I1180:J1180)</f>
        <v>12000</v>
      </c>
      <c r="L1180" s="71" t="str">
        <f aca="false">IF(C1180&lt;&gt;0,IF(I1180&lt;&gt;0,I1180/C1180*100,""),"")</f>
        <v/>
      </c>
      <c r="M1180" s="71" t="str">
        <f aca="false">IF(E1180&lt;&gt;0,IF(K1180&lt;&gt;0,K1180/E1180*100,""),"")</f>
        <v/>
      </c>
      <c r="N1180" s="71" t="n">
        <f aca="false">IF(F1180&lt;&gt;0,IF(I1180&lt;&gt;0,I1180/F1180*100,""),"")</f>
        <v>11.1111111111111</v>
      </c>
      <c r="O1180" s="71" t="n">
        <f aca="false">IF(H1180&lt;&gt;0,IF(K1180&lt;&gt;0,K1180/H1180*100,""),"")</f>
        <v>11.1111111111111</v>
      </c>
      <c r="Q1180" s="65" t="n">
        <f aca="false">E1180-C1180-D1180</f>
        <v>0</v>
      </c>
      <c r="R1180" s="66" t="n">
        <f aca="false">H1180-F1180-G1180</f>
        <v>0</v>
      </c>
      <c r="S1180" s="66" t="n">
        <f aca="false">K1180-I1180-J1180</f>
        <v>0</v>
      </c>
    </row>
    <row r="1181" s="120" customFormat="true" ht="12" hidden="false" customHeight="false" outlineLevel="0" collapsed="false">
      <c r="A1181" s="72" t="s">
        <v>658</v>
      </c>
      <c r="B1181" s="79" t="s">
        <v>620</v>
      </c>
      <c r="C1181" s="111"/>
      <c r="D1181" s="111"/>
      <c r="E1181" s="69"/>
      <c r="F1181" s="111" t="n">
        <v>137000</v>
      </c>
      <c r="G1181" s="111"/>
      <c r="H1181" s="69" t="n">
        <f aca="false">SUM(F1181:G1181)</f>
        <v>137000</v>
      </c>
      <c r="I1181" s="111"/>
      <c r="J1181" s="111"/>
      <c r="K1181" s="69"/>
      <c r="L1181" s="71" t="str">
        <f aca="false">IF(C1181&lt;&gt;0,IF(I1181&lt;&gt;0,I1181/C1181*100,""),"")</f>
        <v/>
      </c>
      <c r="M1181" s="71" t="str">
        <f aca="false">IF(E1181&lt;&gt;0,IF(K1181&lt;&gt;0,K1181/E1181*100,""),"")</f>
        <v/>
      </c>
      <c r="N1181" s="71" t="str">
        <f aca="false">IF(F1181&lt;&gt;0,IF(I1181&lt;&gt;0,I1181/F1181*100,""),"")</f>
        <v/>
      </c>
      <c r="O1181" s="71" t="str">
        <f aca="false">IF(H1181&lt;&gt;0,IF(K1181&lt;&gt;0,K1181/H1181*100,""),"")</f>
        <v/>
      </c>
      <c r="Q1181" s="65" t="n">
        <f aca="false">E1181-C1181-D1181</f>
        <v>0</v>
      </c>
      <c r="R1181" s="66" t="n">
        <f aca="false">H1181-F1181-G1181</f>
        <v>0</v>
      </c>
      <c r="S1181" s="66" t="n">
        <f aca="false">K1181-I1181-J1181</f>
        <v>0</v>
      </c>
    </row>
    <row r="1182" s="120" customFormat="true" ht="12" hidden="false" customHeight="false" outlineLevel="0" collapsed="false">
      <c r="A1182" s="72" t="s">
        <v>30</v>
      </c>
      <c r="B1182" s="79" t="s">
        <v>31</v>
      </c>
      <c r="C1182" s="111"/>
      <c r="D1182" s="111"/>
      <c r="E1182" s="69"/>
      <c r="F1182" s="111" t="n">
        <v>25000</v>
      </c>
      <c r="G1182" s="111"/>
      <c r="H1182" s="69" t="n">
        <f aca="false">SUM(F1182:G1182)</f>
        <v>25000</v>
      </c>
      <c r="I1182" s="111"/>
      <c r="J1182" s="111"/>
      <c r="K1182" s="69"/>
      <c r="L1182" s="71" t="str">
        <f aca="false">IF(C1182&lt;&gt;0,IF(I1182&lt;&gt;0,I1182/C1182*100,""),"")</f>
        <v/>
      </c>
      <c r="M1182" s="71" t="str">
        <f aca="false">IF(E1182&lt;&gt;0,IF(K1182&lt;&gt;0,K1182/E1182*100,""),"")</f>
        <v/>
      </c>
      <c r="N1182" s="71" t="str">
        <f aca="false">IF(F1182&lt;&gt;0,IF(I1182&lt;&gt;0,I1182/F1182*100,""),"")</f>
        <v/>
      </c>
      <c r="O1182" s="71" t="str">
        <f aca="false">IF(H1182&lt;&gt;0,IF(K1182&lt;&gt;0,K1182/H1182*100,""),"")</f>
        <v/>
      </c>
      <c r="Q1182" s="65" t="n">
        <f aca="false">E1182-C1182-D1182</f>
        <v>0</v>
      </c>
      <c r="R1182" s="66" t="n">
        <f aca="false">H1182-F1182-G1182</f>
        <v>0</v>
      </c>
      <c r="S1182" s="66" t="n">
        <f aca="false">K1182-I1182-J1182</f>
        <v>0</v>
      </c>
    </row>
    <row r="1183" s="43" customFormat="true" ht="6" hidden="false" customHeight="true" outlineLevel="0" collapsed="false">
      <c r="A1183" s="190"/>
      <c r="B1183" s="48"/>
      <c r="C1183" s="69"/>
      <c r="D1183" s="69"/>
      <c r="E1183" s="69" t="n">
        <f aca="false">SUM(C1183:D1183)</f>
        <v>0</v>
      </c>
      <c r="F1183" s="69"/>
      <c r="G1183" s="69"/>
      <c r="H1183" s="69" t="n">
        <f aca="false">SUM(F1183:G1183)</f>
        <v>0</v>
      </c>
      <c r="I1183" s="69"/>
      <c r="J1183" s="69"/>
      <c r="K1183" s="69" t="n">
        <f aca="false">SUM(I1183:J1183)</f>
        <v>0</v>
      </c>
      <c r="L1183" s="71" t="str">
        <f aca="false">IF(C1183&lt;&gt;0,IF(I1183&lt;&gt;0,I1183/C1183*100,""),"")</f>
        <v/>
      </c>
      <c r="M1183" s="71" t="str">
        <f aca="false">IF(E1183&lt;&gt;0,IF(K1183&lt;&gt;0,K1183/E1183*100,""),"")</f>
        <v/>
      </c>
      <c r="N1183" s="71" t="str">
        <f aca="false">IF(F1183&lt;&gt;0,IF(I1183&lt;&gt;0,I1183/F1183*100,""),"")</f>
        <v/>
      </c>
      <c r="O1183" s="71" t="str">
        <f aca="false">IF(H1183&lt;&gt;0,IF(K1183&lt;&gt;0,K1183/H1183*100,""),"")</f>
        <v/>
      </c>
      <c r="Q1183" s="65" t="n">
        <f aca="false">E1183-C1183-D1183</f>
        <v>0</v>
      </c>
      <c r="R1183" s="66" t="n">
        <f aca="false">H1183-F1183-G1183</f>
        <v>0</v>
      </c>
      <c r="S1183" s="66" t="n">
        <f aca="false">K1183-I1183-J1183</f>
        <v>0</v>
      </c>
    </row>
    <row r="1184" s="120" customFormat="true" ht="12.75" hidden="false" customHeight="false" outlineLevel="0" collapsed="false">
      <c r="A1184" s="61" t="s">
        <v>744</v>
      </c>
      <c r="B1184" s="76" t="s">
        <v>19</v>
      </c>
      <c r="C1184" s="108" t="n">
        <f aca="false">SUM(C1186:C1192)</f>
        <v>6984394</v>
      </c>
      <c r="D1184" s="108" t="n">
        <f aca="false">SUM(D1186:D1192)</f>
        <v>0</v>
      </c>
      <c r="E1184" s="108" t="n">
        <f aca="false">SUM(C1184:D1184)</f>
        <v>6984394</v>
      </c>
      <c r="F1184" s="108" t="n">
        <f aca="false">SUM(F1186:F1192)</f>
        <v>7479154</v>
      </c>
      <c r="G1184" s="108" t="n">
        <f aca="false">SUM(G1186:G1192)</f>
        <v>0</v>
      </c>
      <c r="H1184" s="108" t="n">
        <f aca="false">SUM(F1184:G1184)</f>
        <v>7479154</v>
      </c>
      <c r="I1184" s="108" t="n">
        <f aca="false">SUM(I1186:I1192)</f>
        <v>7170820</v>
      </c>
      <c r="J1184" s="108" t="n">
        <f aca="false">SUM(J1186:J1192)</f>
        <v>0</v>
      </c>
      <c r="K1184" s="108" t="n">
        <f aca="false">SUM(I1184:J1184)</f>
        <v>7170820</v>
      </c>
      <c r="L1184" s="109" t="n">
        <f aca="false">IF(C1184&lt;&gt;0,IF(I1184&lt;&gt;0,I1184/C1184*100,""),"")</f>
        <v>102.669179316058</v>
      </c>
      <c r="M1184" s="109" t="n">
        <f aca="false">IF(E1184&lt;&gt;0,IF(K1184&lt;&gt;0,K1184/E1184*100,""),"")</f>
        <v>102.669179316058</v>
      </c>
      <c r="N1184" s="109" t="n">
        <f aca="false">IF(F1184&lt;&gt;0,IF(I1184&lt;&gt;0,I1184/F1184*100,""),"")</f>
        <v>95.8774214302848</v>
      </c>
      <c r="O1184" s="109" t="n">
        <f aca="false">IF(H1184&lt;&gt;0,IF(K1184&lt;&gt;0,K1184/H1184*100,""),"")</f>
        <v>95.8774214302848</v>
      </c>
      <c r="Q1184" s="65" t="n">
        <f aca="false">E1184-C1184-D1184</f>
        <v>0</v>
      </c>
      <c r="R1184" s="66" t="n">
        <f aca="false">H1184-F1184-G1184</f>
        <v>0</v>
      </c>
      <c r="S1184" s="66" t="n">
        <f aca="false">K1184-I1184-J1184</f>
        <v>0</v>
      </c>
    </row>
    <row r="1185" s="120" customFormat="true" ht="12" hidden="true" customHeight="false" outlineLevel="0" collapsed="false">
      <c r="A1185" s="67" t="s">
        <v>26</v>
      </c>
      <c r="B1185" s="179"/>
      <c r="C1185" s="112" t="n">
        <f aca="false">SUM(C1186:C1192)</f>
        <v>6984394</v>
      </c>
      <c r="D1185" s="112"/>
      <c r="E1185" s="82" t="n">
        <f aca="false">SUM(C1185:D1185)</f>
        <v>6984394</v>
      </c>
      <c r="F1185" s="82" t="n">
        <f aca="false">SUM(F1186:F1192)</f>
        <v>7479154</v>
      </c>
      <c r="G1185" s="112"/>
      <c r="H1185" s="82" t="n">
        <f aca="false">SUM(F1185:G1185)</f>
        <v>7479154</v>
      </c>
      <c r="I1185" s="112" t="n">
        <f aca="false">SUM(I1186:I1192)</f>
        <v>7170820</v>
      </c>
      <c r="J1185" s="112"/>
      <c r="K1185" s="82" t="n">
        <f aca="false">SUM(I1185:J1185)</f>
        <v>7170820</v>
      </c>
      <c r="L1185" s="83" t="n">
        <f aca="false">IF(C1185&lt;&gt;0,IF(I1185&lt;&gt;0,I1185/C1185*100,""),"")</f>
        <v>102.669179316058</v>
      </c>
      <c r="M1185" s="83" t="n">
        <f aca="false">IF(E1185&lt;&gt;0,IF(K1185&lt;&gt;0,K1185/E1185*100,""),"")</f>
        <v>102.669179316058</v>
      </c>
      <c r="N1185" s="83" t="n">
        <f aca="false">IF(F1185&lt;&gt;0,IF(I1185&lt;&gt;0,I1185/F1185*100,""),"")</f>
        <v>95.8774214302848</v>
      </c>
      <c r="O1185" s="83" t="n">
        <f aca="false">IF(H1185&lt;&gt;0,IF(K1185&lt;&gt;0,K1185/H1185*100,""),"")</f>
        <v>95.8774214302848</v>
      </c>
      <c r="Q1185" s="65" t="n">
        <f aca="false">E1185-C1185-D1185</f>
        <v>0</v>
      </c>
      <c r="R1185" s="66" t="n">
        <f aca="false">H1185-F1185-G1185</f>
        <v>0</v>
      </c>
      <c r="S1185" s="66" t="n">
        <f aca="false">K1185-I1185-J1185</f>
        <v>0</v>
      </c>
    </row>
    <row r="1186" s="120" customFormat="true" ht="12" hidden="false" customHeight="false" outlineLevel="0" collapsed="false">
      <c r="A1186" s="72" t="s">
        <v>654</v>
      </c>
      <c r="B1186" s="48" t="s">
        <v>618</v>
      </c>
      <c r="C1186" s="111" t="n">
        <v>6941500</v>
      </c>
      <c r="D1186" s="112"/>
      <c r="E1186" s="82" t="n">
        <f aca="false">SUM(C1186:D1186)</f>
        <v>6941500</v>
      </c>
      <c r="F1186" s="111" t="n">
        <v>7200500</v>
      </c>
      <c r="G1186" s="112"/>
      <c r="H1186" s="82" t="n">
        <f aca="false">SUM(F1186:G1186)</f>
        <v>7200500</v>
      </c>
      <c r="I1186" s="111" t="n">
        <v>7023250</v>
      </c>
      <c r="J1186" s="112"/>
      <c r="K1186" s="82" t="n">
        <f aca="false">SUM(I1186:J1186)</f>
        <v>7023250</v>
      </c>
      <c r="L1186" s="83" t="n">
        <f aca="false">IF(C1186&lt;&gt;0,IF(I1186&lt;&gt;0,I1186/C1186*100,""),"")</f>
        <v>101.177699344522</v>
      </c>
      <c r="M1186" s="83" t="n">
        <f aca="false">IF(E1186&lt;&gt;0,IF(K1186&lt;&gt;0,K1186/E1186*100,""),"")</f>
        <v>101.177699344522</v>
      </c>
      <c r="N1186" s="83" t="n">
        <f aca="false">IF(F1186&lt;&gt;0,IF(I1186&lt;&gt;0,I1186/F1186*100,""),"")</f>
        <v>97.5383653912923</v>
      </c>
      <c r="O1186" s="83" t="n">
        <f aca="false">IF(H1186&lt;&gt;0,IF(K1186&lt;&gt;0,K1186/H1186*100,""),"")</f>
        <v>97.5383653912923</v>
      </c>
      <c r="Q1186" s="65" t="n">
        <f aca="false">E1186-C1186-D1186</f>
        <v>0</v>
      </c>
      <c r="R1186" s="66" t="n">
        <f aca="false">H1186-F1186-G1186</f>
        <v>0</v>
      </c>
      <c r="S1186" s="66" t="n">
        <f aca="false">K1186-I1186-J1186</f>
        <v>0</v>
      </c>
    </row>
    <row r="1187" s="43" customFormat="true" ht="11.25" hidden="false" customHeight="false" outlineLevel="0" collapsed="false">
      <c r="A1187" s="72" t="s">
        <v>708</v>
      </c>
      <c r="B1187" s="48" t="s">
        <v>628</v>
      </c>
      <c r="C1187" s="69" t="n">
        <v>2822</v>
      </c>
      <c r="D1187" s="69"/>
      <c r="E1187" s="82" t="n">
        <f aca="false">SUM(C1187:D1187)</f>
        <v>2822</v>
      </c>
      <c r="F1187" s="69" t="n">
        <v>12592</v>
      </c>
      <c r="G1187" s="69"/>
      <c r="H1187" s="82" t="n">
        <f aca="false">SUM(F1187:G1187)</f>
        <v>12592</v>
      </c>
      <c r="I1187" s="69" t="n">
        <v>2100</v>
      </c>
      <c r="J1187" s="69"/>
      <c r="K1187" s="82" t="n">
        <f aca="false">SUM(I1187:J1187)</f>
        <v>2100</v>
      </c>
      <c r="L1187" s="83" t="n">
        <f aca="false">IF(C1187&lt;&gt;0,IF(I1187&lt;&gt;0,I1187/C1187*100,""),"")</f>
        <v>74.4153082919915</v>
      </c>
      <c r="M1187" s="83" t="n">
        <f aca="false">IF(E1187&lt;&gt;0,IF(K1187&lt;&gt;0,K1187/E1187*100,""),"")</f>
        <v>74.4153082919915</v>
      </c>
      <c r="N1187" s="83" t="n">
        <f aca="false">IF(F1187&lt;&gt;0,IF(I1187&lt;&gt;0,I1187/F1187*100,""),"")</f>
        <v>16.6772554002541</v>
      </c>
      <c r="O1187" s="83" t="n">
        <f aca="false">IF(H1187&lt;&gt;0,IF(K1187&lt;&gt;0,K1187/H1187*100,""),"")</f>
        <v>16.6772554002541</v>
      </c>
      <c r="Q1187" s="65" t="n">
        <f aca="false">E1187-C1187-D1187</f>
        <v>0</v>
      </c>
      <c r="R1187" s="66" t="n">
        <f aca="false">H1187-F1187-G1187</f>
        <v>0</v>
      </c>
      <c r="S1187" s="66" t="n">
        <f aca="false">K1187-I1187-J1187</f>
        <v>0</v>
      </c>
    </row>
    <row r="1188" s="43" customFormat="true" ht="11.25" hidden="false" customHeight="false" outlineLevel="0" collapsed="false">
      <c r="A1188" s="72" t="s">
        <v>745</v>
      </c>
      <c r="B1188" s="48" t="s">
        <v>636</v>
      </c>
      <c r="C1188" s="69" t="n">
        <v>37972</v>
      </c>
      <c r="D1188" s="69"/>
      <c r="E1188" s="82" t="n">
        <f aca="false">SUM(C1188:D1188)</f>
        <v>37972</v>
      </c>
      <c r="F1188" s="69" t="n">
        <v>47972</v>
      </c>
      <c r="G1188" s="69"/>
      <c r="H1188" s="82" t="n">
        <f aca="false">SUM(F1188:G1188)</f>
        <v>47972</v>
      </c>
      <c r="I1188" s="69" t="n">
        <v>41010</v>
      </c>
      <c r="J1188" s="69"/>
      <c r="K1188" s="82" t="n">
        <f aca="false">SUM(I1188:J1188)</f>
        <v>41010</v>
      </c>
      <c r="L1188" s="83" t="n">
        <f aca="false">IF(C1188&lt;&gt;0,IF(I1188&lt;&gt;0,I1188/C1188*100,""),"")</f>
        <v>108.000632044664</v>
      </c>
      <c r="M1188" s="83" t="n">
        <f aca="false">IF(E1188&lt;&gt;0,IF(K1188&lt;&gt;0,K1188/E1188*100,""),"")</f>
        <v>108.000632044664</v>
      </c>
      <c r="N1188" s="83" t="n">
        <f aca="false">IF(F1188&lt;&gt;0,IF(I1188&lt;&gt;0,I1188/F1188*100,""),"")</f>
        <v>85.4873676311182</v>
      </c>
      <c r="O1188" s="83" t="n">
        <f aca="false">IF(H1188&lt;&gt;0,IF(K1188&lt;&gt;0,K1188/H1188*100,""),"")</f>
        <v>85.4873676311182</v>
      </c>
      <c r="Q1188" s="65" t="n">
        <f aca="false">E1188-C1188-D1188</f>
        <v>0</v>
      </c>
      <c r="R1188" s="66" t="n">
        <f aca="false">H1188-F1188-G1188</f>
        <v>0</v>
      </c>
      <c r="S1188" s="66" t="n">
        <f aca="false">K1188-I1188-J1188</f>
        <v>0</v>
      </c>
    </row>
    <row r="1189" s="43" customFormat="true" ht="11.25" hidden="false" customHeight="false" outlineLevel="0" collapsed="false">
      <c r="A1189" s="72" t="s">
        <v>659</v>
      </c>
      <c r="B1189" s="48" t="s">
        <v>642</v>
      </c>
      <c r="C1189" s="69" t="n">
        <v>2100</v>
      </c>
      <c r="D1189" s="69"/>
      <c r="E1189" s="82" t="n">
        <f aca="false">SUM(C1189:D1189)</f>
        <v>2100</v>
      </c>
      <c r="F1189" s="69" t="n">
        <v>4090</v>
      </c>
      <c r="G1189" s="69"/>
      <c r="H1189" s="82" t="n">
        <f aca="false">SUM(F1189:G1189)</f>
        <v>4090</v>
      </c>
      <c r="I1189" s="69" t="n">
        <v>2460</v>
      </c>
      <c r="J1189" s="69"/>
      <c r="K1189" s="82" t="n">
        <f aca="false">SUM(I1189:J1189)</f>
        <v>2460</v>
      </c>
      <c r="L1189" s="83" t="n">
        <f aca="false">IF(C1189&lt;&gt;0,IF(I1189&lt;&gt;0,I1189/C1189*100,""),"")</f>
        <v>117.142857142857</v>
      </c>
      <c r="M1189" s="83" t="n">
        <f aca="false">IF(E1189&lt;&gt;0,IF(K1189&lt;&gt;0,K1189/E1189*100,""),"")</f>
        <v>117.142857142857</v>
      </c>
      <c r="N1189" s="83" t="n">
        <f aca="false">IF(F1189&lt;&gt;0,IF(I1189&lt;&gt;0,I1189/F1189*100,""),"")</f>
        <v>60.1466992665037</v>
      </c>
      <c r="O1189" s="83" t="n">
        <f aca="false">IF(H1189&lt;&gt;0,IF(K1189&lt;&gt;0,K1189/H1189*100,""),"")</f>
        <v>60.1466992665037</v>
      </c>
      <c r="Q1189" s="65" t="n">
        <f aca="false">E1189-C1189-D1189</f>
        <v>0</v>
      </c>
      <c r="R1189" s="66" t="n">
        <f aca="false">H1189-F1189-G1189</f>
        <v>0</v>
      </c>
      <c r="S1189" s="66" t="n">
        <f aca="false">K1189-I1189-J1189</f>
        <v>0</v>
      </c>
    </row>
    <row r="1190" s="120" customFormat="true" ht="12" hidden="false" customHeight="false" outlineLevel="0" collapsed="false">
      <c r="A1190" s="72" t="s">
        <v>660</v>
      </c>
      <c r="B1190" s="48" t="s">
        <v>626</v>
      </c>
      <c r="C1190" s="111"/>
      <c r="D1190" s="111"/>
      <c r="E1190" s="69" t="n">
        <f aca="false">SUM(C1190:D1190)</f>
        <v>0</v>
      </c>
      <c r="F1190" s="111" t="n">
        <v>118000</v>
      </c>
      <c r="G1190" s="111"/>
      <c r="H1190" s="69" t="n">
        <f aca="false">SUM(F1190:G1190)</f>
        <v>118000</v>
      </c>
      <c r="I1190" s="111" t="n">
        <v>90000</v>
      </c>
      <c r="J1190" s="111"/>
      <c r="K1190" s="69" t="n">
        <f aca="false">SUM(I1190:J1190)</f>
        <v>90000</v>
      </c>
      <c r="L1190" s="71" t="str">
        <f aca="false">IF(C1190&lt;&gt;0,IF(I1190&lt;&gt;0,I1190/C1190*100,""),"")</f>
        <v/>
      </c>
      <c r="M1190" s="71" t="str">
        <f aca="false">IF(E1190&lt;&gt;0,IF(K1190&lt;&gt;0,K1190/E1190*100,""),"")</f>
        <v/>
      </c>
      <c r="N1190" s="71" t="n">
        <f aca="false">IF(F1190&lt;&gt;0,IF(I1190&lt;&gt;0,I1190/F1190*100,""),"")</f>
        <v>76.271186440678</v>
      </c>
      <c r="O1190" s="71" t="n">
        <f aca="false">IF(H1190&lt;&gt;0,IF(K1190&lt;&gt;0,K1190/H1190*100,""),"")</f>
        <v>76.271186440678</v>
      </c>
      <c r="Q1190" s="65" t="n">
        <f aca="false">E1190-C1190-D1190</f>
        <v>0</v>
      </c>
      <c r="R1190" s="66" t="n">
        <f aca="false">H1190-F1190-G1190</f>
        <v>0</v>
      </c>
      <c r="S1190" s="66" t="n">
        <f aca="false">K1190-I1190-J1190</f>
        <v>0</v>
      </c>
    </row>
    <row r="1191" s="43" customFormat="true" ht="11.25" hidden="false" customHeight="false" outlineLevel="0" collapsed="false">
      <c r="A1191" s="72" t="s">
        <v>655</v>
      </c>
      <c r="B1191" s="48" t="s">
        <v>656</v>
      </c>
      <c r="C1191" s="69"/>
      <c r="D1191" s="69"/>
      <c r="E1191" s="69" t="n">
        <f aca="false">SUM(C1191:D1191)</f>
        <v>0</v>
      </c>
      <c r="F1191" s="69" t="n">
        <v>12000</v>
      </c>
      <c r="G1191" s="69"/>
      <c r="H1191" s="69" t="n">
        <f aca="false">SUM(F1191:G1191)</f>
        <v>12000</v>
      </c>
      <c r="I1191" s="69" t="n">
        <v>12000</v>
      </c>
      <c r="J1191" s="69"/>
      <c r="K1191" s="69" t="n">
        <f aca="false">SUM(I1191:J1191)</f>
        <v>12000</v>
      </c>
      <c r="L1191" s="71" t="str">
        <f aca="false">IF(C1191&lt;&gt;0,IF(I1191&lt;&gt;0,I1191/C1191*100,""),"")</f>
        <v/>
      </c>
      <c r="M1191" s="71" t="str">
        <f aca="false">IF(E1191&lt;&gt;0,IF(K1191&lt;&gt;0,K1191/E1191*100,""),"")</f>
        <v/>
      </c>
      <c r="N1191" s="71" t="n">
        <f aca="false">IF(F1191&lt;&gt;0,IF(I1191&lt;&gt;0,I1191/F1191*100,""),"")</f>
        <v>100</v>
      </c>
      <c r="O1191" s="71" t="n">
        <f aca="false">IF(H1191&lt;&gt;0,IF(K1191&lt;&gt;0,K1191/H1191*100,""),"")</f>
        <v>100</v>
      </c>
      <c r="Q1191" s="65" t="n">
        <f aca="false">E1191-C1191-D1191</f>
        <v>0</v>
      </c>
      <c r="R1191" s="66" t="n">
        <f aca="false">H1191-F1191-G1191</f>
        <v>0</v>
      </c>
      <c r="S1191" s="66" t="n">
        <f aca="false">K1191-I1191-J1191</f>
        <v>0</v>
      </c>
    </row>
    <row r="1192" s="43" customFormat="true" ht="11.25" hidden="false" customHeight="false" outlineLevel="0" collapsed="false">
      <c r="A1192" s="72" t="s">
        <v>658</v>
      </c>
      <c r="B1192" s="79" t="s">
        <v>620</v>
      </c>
      <c r="C1192" s="69"/>
      <c r="D1192" s="69"/>
      <c r="E1192" s="82" t="n">
        <f aca="false">SUM(C1192:D1192)</f>
        <v>0</v>
      </c>
      <c r="F1192" s="69" t="n">
        <v>84000</v>
      </c>
      <c r="G1192" s="69"/>
      <c r="H1192" s="82" t="n">
        <f aca="false">SUM(F1192:G1192)</f>
        <v>84000</v>
      </c>
      <c r="I1192" s="69"/>
      <c r="J1192" s="69"/>
      <c r="K1192" s="82" t="n">
        <f aca="false">SUM(I1192:J1192)</f>
        <v>0</v>
      </c>
      <c r="L1192" s="83" t="str">
        <f aca="false">IF(C1192&lt;&gt;0,IF(I1192&lt;&gt;0,I1192/C1192*100,""),"")</f>
        <v/>
      </c>
      <c r="M1192" s="83" t="str">
        <f aca="false">IF(E1192&lt;&gt;0,IF(K1192&lt;&gt;0,K1192/E1192*100,""),"")</f>
        <v/>
      </c>
      <c r="N1192" s="83" t="str">
        <f aca="false">IF(F1192&lt;&gt;0,IF(I1192&lt;&gt;0,I1192/F1192*100,""),"")</f>
        <v/>
      </c>
      <c r="O1192" s="83" t="str">
        <f aca="false">IF(H1192&lt;&gt;0,IF(K1192&lt;&gt;0,K1192/H1192*100,""),"")</f>
        <v/>
      </c>
      <c r="Q1192" s="65" t="n">
        <f aca="false">E1192-C1192-D1192</f>
        <v>0</v>
      </c>
      <c r="R1192" s="66" t="n">
        <f aca="false">H1192-F1192-G1192</f>
        <v>0</v>
      </c>
      <c r="S1192" s="66" t="n">
        <f aca="false">K1192-I1192-J1192</f>
        <v>0</v>
      </c>
    </row>
    <row r="1193" s="43" customFormat="true" ht="6" hidden="false" customHeight="true" outlineLevel="0" collapsed="false">
      <c r="A1193" s="72"/>
      <c r="B1193" s="48"/>
      <c r="C1193" s="69"/>
      <c r="D1193" s="69"/>
      <c r="E1193" s="69" t="n">
        <f aca="false">SUM(C1193:D1193)</f>
        <v>0</v>
      </c>
      <c r="F1193" s="69"/>
      <c r="G1193" s="69"/>
      <c r="H1193" s="69" t="n">
        <f aca="false">SUM(F1193:G1193)</f>
        <v>0</v>
      </c>
      <c r="I1193" s="69"/>
      <c r="J1193" s="69"/>
      <c r="K1193" s="69" t="n">
        <f aca="false">SUM(I1193:J1193)</f>
        <v>0</v>
      </c>
      <c r="L1193" s="71" t="str">
        <f aca="false">IF(C1193&lt;&gt;0,IF(I1193&lt;&gt;0,I1193/C1193*100,""),"")</f>
        <v/>
      </c>
      <c r="M1193" s="71" t="str">
        <f aca="false">IF(E1193&lt;&gt;0,IF(K1193&lt;&gt;0,K1193/E1193*100,""),"")</f>
        <v/>
      </c>
      <c r="N1193" s="71" t="str">
        <f aca="false">IF(F1193&lt;&gt;0,IF(I1193&lt;&gt;0,I1193/F1193*100,""),"")</f>
        <v/>
      </c>
      <c r="O1193" s="71" t="str">
        <f aca="false">IF(H1193&lt;&gt;0,IF(K1193&lt;&gt;0,K1193/H1193*100,""),"")</f>
        <v/>
      </c>
      <c r="Q1193" s="65" t="n">
        <f aca="false">E1193-C1193-D1193</f>
        <v>0</v>
      </c>
      <c r="R1193" s="66" t="n">
        <f aca="false">H1193-F1193-G1193</f>
        <v>0</v>
      </c>
      <c r="S1193" s="66" t="n">
        <f aca="false">K1193-I1193-J1193</f>
        <v>0</v>
      </c>
    </row>
    <row r="1194" s="120" customFormat="true" ht="12.75" hidden="false" customHeight="false" outlineLevel="0" collapsed="false">
      <c r="A1194" s="61" t="s">
        <v>746</v>
      </c>
      <c r="B1194" s="76" t="s">
        <v>19</v>
      </c>
      <c r="C1194" s="108" t="n">
        <f aca="false">SUM(C1196:C1201)</f>
        <v>7618202</v>
      </c>
      <c r="D1194" s="108" t="n">
        <f aca="false">SUM(D1196:D1201)</f>
        <v>0</v>
      </c>
      <c r="E1194" s="108" t="n">
        <f aca="false">SUM(C1194:D1194)</f>
        <v>7618202</v>
      </c>
      <c r="F1194" s="108" t="n">
        <f aca="false">SUM(F1196:F1201)</f>
        <v>8062102</v>
      </c>
      <c r="G1194" s="108" t="n">
        <f aca="false">SUM(G1196:G1201)</f>
        <v>0</v>
      </c>
      <c r="H1194" s="108" t="n">
        <f aca="false">SUM(F1194:G1194)</f>
        <v>8062102</v>
      </c>
      <c r="I1194" s="108" t="n">
        <f aca="false">SUM(I1196:I1201)</f>
        <v>6507250</v>
      </c>
      <c r="J1194" s="108" t="n">
        <f aca="false">SUM(J1196:J1201)</f>
        <v>0</v>
      </c>
      <c r="K1194" s="108" t="n">
        <f aca="false">SUM(I1194:J1194)</f>
        <v>6507250</v>
      </c>
      <c r="L1194" s="109" t="n">
        <f aca="false">IF(C1194&lt;&gt;0,IF(I1194&lt;&gt;0,I1194/C1194*100,""),"")</f>
        <v>85.4171364844356</v>
      </c>
      <c r="M1194" s="109" t="n">
        <f aca="false">IF(E1194&lt;&gt;0,IF(K1194&lt;&gt;0,K1194/E1194*100,""),"")</f>
        <v>85.4171364844356</v>
      </c>
      <c r="N1194" s="109" t="n">
        <f aca="false">IF(F1194&lt;&gt;0,IF(I1194&lt;&gt;0,I1194/F1194*100,""),"")</f>
        <v>80.7140619158626</v>
      </c>
      <c r="O1194" s="109" t="n">
        <f aca="false">IF(H1194&lt;&gt;0,IF(K1194&lt;&gt;0,K1194/H1194*100,""),"")</f>
        <v>80.7140619158626</v>
      </c>
      <c r="Q1194" s="65" t="n">
        <f aca="false">E1194-C1194-D1194</f>
        <v>0</v>
      </c>
      <c r="R1194" s="66" t="n">
        <f aca="false">H1194-F1194-G1194</f>
        <v>0</v>
      </c>
      <c r="S1194" s="66" t="n">
        <f aca="false">K1194-I1194-J1194</f>
        <v>0</v>
      </c>
    </row>
    <row r="1195" s="120" customFormat="true" ht="12" hidden="true" customHeight="false" outlineLevel="0" collapsed="false">
      <c r="A1195" s="67" t="s">
        <v>26</v>
      </c>
      <c r="B1195" s="179"/>
      <c r="C1195" s="111" t="n">
        <f aca="false">SUM(C1196:C1201)</f>
        <v>7618202</v>
      </c>
      <c r="D1195" s="112"/>
      <c r="E1195" s="69" t="n">
        <f aca="false">SUM(C1195:D1195)</f>
        <v>7618202</v>
      </c>
      <c r="F1195" s="69" t="n">
        <f aca="false">SUM(F1196:F1201)</f>
        <v>8062102</v>
      </c>
      <c r="G1195" s="112"/>
      <c r="H1195" s="69" t="n">
        <f aca="false">SUM(F1195:G1195)</f>
        <v>8062102</v>
      </c>
      <c r="I1195" s="111" t="n">
        <f aca="false">SUM(I1196:I1201)</f>
        <v>6507250</v>
      </c>
      <c r="J1195" s="112"/>
      <c r="K1195" s="69" t="n">
        <f aca="false">SUM(I1195:J1195)</f>
        <v>6507250</v>
      </c>
      <c r="L1195" s="71" t="n">
        <f aca="false">IF(C1195&lt;&gt;0,IF(I1195&lt;&gt;0,I1195/C1195*100,""),"")</f>
        <v>85.4171364844356</v>
      </c>
      <c r="M1195" s="71" t="n">
        <f aca="false">IF(E1195&lt;&gt;0,IF(K1195&lt;&gt;0,K1195/E1195*100,""),"")</f>
        <v>85.4171364844356</v>
      </c>
      <c r="N1195" s="71" t="n">
        <f aca="false">IF(F1195&lt;&gt;0,IF(I1195&lt;&gt;0,I1195/F1195*100,""),"")</f>
        <v>80.7140619158626</v>
      </c>
      <c r="O1195" s="71" t="n">
        <f aca="false">IF(H1195&lt;&gt;0,IF(K1195&lt;&gt;0,K1195/H1195*100,""),"")</f>
        <v>80.7140619158626</v>
      </c>
      <c r="Q1195" s="65" t="n">
        <f aca="false">E1195-C1195-D1195</f>
        <v>0</v>
      </c>
      <c r="R1195" s="66" t="n">
        <f aca="false">H1195-F1195-G1195</f>
        <v>0</v>
      </c>
      <c r="S1195" s="66" t="n">
        <f aca="false">K1195-I1195-J1195</f>
        <v>0</v>
      </c>
    </row>
    <row r="1196" s="120" customFormat="true" ht="12" hidden="false" customHeight="false" outlineLevel="0" collapsed="false">
      <c r="A1196" s="72" t="s">
        <v>654</v>
      </c>
      <c r="B1196" s="48" t="s">
        <v>618</v>
      </c>
      <c r="C1196" s="111" t="n">
        <v>7496370</v>
      </c>
      <c r="D1196" s="111"/>
      <c r="E1196" s="69" t="n">
        <f aca="false">SUM(C1196:D1196)</f>
        <v>7496370</v>
      </c>
      <c r="F1196" s="111" t="n">
        <v>7810970</v>
      </c>
      <c r="G1196" s="111"/>
      <c r="H1196" s="69" t="n">
        <f aca="false">SUM(F1196:G1196)</f>
        <v>7810970</v>
      </c>
      <c r="I1196" s="111" t="n">
        <v>6309550</v>
      </c>
      <c r="J1196" s="111"/>
      <c r="K1196" s="69" t="n">
        <f aca="false">SUM(I1196:J1196)</f>
        <v>6309550</v>
      </c>
      <c r="L1196" s="71" t="n">
        <f aca="false">IF(C1196&lt;&gt;0,IF(I1196&lt;&gt;0,I1196/C1196*100,""),"")</f>
        <v>84.1680706795422</v>
      </c>
      <c r="M1196" s="71" t="n">
        <f aca="false">IF(E1196&lt;&gt;0,IF(K1196&lt;&gt;0,K1196/E1196*100,""),"")</f>
        <v>84.1680706795422</v>
      </c>
      <c r="N1196" s="71" t="n">
        <f aca="false">IF(F1196&lt;&gt;0,IF(I1196&lt;&gt;0,I1196/F1196*100,""),"")</f>
        <v>80.7780595751872</v>
      </c>
      <c r="O1196" s="71" t="n">
        <f aca="false">IF(H1196&lt;&gt;0,IF(K1196&lt;&gt;0,K1196/H1196*100,""),"")</f>
        <v>80.7780595751872</v>
      </c>
      <c r="Q1196" s="65" t="n">
        <f aca="false">E1196-C1196-D1196</f>
        <v>0</v>
      </c>
      <c r="R1196" s="66" t="n">
        <f aca="false">H1196-F1196-G1196</f>
        <v>0</v>
      </c>
      <c r="S1196" s="66" t="n">
        <f aca="false">K1196-I1196-J1196</f>
        <v>0</v>
      </c>
    </row>
    <row r="1197" s="120" customFormat="true" ht="12" hidden="false" customHeight="false" outlineLevel="0" collapsed="false">
      <c r="A1197" s="72" t="s">
        <v>729</v>
      </c>
      <c r="B1197" s="48" t="s">
        <v>630</v>
      </c>
      <c r="C1197" s="111" t="n">
        <v>15304</v>
      </c>
      <c r="D1197" s="111"/>
      <c r="E1197" s="69" t="n">
        <f aca="false">SUM(C1197:D1197)</f>
        <v>15304</v>
      </c>
      <c r="F1197" s="111" t="n">
        <v>27304</v>
      </c>
      <c r="G1197" s="111"/>
      <c r="H1197" s="69" t="n">
        <f aca="false">SUM(F1197:G1197)</f>
        <v>27304</v>
      </c>
      <c r="I1197" s="111" t="n">
        <v>41900</v>
      </c>
      <c r="J1197" s="111"/>
      <c r="K1197" s="69" t="n">
        <f aca="false">SUM(I1197:J1197)</f>
        <v>41900</v>
      </c>
      <c r="L1197" s="71" t="n">
        <f aca="false">IF(C1197&lt;&gt;0,IF(I1197&lt;&gt;0,I1197/C1197*100,""),"")</f>
        <v>273.784631468897</v>
      </c>
      <c r="M1197" s="71" t="n">
        <f aca="false">IF(E1197&lt;&gt;0,IF(K1197&lt;&gt;0,K1197/E1197*100,""),"")</f>
        <v>273.784631468897</v>
      </c>
      <c r="N1197" s="71" t="n">
        <f aca="false">IF(F1197&lt;&gt;0,IF(I1197&lt;&gt;0,I1197/F1197*100,""),"")</f>
        <v>153.45736888368</v>
      </c>
      <c r="O1197" s="71" t="n">
        <f aca="false">IF(H1197&lt;&gt;0,IF(K1197&lt;&gt;0,K1197/H1197*100,""),"")</f>
        <v>153.45736888368</v>
      </c>
      <c r="Q1197" s="65" t="n">
        <f aca="false">E1197-C1197-D1197</f>
        <v>0</v>
      </c>
      <c r="R1197" s="66" t="n">
        <f aca="false">H1197-F1197-G1197</f>
        <v>0</v>
      </c>
      <c r="S1197" s="66" t="n">
        <f aca="false">K1197-I1197-J1197</f>
        <v>0</v>
      </c>
    </row>
    <row r="1198" s="120" customFormat="true" ht="12" hidden="false" customHeight="false" outlineLevel="0" collapsed="false">
      <c r="A1198" s="72" t="s">
        <v>745</v>
      </c>
      <c r="B1198" s="48" t="s">
        <v>636</v>
      </c>
      <c r="C1198" s="111" t="n">
        <v>51028</v>
      </c>
      <c r="D1198" s="111"/>
      <c r="E1198" s="69" t="n">
        <f aca="false">SUM(C1198:D1198)</f>
        <v>51028</v>
      </c>
      <c r="F1198" s="111" t="n">
        <v>58028</v>
      </c>
      <c r="G1198" s="111"/>
      <c r="H1198" s="69" t="n">
        <f aca="false">SUM(F1198:G1198)</f>
        <v>58028</v>
      </c>
      <c r="I1198" s="111" t="n">
        <v>51800</v>
      </c>
      <c r="J1198" s="111"/>
      <c r="K1198" s="69" t="n">
        <f aca="false">SUM(I1198:J1198)</f>
        <v>51800</v>
      </c>
      <c r="L1198" s="71" t="n">
        <f aca="false">IF(C1198&lt;&gt;0,IF(I1198&lt;&gt;0,I1198/C1198*100,""),"")</f>
        <v>101.512894881242</v>
      </c>
      <c r="M1198" s="71" t="n">
        <f aca="false">IF(E1198&lt;&gt;0,IF(K1198&lt;&gt;0,K1198/E1198*100,""),"")</f>
        <v>101.512894881242</v>
      </c>
      <c r="N1198" s="71" t="n">
        <f aca="false">IF(F1198&lt;&gt;0,IF(I1198&lt;&gt;0,I1198/F1198*100,""),"")</f>
        <v>89.267250292962</v>
      </c>
      <c r="O1198" s="71" t="n">
        <f aca="false">IF(H1198&lt;&gt;0,IF(K1198&lt;&gt;0,K1198/H1198*100,""),"")</f>
        <v>89.267250292962</v>
      </c>
      <c r="Q1198" s="65" t="n">
        <f aca="false">E1198-C1198-D1198</f>
        <v>0</v>
      </c>
      <c r="R1198" s="66" t="n">
        <f aca="false">H1198-F1198-G1198</f>
        <v>0</v>
      </c>
      <c r="S1198" s="66" t="n">
        <f aca="false">K1198-I1198-J1198</f>
        <v>0</v>
      </c>
    </row>
    <row r="1199" s="120" customFormat="true" ht="12" hidden="false" customHeight="false" outlineLevel="0" collapsed="false">
      <c r="A1199" s="75" t="s">
        <v>660</v>
      </c>
      <c r="B1199" s="48" t="s">
        <v>626</v>
      </c>
      <c r="C1199" s="111" t="n">
        <v>55500</v>
      </c>
      <c r="D1199" s="111"/>
      <c r="E1199" s="69" t="n">
        <f aca="false">SUM(C1199:D1199)</f>
        <v>55500</v>
      </c>
      <c r="F1199" s="111" t="n">
        <v>73800</v>
      </c>
      <c r="G1199" s="111"/>
      <c r="H1199" s="69" t="n">
        <f aca="false">SUM(F1199:G1199)</f>
        <v>73800</v>
      </c>
      <c r="I1199" s="111" t="n">
        <v>92000</v>
      </c>
      <c r="J1199" s="111"/>
      <c r="K1199" s="69" t="n">
        <f aca="false">SUM(I1199:J1199)</f>
        <v>92000</v>
      </c>
      <c r="L1199" s="71" t="n">
        <f aca="false">IF(C1199&lt;&gt;0,IF(I1199&lt;&gt;0,I1199/C1199*100,""),"")</f>
        <v>165.765765765766</v>
      </c>
      <c r="M1199" s="71" t="n">
        <f aca="false">IF(E1199&lt;&gt;0,IF(K1199&lt;&gt;0,K1199/E1199*100,""),"")</f>
        <v>165.765765765766</v>
      </c>
      <c r="N1199" s="71" t="n">
        <f aca="false">IF(F1199&lt;&gt;0,IF(I1199&lt;&gt;0,I1199/F1199*100,""),"")</f>
        <v>124.661246612466</v>
      </c>
      <c r="O1199" s="71" t="n">
        <f aca="false">IF(H1199&lt;&gt;0,IF(K1199&lt;&gt;0,K1199/H1199*100,""),"")</f>
        <v>124.661246612466</v>
      </c>
      <c r="Q1199" s="65" t="n">
        <f aca="false">E1199-C1199-D1199</f>
        <v>0</v>
      </c>
      <c r="R1199" s="66" t="n">
        <f aca="false">H1199-F1199-G1199</f>
        <v>0</v>
      </c>
      <c r="S1199" s="66" t="n">
        <f aca="false">K1199-I1199-J1199</f>
        <v>0</v>
      </c>
    </row>
    <row r="1200" s="43" customFormat="true" ht="11.25" hidden="false" customHeight="false" outlineLevel="0" collapsed="false">
      <c r="A1200" s="72" t="s">
        <v>655</v>
      </c>
      <c r="B1200" s="48" t="s">
        <v>656</v>
      </c>
      <c r="C1200" s="69"/>
      <c r="D1200" s="69"/>
      <c r="E1200" s="69" t="n">
        <f aca="false">SUM(C1200:D1200)</f>
        <v>0</v>
      </c>
      <c r="F1200" s="69" t="n">
        <v>12000</v>
      </c>
      <c r="G1200" s="69"/>
      <c r="H1200" s="69" t="n">
        <f aca="false">SUM(F1200:G1200)</f>
        <v>12000</v>
      </c>
      <c r="I1200" s="69" t="n">
        <v>12000</v>
      </c>
      <c r="J1200" s="69"/>
      <c r="K1200" s="69" t="n">
        <f aca="false">SUM(I1200:J1200)</f>
        <v>12000</v>
      </c>
      <c r="L1200" s="71" t="str">
        <f aca="false">IF(C1200&lt;&gt;0,IF(I1200&lt;&gt;0,I1200/C1200*100,""),"")</f>
        <v/>
      </c>
      <c r="M1200" s="71" t="str">
        <f aca="false">IF(E1200&lt;&gt;0,IF(K1200&lt;&gt;0,K1200/E1200*100,""),"")</f>
        <v/>
      </c>
      <c r="N1200" s="71" t="n">
        <f aca="false">IF(F1200&lt;&gt;0,IF(I1200&lt;&gt;0,I1200/F1200*100,""),"")</f>
        <v>100</v>
      </c>
      <c r="O1200" s="71" t="n">
        <f aca="false">IF(H1200&lt;&gt;0,IF(K1200&lt;&gt;0,K1200/H1200*100,""),"")</f>
        <v>100</v>
      </c>
      <c r="Q1200" s="65" t="n">
        <f aca="false">E1200-C1200-D1200</f>
        <v>0</v>
      </c>
      <c r="R1200" s="66" t="n">
        <f aca="false">H1200-F1200-G1200</f>
        <v>0</v>
      </c>
      <c r="S1200" s="66" t="n">
        <f aca="false">K1200-I1200-J1200</f>
        <v>0</v>
      </c>
    </row>
    <row r="1201" s="120" customFormat="true" ht="12" hidden="false" customHeight="false" outlineLevel="0" collapsed="false">
      <c r="A1201" s="72" t="s">
        <v>658</v>
      </c>
      <c r="B1201" s="79" t="s">
        <v>620</v>
      </c>
      <c r="C1201" s="111"/>
      <c r="D1201" s="111"/>
      <c r="E1201" s="69"/>
      <c r="F1201" s="111" t="n">
        <v>80000</v>
      </c>
      <c r="G1201" s="111"/>
      <c r="H1201" s="69" t="n">
        <f aca="false">SUM(F1201:G1201)</f>
        <v>80000</v>
      </c>
      <c r="I1201" s="111"/>
      <c r="J1201" s="111"/>
      <c r="K1201" s="69"/>
      <c r="L1201" s="71" t="str">
        <f aca="false">IF(C1201&lt;&gt;0,IF(I1201&lt;&gt;0,I1201/C1201*100,""),"")</f>
        <v/>
      </c>
      <c r="M1201" s="71" t="str">
        <f aca="false">IF(E1201&lt;&gt;0,IF(K1201&lt;&gt;0,K1201/E1201*100,""),"")</f>
        <v/>
      </c>
      <c r="N1201" s="71" t="str">
        <f aca="false">IF(F1201&lt;&gt;0,IF(I1201&lt;&gt;0,I1201/F1201*100,""),"")</f>
        <v/>
      </c>
      <c r="O1201" s="71" t="str">
        <f aca="false">IF(H1201&lt;&gt;0,IF(K1201&lt;&gt;0,K1201/H1201*100,""),"")</f>
        <v/>
      </c>
      <c r="Q1201" s="65" t="n">
        <f aca="false">E1201-C1201-D1201</f>
        <v>0</v>
      </c>
      <c r="R1201" s="66" t="n">
        <f aca="false">H1201-F1201-G1201</f>
        <v>0</v>
      </c>
      <c r="S1201" s="66" t="n">
        <f aca="false">K1201-I1201-J1201</f>
        <v>0</v>
      </c>
    </row>
    <row r="1202" s="43" customFormat="true" ht="6" hidden="false" customHeight="true" outlineLevel="0" collapsed="false">
      <c r="A1202" s="72"/>
      <c r="B1202" s="48"/>
      <c r="C1202" s="69"/>
      <c r="D1202" s="69"/>
      <c r="E1202" s="69"/>
      <c r="F1202" s="69"/>
      <c r="G1202" s="69"/>
      <c r="H1202" s="69"/>
      <c r="I1202" s="69"/>
      <c r="J1202" s="69"/>
      <c r="K1202" s="69"/>
      <c r="L1202" s="71" t="str">
        <f aca="false">IF(C1202&lt;&gt;0,IF(I1202&lt;&gt;0,I1202/C1202*100,""),"")</f>
        <v/>
      </c>
      <c r="M1202" s="71" t="str">
        <f aca="false">IF(E1202&lt;&gt;0,IF(K1202&lt;&gt;0,K1202/E1202*100,""),"")</f>
        <v/>
      </c>
      <c r="N1202" s="71" t="str">
        <f aca="false">IF(F1202&lt;&gt;0,IF(I1202&lt;&gt;0,I1202/F1202*100,""),"")</f>
        <v/>
      </c>
      <c r="O1202" s="71" t="str">
        <f aca="false">IF(H1202&lt;&gt;0,IF(K1202&lt;&gt;0,K1202/H1202*100,""),"")</f>
        <v/>
      </c>
      <c r="Q1202" s="65" t="n">
        <f aca="false">E1202-C1202-D1202</f>
        <v>0</v>
      </c>
      <c r="R1202" s="66" t="n">
        <f aca="false">H1202-F1202-G1202</f>
        <v>0</v>
      </c>
      <c r="S1202" s="66" t="n">
        <f aca="false">K1202-I1202-J1202</f>
        <v>0</v>
      </c>
    </row>
    <row r="1203" s="120" customFormat="true" ht="12.75" hidden="false" customHeight="false" outlineLevel="0" collapsed="false">
      <c r="A1203" s="61" t="s">
        <v>747</v>
      </c>
      <c r="B1203" s="76" t="s">
        <v>19</v>
      </c>
      <c r="C1203" s="108" t="n">
        <f aca="false">SUM(C1205:C1212)</f>
        <v>5908874</v>
      </c>
      <c r="D1203" s="108" t="n">
        <f aca="false">SUM(D1205:D1212)</f>
        <v>0</v>
      </c>
      <c r="E1203" s="108" t="n">
        <f aca="false">SUM(C1203:D1203)</f>
        <v>5908874</v>
      </c>
      <c r="F1203" s="108" t="n">
        <f aca="false">SUM(F1205:F1212)</f>
        <v>6509274</v>
      </c>
      <c r="G1203" s="108" t="n">
        <f aca="false">SUM(G1205:G1212)</f>
        <v>0</v>
      </c>
      <c r="H1203" s="108" t="n">
        <f aca="false">SUM(F1203:G1203)</f>
        <v>6509274</v>
      </c>
      <c r="I1203" s="108" t="n">
        <f aca="false">SUM(I1205:I1212)</f>
        <v>6657900</v>
      </c>
      <c r="J1203" s="108" t="n">
        <f aca="false">SUM(J1205:J1212)</f>
        <v>0</v>
      </c>
      <c r="K1203" s="108" t="n">
        <f aca="false">SUM(I1203:J1203)</f>
        <v>6657900</v>
      </c>
      <c r="L1203" s="109" t="n">
        <f aca="false">IF(C1203&lt;&gt;0,IF(I1203&lt;&gt;0,I1203/C1203*100,""),"")</f>
        <v>112.676289932735</v>
      </c>
      <c r="M1203" s="109" t="n">
        <f aca="false">IF(E1203&lt;&gt;0,IF(K1203&lt;&gt;0,K1203/E1203*100,""),"")</f>
        <v>112.676289932735</v>
      </c>
      <c r="N1203" s="109" t="n">
        <f aca="false">IF(F1203&lt;&gt;0,IF(I1203&lt;&gt;0,I1203/F1203*100,""),"")</f>
        <v>102.28329610952</v>
      </c>
      <c r="O1203" s="109" t="n">
        <f aca="false">IF(H1203&lt;&gt;0,IF(K1203&lt;&gt;0,K1203/H1203*100,""),"")</f>
        <v>102.28329610952</v>
      </c>
      <c r="Q1203" s="65" t="n">
        <f aca="false">E1203-C1203-D1203</f>
        <v>0</v>
      </c>
      <c r="R1203" s="66" t="n">
        <f aca="false">H1203-F1203-G1203</f>
        <v>0</v>
      </c>
      <c r="S1203" s="66" t="n">
        <f aca="false">K1203-I1203-J1203</f>
        <v>0</v>
      </c>
    </row>
    <row r="1204" s="120" customFormat="true" ht="12" hidden="true" customHeight="false" outlineLevel="0" collapsed="false">
      <c r="A1204" s="67" t="s">
        <v>26</v>
      </c>
      <c r="B1204" s="179"/>
      <c r="C1204" s="151" t="n">
        <f aca="false">SUM(C1205:C1212)</f>
        <v>5908874</v>
      </c>
      <c r="D1204" s="166"/>
      <c r="E1204" s="69" t="n">
        <f aca="false">SUM(C1204:D1204)</f>
        <v>5908874</v>
      </c>
      <c r="F1204" s="69" t="n">
        <f aca="false">SUM(F1205:F1212)</f>
        <v>6509274</v>
      </c>
      <c r="G1204" s="166"/>
      <c r="H1204" s="69" t="n">
        <f aca="false">SUM(F1204:G1204)</f>
        <v>6509274</v>
      </c>
      <c r="I1204" s="151" t="n">
        <f aca="false">SUM(I1205:I1212)</f>
        <v>6657900</v>
      </c>
      <c r="J1204" s="166"/>
      <c r="K1204" s="69" t="n">
        <f aca="false">SUM(I1204:J1204)</f>
        <v>6657900</v>
      </c>
      <c r="L1204" s="71" t="n">
        <f aca="false">IF(C1204&lt;&gt;0,IF(I1204&lt;&gt;0,I1204/C1204*100,""),"")</f>
        <v>112.676289932735</v>
      </c>
      <c r="M1204" s="71" t="n">
        <f aca="false">IF(E1204&lt;&gt;0,IF(K1204&lt;&gt;0,K1204/E1204*100,""),"")</f>
        <v>112.676289932735</v>
      </c>
      <c r="N1204" s="71" t="n">
        <f aca="false">IF(F1204&lt;&gt;0,IF(I1204&lt;&gt;0,I1204/F1204*100,""),"")</f>
        <v>102.28329610952</v>
      </c>
      <c r="O1204" s="71" t="n">
        <f aca="false">IF(H1204&lt;&gt;0,IF(K1204&lt;&gt;0,K1204/H1204*100,""),"")</f>
        <v>102.28329610952</v>
      </c>
      <c r="Q1204" s="65" t="n">
        <f aca="false">E1204-C1204-D1204</f>
        <v>0</v>
      </c>
      <c r="R1204" s="66" t="n">
        <f aca="false">H1204-F1204-G1204</f>
        <v>0</v>
      </c>
      <c r="S1204" s="66" t="n">
        <f aca="false">K1204-I1204-J1204</f>
        <v>0</v>
      </c>
    </row>
    <row r="1205" s="120" customFormat="true" ht="12" hidden="false" customHeight="false" outlineLevel="0" collapsed="false">
      <c r="A1205" s="72" t="s">
        <v>654</v>
      </c>
      <c r="B1205" s="48" t="s">
        <v>618</v>
      </c>
      <c r="C1205" s="111" t="n">
        <v>5302540</v>
      </c>
      <c r="D1205" s="111"/>
      <c r="E1205" s="69" t="n">
        <f aca="false">SUM(C1205:D1205)</f>
        <v>5302540</v>
      </c>
      <c r="F1205" s="111" t="n">
        <v>5572240</v>
      </c>
      <c r="G1205" s="111"/>
      <c r="H1205" s="69" t="n">
        <f aca="false">SUM(F1205:G1205)</f>
        <v>5572240</v>
      </c>
      <c r="I1205" s="111" t="n">
        <v>5944590</v>
      </c>
      <c r="J1205" s="111"/>
      <c r="K1205" s="69" t="n">
        <f aca="false">SUM(I1205:J1205)</f>
        <v>5944590</v>
      </c>
      <c r="L1205" s="71" t="n">
        <f aca="false">IF(C1205&lt;&gt;0,IF(I1205&lt;&gt;0,I1205/C1205*100,""),"")</f>
        <v>112.108348074696</v>
      </c>
      <c r="M1205" s="71" t="n">
        <f aca="false">IF(E1205&lt;&gt;0,IF(K1205&lt;&gt;0,K1205/E1205*100,""),"")</f>
        <v>112.108348074696</v>
      </c>
      <c r="N1205" s="71" t="n">
        <f aca="false">IF(F1205&lt;&gt;0,IF(I1205&lt;&gt;0,I1205/F1205*100,""),"")</f>
        <v>106.682231921095</v>
      </c>
      <c r="O1205" s="71" t="n">
        <f aca="false">IF(H1205&lt;&gt;0,IF(K1205&lt;&gt;0,K1205/H1205*100,""),"")</f>
        <v>106.682231921095</v>
      </c>
      <c r="Q1205" s="65" t="n">
        <f aca="false">E1205-C1205-D1205</f>
        <v>0</v>
      </c>
      <c r="R1205" s="66" t="n">
        <f aca="false">H1205-F1205-G1205</f>
        <v>0</v>
      </c>
      <c r="S1205" s="66" t="n">
        <f aca="false">K1205-I1205-J1205</f>
        <v>0</v>
      </c>
    </row>
    <row r="1206" s="120" customFormat="true" ht="12" hidden="false" customHeight="false" outlineLevel="0" collapsed="false">
      <c r="A1206" s="72" t="s">
        <v>708</v>
      </c>
      <c r="B1206" s="48" t="s">
        <v>628</v>
      </c>
      <c r="C1206" s="111"/>
      <c r="D1206" s="111"/>
      <c r="E1206" s="69"/>
      <c r="F1206" s="111"/>
      <c r="G1206" s="111"/>
      <c r="H1206" s="69"/>
      <c r="I1206" s="111" t="n">
        <v>4200</v>
      </c>
      <c r="J1206" s="111"/>
      <c r="K1206" s="69" t="n">
        <f aca="false">SUM(I1206:J1206)</f>
        <v>4200</v>
      </c>
      <c r="L1206" s="71" t="str">
        <f aca="false">IF(C1206&lt;&gt;0,IF(I1206&lt;&gt;0,I1206/C1206*100,""),"")</f>
        <v/>
      </c>
      <c r="M1206" s="71" t="str">
        <f aca="false">IF(E1206&lt;&gt;0,IF(K1206&lt;&gt;0,K1206/E1206*100,""),"")</f>
        <v/>
      </c>
      <c r="N1206" s="71" t="str">
        <f aca="false">IF(F1206&lt;&gt;0,IF(I1206&lt;&gt;0,I1206/F1206*100,""),"")</f>
        <v/>
      </c>
      <c r="O1206" s="71" t="str">
        <f aca="false">IF(H1206&lt;&gt;0,IF(K1206&lt;&gt;0,K1206/H1206*100,""),"")</f>
        <v/>
      </c>
      <c r="Q1206" s="65" t="n">
        <f aca="false">E1206-C1206-D1206</f>
        <v>0</v>
      </c>
      <c r="R1206" s="66" t="n">
        <f aca="false">H1206-F1206-G1206</f>
        <v>0</v>
      </c>
      <c r="S1206" s="66" t="n">
        <f aca="false">K1206-I1206-J1206</f>
        <v>0</v>
      </c>
    </row>
    <row r="1207" s="120" customFormat="true" ht="12" hidden="false" customHeight="false" outlineLevel="0" collapsed="false">
      <c r="A1207" s="72" t="s">
        <v>660</v>
      </c>
      <c r="B1207" s="48" t="s">
        <v>626</v>
      </c>
      <c r="C1207" s="111" t="n">
        <v>580430</v>
      </c>
      <c r="D1207" s="111"/>
      <c r="E1207" s="69" t="n">
        <f aca="false">SUM(C1207:D1207)</f>
        <v>580430</v>
      </c>
      <c r="F1207" s="111" t="n">
        <v>687730</v>
      </c>
      <c r="G1207" s="111"/>
      <c r="H1207" s="69" t="n">
        <f aca="false">SUM(F1207:G1207)</f>
        <v>687730</v>
      </c>
      <c r="I1207" s="111" t="n">
        <v>620500</v>
      </c>
      <c r="J1207" s="111"/>
      <c r="K1207" s="69" t="n">
        <f aca="false">SUM(I1207:J1207)</f>
        <v>620500</v>
      </c>
      <c r="L1207" s="71" t="n">
        <f aca="false">IF(C1207&lt;&gt;0,IF(I1207&lt;&gt;0,I1207/C1207*100,""),"")</f>
        <v>106.903502575677</v>
      </c>
      <c r="M1207" s="71" t="n">
        <f aca="false">IF(E1207&lt;&gt;0,IF(K1207&lt;&gt;0,K1207/E1207*100,""),"")</f>
        <v>106.903502575677</v>
      </c>
      <c r="N1207" s="71" t="n">
        <f aca="false">IF(F1207&lt;&gt;0,IF(I1207&lt;&gt;0,I1207/F1207*100,""),"")</f>
        <v>90.2243613045817</v>
      </c>
      <c r="O1207" s="71" t="n">
        <f aca="false">IF(H1207&lt;&gt;0,IF(K1207&lt;&gt;0,K1207/H1207*100,""),"")</f>
        <v>90.2243613045817</v>
      </c>
      <c r="Q1207" s="65" t="n">
        <f aca="false">E1207-C1207-D1207</f>
        <v>0</v>
      </c>
      <c r="R1207" s="66" t="n">
        <f aca="false">H1207-F1207-G1207</f>
        <v>0</v>
      </c>
      <c r="S1207" s="66" t="n">
        <f aca="false">K1207-I1207-J1207</f>
        <v>0</v>
      </c>
    </row>
    <row r="1208" s="43" customFormat="true" ht="11.25" hidden="false" customHeight="false" outlineLevel="0" collapsed="false">
      <c r="A1208" s="72" t="s">
        <v>659</v>
      </c>
      <c r="B1208" s="48" t="s">
        <v>642</v>
      </c>
      <c r="C1208" s="69" t="n">
        <v>2100</v>
      </c>
      <c r="D1208" s="69"/>
      <c r="E1208" s="69" t="n">
        <f aca="false">SUM(C1208:D1208)</f>
        <v>2100</v>
      </c>
      <c r="F1208" s="69" t="n">
        <v>3500</v>
      </c>
      <c r="G1208" s="69"/>
      <c r="H1208" s="69" t="n">
        <f aca="false">SUM(F1208:G1208)</f>
        <v>3500</v>
      </c>
      <c r="I1208" s="69" t="n">
        <v>2220</v>
      </c>
      <c r="J1208" s="69"/>
      <c r="K1208" s="69" t="n">
        <f aca="false">SUM(I1208:J1208)</f>
        <v>2220</v>
      </c>
      <c r="L1208" s="71" t="n">
        <f aca="false">IF(C1208&lt;&gt;0,IF(I1208&lt;&gt;0,I1208/C1208*100,""),"")</f>
        <v>105.714285714286</v>
      </c>
      <c r="M1208" s="71" t="n">
        <f aca="false">IF(E1208&lt;&gt;0,IF(K1208&lt;&gt;0,K1208/E1208*100,""),"")</f>
        <v>105.714285714286</v>
      </c>
      <c r="N1208" s="71" t="n">
        <f aca="false">IF(F1208&lt;&gt;0,IF(I1208&lt;&gt;0,I1208/F1208*100,""),"")</f>
        <v>63.4285714285714</v>
      </c>
      <c r="O1208" s="71" t="n">
        <f aca="false">IF(H1208&lt;&gt;0,IF(K1208&lt;&gt;0,K1208/H1208*100,""),"")</f>
        <v>63.4285714285714</v>
      </c>
      <c r="Q1208" s="65" t="n">
        <f aca="false">E1208-C1208-D1208</f>
        <v>0</v>
      </c>
      <c r="R1208" s="66" t="n">
        <f aca="false">H1208-F1208-G1208</f>
        <v>0</v>
      </c>
      <c r="S1208" s="66" t="n">
        <f aca="false">K1208-I1208-J1208</f>
        <v>0</v>
      </c>
    </row>
    <row r="1209" s="120" customFormat="true" ht="12" hidden="false" customHeight="false" outlineLevel="0" collapsed="false">
      <c r="A1209" s="72" t="s">
        <v>745</v>
      </c>
      <c r="B1209" s="48" t="s">
        <v>636</v>
      </c>
      <c r="C1209" s="111" t="n">
        <v>23804</v>
      </c>
      <c r="D1209" s="111"/>
      <c r="E1209" s="69" t="n">
        <f aca="false">SUM(C1209:D1209)</f>
        <v>23804</v>
      </c>
      <c r="F1209" s="111" t="n">
        <v>29804</v>
      </c>
      <c r="G1209" s="111"/>
      <c r="H1209" s="69" t="n">
        <f aca="false">SUM(F1209:G1209)</f>
        <v>29804</v>
      </c>
      <c r="I1209" s="111" t="n">
        <v>46080</v>
      </c>
      <c r="J1209" s="111"/>
      <c r="K1209" s="69" t="n">
        <f aca="false">SUM(I1209:J1209)</f>
        <v>46080</v>
      </c>
      <c r="L1209" s="71" t="n">
        <f aca="false">IF(C1209&lt;&gt;0,IF(I1209&lt;&gt;0,I1209/C1209*100,""),"")</f>
        <v>193.580910771299</v>
      </c>
      <c r="M1209" s="71" t="n">
        <f aca="false">IF(E1209&lt;&gt;0,IF(K1209&lt;&gt;0,K1209/E1209*100,""),"")</f>
        <v>193.580910771299</v>
      </c>
      <c r="N1209" s="71" t="n">
        <f aca="false">IF(F1209&lt;&gt;0,IF(I1209&lt;&gt;0,I1209/F1209*100,""),"")</f>
        <v>154.610119447054</v>
      </c>
      <c r="O1209" s="71" t="n">
        <f aca="false">IF(H1209&lt;&gt;0,IF(K1209&lt;&gt;0,K1209/H1209*100,""),"")</f>
        <v>154.610119447054</v>
      </c>
      <c r="Q1209" s="65" t="n">
        <f aca="false">E1209-C1209-D1209</f>
        <v>0</v>
      </c>
      <c r="R1209" s="66" t="n">
        <f aca="false">H1209-F1209-G1209</f>
        <v>0</v>
      </c>
      <c r="S1209" s="66" t="n">
        <f aca="false">K1209-I1209-J1209</f>
        <v>0</v>
      </c>
    </row>
    <row r="1210" s="120" customFormat="true" ht="12" hidden="false" customHeight="false" outlineLevel="0" collapsed="false">
      <c r="A1210" s="72" t="s">
        <v>328</v>
      </c>
      <c r="B1210" s="48" t="s">
        <v>329</v>
      </c>
      <c r="C1210" s="111"/>
      <c r="D1210" s="111"/>
      <c r="E1210" s="69"/>
      <c r="F1210" s="111"/>
      <c r="G1210" s="111"/>
      <c r="H1210" s="69"/>
      <c r="I1210" s="111" t="n">
        <v>27310</v>
      </c>
      <c r="J1210" s="111"/>
      <c r="K1210" s="69" t="n">
        <f aca="false">SUM(I1210:J1210)</f>
        <v>27310</v>
      </c>
      <c r="L1210" s="71" t="str">
        <f aca="false">IF(C1210&lt;&gt;0,IF(I1210&lt;&gt;0,I1210/C1210*100,""),"")</f>
        <v/>
      </c>
      <c r="M1210" s="71" t="str">
        <f aca="false">IF(E1210&lt;&gt;0,IF(K1210&lt;&gt;0,K1210/E1210*100,""),"")</f>
        <v/>
      </c>
      <c r="N1210" s="71" t="str">
        <f aca="false">IF(F1210&lt;&gt;0,IF(I1210&lt;&gt;0,I1210/F1210*100,""),"")</f>
        <v/>
      </c>
      <c r="O1210" s="71" t="str">
        <f aca="false">IF(H1210&lt;&gt;0,IF(K1210&lt;&gt;0,K1210/H1210*100,""),"")</f>
        <v/>
      </c>
      <c r="Q1210" s="65" t="n">
        <f aca="false">E1210-C1210-D1210</f>
        <v>0</v>
      </c>
      <c r="R1210" s="66" t="n">
        <f aca="false">H1210-F1210-G1210</f>
        <v>0</v>
      </c>
      <c r="S1210" s="66" t="n">
        <f aca="false">K1210-I1210-J1210</f>
        <v>0</v>
      </c>
    </row>
    <row r="1211" s="43" customFormat="true" ht="11.25" hidden="false" customHeight="false" outlineLevel="0" collapsed="false">
      <c r="A1211" s="72" t="s">
        <v>655</v>
      </c>
      <c r="B1211" s="48" t="s">
        <v>656</v>
      </c>
      <c r="C1211" s="69"/>
      <c r="D1211" s="69"/>
      <c r="E1211" s="69" t="n">
        <f aca="false">SUM(C1211:D1211)</f>
        <v>0</v>
      </c>
      <c r="F1211" s="69" t="n">
        <v>166000</v>
      </c>
      <c r="G1211" s="69"/>
      <c r="H1211" s="69" t="n">
        <f aca="false">SUM(F1211:G1211)</f>
        <v>166000</v>
      </c>
      <c r="I1211" s="69" t="n">
        <v>13000</v>
      </c>
      <c r="J1211" s="69"/>
      <c r="K1211" s="69" t="n">
        <f aca="false">SUM(I1211:J1211)</f>
        <v>13000</v>
      </c>
      <c r="L1211" s="71" t="str">
        <f aca="false">IF(C1211&lt;&gt;0,IF(I1211&lt;&gt;0,I1211/C1211*100,""),"")</f>
        <v/>
      </c>
      <c r="M1211" s="71" t="str">
        <f aca="false">IF(E1211&lt;&gt;0,IF(K1211&lt;&gt;0,K1211/E1211*100,""),"")</f>
        <v/>
      </c>
      <c r="N1211" s="71" t="n">
        <f aca="false">IF(F1211&lt;&gt;0,IF(I1211&lt;&gt;0,I1211/F1211*100,""),"")</f>
        <v>7.83132530120482</v>
      </c>
      <c r="O1211" s="71" t="n">
        <f aca="false">IF(H1211&lt;&gt;0,IF(K1211&lt;&gt;0,K1211/H1211*100,""),"")</f>
        <v>7.83132530120482</v>
      </c>
      <c r="Q1211" s="65" t="n">
        <f aca="false">E1211-C1211-D1211</f>
        <v>0</v>
      </c>
      <c r="R1211" s="66" t="n">
        <f aca="false">H1211-F1211-G1211</f>
        <v>0</v>
      </c>
      <c r="S1211" s="66" t="n">
        <f aca="false">K1211-I1211-J1211</f>
        <v>0</v>
      </c>
    </row>
    <row r="1212" s="120" customFormat="true" ht="12" hidden="false" customHeight="false" outlineLevel="0" collapsed="false">
      <c r="A1212" s="72" t="s">
        <v>658</v>
      </c>
      <c r="B1212" s="79" t="s">
        <v>620</v>
      </c>
      <c r="C1212" s="111"/>
      <c r="D1212" s="111"/>
      <c r="E1212" s="69"/>
      <c r="F1212" s="111" t="n">
        <v>50000</v>
      </c>
      <c r="G1212" s="111"/>
      <c r="H1212" s="69" t="n">
        <f aca="false">SUM(F1212:G1212)</f>
        <v>50000</v>
      </c>
      <c r="I1212" s="111"/>
      <c r="J1212" s="111"/>
      <c r="K1212" s="69"/>
      <c r="L1212" s="71" t="str">
        <f aca="false">IF(C1212&lt;&gt;0,IF(I1212&lt;&gt;0,I1212/C1212*100,""),"")</f>
        <v/>
      </c>
      <c r="M1212" s="71" t="str">
        <f aca="false">IF(E1212&lt;&gt;0,IF(K1212&lt;&gt;0,K1212/E1212*100,""),"")</f>
        <v/>
      </c>
      <c r="N1212" s="71" t="str">
        <f aca="false">IF(F1212&lt;&gt;0,IF(I1212&lt;&gt;0,I1212/F1212*100,""),"")</f>
        <v/>
      </c>
      <c r="O1212" s="71" t="str">
        <f aca="false">IF(H1212&lt;&gt;0,IF(K1212&lt;&gt;0,K1212/H1212*100,""),"")</f>
        <v/>
      </c>
      <c r="Q1212" s="65" t="n">
        <f aca="false">E1212-C1212-D1212</f>
        <v>0</v>
      </c>
      <c r="R1212" s="66" t="n">
        <f aca="false">H1212-F1212-G1212</f>
        <v>0</v>
      </c>
      <c r="S1212" s="66" t="n">
        <f aca="false">K1212-I1212-J1212</f>
        <v>0</v>
      </c>
    </row>
    <row r="1213" s="43" customFormat="true" ht="6" hidden="false" customHeight="true" outlineLevel="0" collapsed="false">
      <c r="A1213" s="72"/>
      <c r="B1213" s="48"/>
      <c r="C1213" s="69"/>
      <c r="D1213" s="69"/>
      <c r="E1213" s="69"/>
      <c r="F1213" s="69"/>
      <c r="G1213" s="69"/>
      <c r="H1213" s="69"/>
      <c r="I1213" s="69"/>
      <c r="J1213" s="69"/>
      <c r="K1213" s="69"/>
      <c r="L1213" s="71" t="str">
        <f aca="false">IF(C1213&lt;&gt;0,IF(I1213&lt;&gt;0,I1213/C1213*100,""),"")</f>
        <v/>
      </c>
      <c r="M1213" s="71" t="str">
        <f aca="false">IF(E1213&lt;&gt;0,IF(K1213&lt;&gt;0,K1213/E1213*100,""),"")</f>
        <v/>
      </c>
      <c r="N1213" s="71" t="str">
        <f aca="false">IF(F1213&lt;&gt;0,IF(I1213&lt;&gt;0,I1213/F1213*100,""),"")</f>
        <v/>
      </c>
      <c r="O1213" s="71" t="str">
        <f aca="false">IF(H1213&lt;&gt;0,IF(K1213&lt;&gt;0,K1213/H1213*100,""),"")</f>
        <v/>
      </c>
      <c r="Q1213" s="65" t="n">
        <f aca="false">E1213-C1213-D1213</f>
        <v>0</v>
      </c>
      <c r="R1213" s="66" t="n">
        <f aca="false">H1213-F1213-G1213</f>
        <v>0</v>
      </c>
      <c r="S1213" s="66" t="n">
        <f aca="false">K1213-I1213-J1213</f>
        <v>0</v>
      </c>
    </row>
    <row r="1214" s="120" customFormat="true" ht="12.75" hidden="false" customHeight="false" outlineLevel="0" collapsed="false">
      <c r="A1214" s="61" t="s">
        <v>748</v>
      </c>
      <c r="B1214" s="76" t="s">
        <v>19</v>
      </c>
      <c r="C1214" s="108" t="n">
        <f aca="false">SUM(C1216:C1218)</f>
        <v>2876000</v>
      </c>
      <c r="D1214" s="108" t="n">
        <f aca="false">SUM(D1216:D1218)</f>
        <v>0</v>
      </c>
      <c r="E1214" s="108" t="n">
        <f aca="false">SUM(C1214:D1214)</f>
        <v>2876000</v>
      </c>
      <c r="F1214" s="108" t="n">
        <f aca="false">SUM(F1216:F1218)</f>
        <v>3012000</v>
      </c>
      <c r="G1214" s="108" t="n">
        <f aca="false">SUM(G1216:G1218)</f>
        <v>0</v>
      </c>
      <c r="H1214" s="108" t="n">
        <f aca="false">SUM(F1214:G1214)</f>
        <v>3012000</v>
      </c>
      <c r="I1214" s="108" t="n">
        <f aca="false">SUM(I1216:I1218)</f>
        <v>3430030</v>
      </c>
      <c r="J1214" s="108" t="n">
        <f aca="false">SUM(J1216:J1218)</f>
        <v>0</v>
      </c>
      <c r="K1214" s="108" t="n">
        <f aca="false">SUM(I1214:J1214)</f>
        <v>3430030</v>
      </c>
      <c r="L1214" s="109" t="n">
        <f aca="false">IF(C1214&lt;&gt;0,IF(I1214&lt;&gt;0,I1214/C1214*100,""),"")</f>
        <v>119.263908205841</v>
      </c>
      <c r="M1214" s="109" t="n">
        <f aca="false">IF(E1214&lt;&gt;0,IF(K1214&lt;&gt;0,K1214/E1214*100,""),"")</f>
        <v>119.263908205841</v>
      </c>
      <c r="N1214" s="109" t="n">
        <f aca="false">IF(F1214&lt;&gt;0,IF(I1214&lt;&gt;0,I1214/F1214*100,""),"")</f>
        <v>113.878818061089</v>
      </c>
      <c r="O1214" s="109" t="n">
        <f aca="false">IF(H1214&lt;&gt;0,IF(K1214&lt;&gt;0,K1214/H1214*100,""),"")</f>
        <v>113.878818061089</v>
      </c>
      <c r="Q1214" s="65" t="n">
        <f aca="false">E1214-C1214-D1214</f>
        <v>0</v>
      </c>
      <c r="R1214" s="66" t="n">
        <f aca="false">H1214-F1214-G1214</f>
        <v>0</v>
      </c>
      <c r="S1214" s="66" t="n">
        <f aca="false">K1214-I1214-J1214</f>
        <v>0</v>
      </c>
    </row>
    <row r="1215" s="120" customFormat="true" ht="12" hidden="true" customHeight="false" outlineLevel="0" collapsed="false">
      <c r="A1215" s="67" t="s">
        <v>26</v>
      </c>
      <c r="B1215" s="179"/>
      <c r="C1215" s="111" t="n">
        <f aca="false">SUM(C1216:C1218)</f>
        <v>2876000</v>
      </c>
      <c r="D1215" s="112"/>
      <c r="E1215" s="82" t="n">
        <f aca="false">D1215+C1215</f>
        <v>2876000</v>
      </c>
      <c r="F1215" s="82" t="n">
        <f aca="false">SUM(F1216:F1218)</f>
        <v>3012000</v>
      </c>
      <c r="G1215" s="112"/>
      <c r="H1215" s="82" t="n">
        <f aca="false">G1215+F1215</f>
        <v>3012000</v>
      </c>
      <c r="I1215" s="111" t="n">
        <f aca="false">SUM(I1216:I1218)</f>
        <v>3430030</v>
      </c>
      <c r="J1215" s="112"/>
      <c r="K1215" s="82" t="n">
        <f aca="false">J1215+I1215</f>
        <v>3430030</v>
      </c>
      <c r="L1215" s="83" t="n">
        <f aca="false">IF(C1215&lt;&gt;0,IF(I1215&lt;&gt;0,I1215/C1215*100,""),"")</f>
        <v>119.263908205841</v>
      </c>
      <c r="M1215" s="83" t="n">
        <f aca="false">IF(E1215&lt;&gt;0,IF(K1215&lt;&gt;0,K1215/E1215*100,""),"")</f>
        <v>119.263908205841</v>
      </c>
      <c r="N1215" s="83" t="n">
        <f aca="false">IF(F1215&lt;&gt;0,IF(I1215&lt;&gt;0,I1215/F1215*100,""),"")</f>
        <v>113.878818061089</v>
      </c>
      <c r="O1215" s="83" t="n">
        <f aca="false">IF(H1215&lt;&gt;0,IF(K1215&lt;&gt;0,K1215/H1215*100,""),"")</f>
        <v>113.878818061089</v>
      </c>
      <c r="Q1215" s="65" t="n">
        <f aca="false">E1215-C1215-D1215</f>
        <v>0</v>
      </c>
      <c r="R1215" s="66" t="n">
        <f aca="false">H1215-F1215-G1215</f>
        <v>0</v>
      </c>
      <c r="S1215" s="66" t="n">
        <f aca="false">K1215-I1215-J1215</f>
        <v>0</v>
      </c>
    </row>
    <row r="1216" s="43" customFormat="true" ht="11.25" hidden="false" customHeight="false" outlineLevel="0" collapsed="false">
      <c r="A1216" s="72" t="s">
        <v>654</v>
      </c>
      <c r="B1216" s="48" t="s">
        <v>618</v>
      </c>
      <c r="C1216" s="69" t="n">
        <v>2866000</v>
      </c>
      <c r="D1216" s="69"/>
      <c r="E1216" s="82" t="n">
        <f aca="false">D1216+C1216</f>
        <v>2866000</v>
      </c>
      <c r="F1216" s="69" t="n">
        <v>2995000</v>
      </c>
      <c r="G1216" s="69"/>
      <c r="H1216" s="82" t="n">
        <f aca="false">G1216+F1216</f>
        <v>2995000</v>
      </c>
      <c r="I1216" s="69" t="n">
        <v>3248030</v>
      </c>
      <c r="J1216" s="69"/>
      <c r="K1216" s="82" t="n">
        <f aca="false">J1216+I1216</f>
        <v>3248030</v>
      </c>
      <c r="L1216" s="83" t="n">
        <f aca="false">IF(C1216&lt;&gt;0,IF(I1216&lt;&gt;0,I1216/C1216*100,""),"")</f>
        <v>113.329727843685</v>
      </c>
      <c r="M1216" s="83" t="n">
        <f aca="false">IF(E1216&lt;&gt;0,IF(K1216&lt;&gt;0,K1216/E1216*100,""),"")</f>
        <v>113.329727843685</v>
      </c>
      <c r="N1216" s="83" t="n">
        <f aca="false">IF(F1216&lt;&gt;0,IF(I1216&lt;&gt;0,I1216/F1216*100,""),"")</f>
        <v>108.448414023372</v>
      </c>
      <c r="O1216" s="83" t="n">
        <f aca="false">IF(H1216&lt;&gt;0,IF(K1216&lt;&gt;0,K1216/H1216*100,""),"")</f>
        <v>108.448414023372</v>
      </c>
      <c r="Q1216" s="65" t="n">
        <f aca="false">E1216-C1216-D1216</f>
        <v>0</v>
      </c>
      <c r="R1216" s="66" t="n">
        <f aca="false">H1216-F1216-G1216</f>
        <v>0</v>
      </c>
      <c r="S1216" s="66" t="n">
        <f aca="false">K1216-I1216-J1216</f>
        <v>0</v>
      </c>
    </row>
    <row r="1217" s="43" customFormat="true" ht="15.75" hidden="false" customHeight="true" outlineLevel="0" collapsed="false">
      <c r="A1217" s="116" t="s">
        <v>30</v>
      </c>
      <c r="B1217" s="124" t="s">
        <v>31</v>
      </c>
      <c r="C1217" s="103" t="n">
        <v>10000</v>
      </c>
      <c r="D1217" s="103"/>
      <c r="E1217" s="144" t="n">
        <f aca="false">D1217+C1217</f>
        <v>10000</v>
      </c>
      <c r="F1217" s="103" t="n">
        <v>10000</v>
      </c>
      <c r="G1217" s="103"/>
      <c r="H1217" s="144" t="n">
        <f aca="false">G1217+F1217</f>
        <v>10000</v>
      </c>
      <c r="I1217" s="103" t="n">
        <v>55000</v>
      </c>
      <c r="J1217" s="103"/>
      <c r="K1217" s="144" t="n">
        <f aca="false">J1217+I1217</f>
        <v>55000</v>
      </c>
      <c r="L1217" s="145" t="n">
        <f aca="false">IF(C1217&lt;&gt;0,IF(I1217&lt;&gt;0,I1217/C1217*100,""),"")</f>
        <v>550</v>
      </c>
      <c r="M1217" s="145" t="n">
        <f aca="false">IF(E1217&lt;&gt;0,IF(K1217&lt;&gt;0,K1217/E1217*100,""),"")</f>
        <v>550</v>
      </c>
      <c r="N1217" s="145" t="n">
        <f aca="false">IF(F1217&lt;&gt;0,IF(I1217&lt;&gt;0,I1217/F1217*100,""),"")</f>
        <v>550</v>
      </c>
      <c r="O1217" s="145" t="n">
        <f aca="false">IF(H1217&lt;&gt;0,IF(K1217&lt;&gt;0,K1217/H1217*100,""),"")</f>
        <v>550</v>
      </c>
      <c r="Q1217" s="65" t="n">
        <f aca="false">E1217-C1217-D1217</f>
        <v>0</v>
      </c>
      <c r="R1217" s="66" t="n">
        <f aca="false">H1217-F1217-G1217</f>
        <v>0</v>
      </c>
      <c r="S1217" s="66" t="n">
        <f aca="false">K1217-I1217-J1217</f>
        <v>0</v>
      </c>
    </row>
    <row r="1218" s="43" customFormat="true" ht="12.75" hidden="false" customHeight="true" outlineLevel="0" collapsed="false">
      <c r="A1218" s="67" t="s">
        <v>655</v>
      </c>
      <c r="B1218" s="203" t="s">
        <v>656</v>
      </c>
      <c r="C1218" s="113"/>
      <c r="D1218" s="113"/>
      <c r="E1218" s="113" t="n">
        <f aca="false">SUM(C1218:D1218)</f>
        <v>0</v>
      </c>
      <c r="F1218" s="113" t="n">
        <v>7000</v>
      </c>
      <c r="G1218" s="113"/>
      <c r="H1218" s="113" t="n">
        <f aca="false">SUM(F1218:G1218)</f>
        <v>7000</v>
      </c>
      <c r="I1218" s="113" t="n">
        <f aca="false">7000+120000</f>
        <v>127000</v>
      </c>
      <c r="J1218" s="113"/>
      <c r="K1218" s="113" t="n">
        <f aca="false">SUM(I1218:J1218)</f>
        <v>127000</v>
      </c>
      <c r="L1218" s="134" t="str">
        <f aca="false">IF(C1218&lt;&gt;0,IF(I1218&lt;&gt;0,I1218/C1218*100,""),"")</f>
        <v/>
      </c>
      <c r="M1218" s="134" t="str">
        <f aca="false">IF(E1218&lt;&gt;0,IF(K1218&lt;&gt;0,K1218/E1218*100,""),"")</f>
        <v/>
      </c>
      <c r="N1218" s="134" t="n">
        <f aca="false">IF(F1218&lt;&gt;0,IF(I1218&lt;&gt;0,I1218/F1218*100,""),"")</f>
        <v>1814.28571428571</v>
      </c>
      <c r="O1218" s="134" t="n">
        <f aca="false">IF(H1218&lt;&gt;0,IF(K1218&lt;&gt;0,K1218/H1218*100,""),"")</f>
        <v>1814.28571428571</v>
      </c>
      <c r="Q1218" s="65" t="n">
        <f aca="false">E1218-C1218-D1218</f>
        <v>0</v>
      </c>
      <c r="R1218" s="66" t="n">
        <f aca="false">H1218-F1218-G1218</f>
        <v>0</v>
      </c>
      <c r="S1218" s="66" t="n">
        <f aca="false">K1218-I1218-J1218</f>
        <v>0</v>
      </c>
    </row>
    <row r="1219" s="43" customFormat="true" ht="12.75" hidden="false" customHeight="true" outlineLevel="0" collapsed="false">
      <c r="A1219" s="126" t="s">
        <v>749</v>
      </c>
      <c r="B1219" s="204"/>
      <c r="C1219" s="69"/>
      <c r="D1219" s="69"/>
      <c r="E1219" s="69"/>
      <c r="F1219" s="69"/>
      <c r="G1219" s="69"/>
      <c r="H1219" s="69"/>
      <c r="I1219" s="69"/>
      <c r="J1219" s="69"/>
      <c r="K1219" s="69"/>
      <c r="L1219" s="71"/>
      <c r="M1219" s="71"/>
      <c r="N1219" s="71"/>
      <c r="O1219" s="71"/>
      <c r="Q1219" s="65" t="n">
        <f aca="false">E1219-C1219-D1219</f>
        <v>0</v>
      </c>
      <c r="R1219" s="66" t="n">
        <f aca="false">H1219-F1219-G1219</f>
        <v>0</v>
      </c>
      <c r="S1219" s="66" t="n">
        <f aca="false">K1219-I1219-J1219</f>
        <v>0</v>
      </c>
    </row>
    <row r="1220" s="43" customFormat="true" ht="6" hidden="false" customHeight="true" outlineLevel="0" collapsed="false">
      <c r="A1220" s="72"/>
      <c r="B1220" s="48"/>
      <c r="C1220" s="69"/>
      <c r="D1220" s="69"/>
      <c r="E1220" s="69"/>
      <c r="F1220" s="69"/>
      <c r="G1220" s="69"/>
      <c r="H1220" s="69"/>
      <c r="I1220" s="69"/>
      <c r="J1220" s="69"/>
      <c r="K1220" s="69"/>
      <c r="L1220" s="71" t="str">
        <f aca="false">IF(C1220&lt;&gt;0,IF(I1220&lt;&gt;0,I1220/C1220*100,""),"")</f>
        <v/>
      </c>
      <c r="M1220" s="71" t="str">
        <f aca="false">IF(E1220&lt;&gt;0,IF(K1220&lt;&gt;0,K1220/E1220*100,""),"")</f>
        <v/>
      </c>
      <c r="N1220" s="71" t="str">
        <f aca="false">IF(F1220&lt;&gt;0,IF(I1220&lt;&gt;0,I1220/F1220*100,""),"")</f>
        <v/>
      </c>
      <c r="O1220" s="71" t="str">
        <f aca="false">IF(H1220&lt;&gt;0,IF(K1220&lt;&gt;0,K1220/H1220*100,""),"")</f>
        <v/>
      </c>
      <c r="Q1220" s="65" t="n">
        <f aca="false">E1220-C1220-D1220</f>
        <v>0</v>
      </c>
      <c r="R1220" s="66" t="n">
        <f aca="false">H1220-F1220-G1220</f>
        <v>0</v>
      </c>
      <c r="S1220" s="66" t="n">
        <f aca="false">K1220-I1220-J1220</f>
        <v>0</v>
      </c>
    </row>
    <row r="1221" s="120" customFormat="true" ht="12.75" hidden="false" customHeight="false" outlineLevel="0" collapsed="false">
      <c r="A1221" s="61" t="s">
        <v>750</v>
      </c>
      <c r="B1221" s="76" t="s">
        <v>19</v>
      </c>
      <c r="C1221" s="183" t="n">
        <f aca="false">SUM(C1223:C1230)</f>
        <v>6950032</v>
      </c>
      <c r="D1221" s="183" t="n">
        <f aca="false">SUM(D1223:D1230)</f>
        <v>0</v>
      </c>
      <c r="E1221" s="183" t="n">
        <f aca="false">SUM(C1221:D1221)</f>
        <v>6950032</v>
      </c>
      <c r="F1221" s="183" t="n">
        <f aca="false">SUM(F1223:F1230)</f>
        <v>7230772</v>
      </c>
      <c r="G1221" s="183" t="n">
        <f aca="false">SUM(G1223:G1230)</f>
        <v>0</v>
      </c>
      <c r="H1221" s="183" t="n">
        <f aca="false">SUM(F1221:G1221)</f>
        <v>7230772</v>
      </c>
      <c r="I1221" s="183" t="n">
        <f aca="false">SUM(I1223:I1230)</f>
        <v>7078130</v>
      </c>
      <c r="J1221" s="183" t="n">
        <f aca="false">SUM(J1223:J1230)</f>
        <v>0</v>
      </c>
      <c r="K1221" s="183" t="n">
        <f aca="false">SUM(I1221:J1221)</f>
        <v>7078130</v>
      </c>
      <c r="L1221" s="184" t="n">
        <f aca="false">IF(C1221&lt;&gt;0,IF(I1221&lt;&gt;0,I1221/C1221*100,""),"")</f>
        <v>101.843128204302</v>
      </c>
      <c r="M1221" s="184" t="n">
        <f aca="false">IF(E1221&lt;&gt;0,IF(K1221&lt;&gt;0,K1221/E1221*100,""),"")</f>
        <v>101.843128204302</v>
      </c>
      <c r="N1221" s="184" t="n">
        <f aca="false">IF(F1221&lt;&gt;0,IF(I1221&lt;&gt;0,I1221/F1221*100,""),"")</f>
        <v>97.8889944254915</v>
      </c>
      <c r="O1221" s="184" t="n">
        <f aca="false">IF(H1221&lt;&gt;0,IF(K1221&lt;&gt;0,K1221/H1221*100,""),"")</f>
        <v>97.8889944254915</v>
      </c>
      <c r="Q1221" s="65" t="n">
        <f aca="false">E1221-C1221-D1221</f>
        <v>0</v>
      </c>
      <c r="R1221" s="66" t="n">
        <f aca="false">H1221-F1221-G1221</f>
        <v>0</v>
      </c>
      <c r="S1221" s="66" t="n">
        <f aca="false">K1221-I1221-J1221</f>
        <v>0</v>
      </c>
    </row>
    <row r="1222" s="120" customFormat="true" ht="12" hidden="true" customHeight="false" outlineLevel="0" collapsed="false">
      <c r="A1222" s="67" t="s">
        <v>26</v>
      </c>
      <c r="B1222" s="179"/>
      <c r="C1222" s="185" t="n">
        <f aca="false">SUM(C1223:C1230)</f>
        <v>6950032</v>
      </c>
      <c r="D1222" s="186"/>
      <c r="E1222" s="69" t="n">
        <f aca="false">SUM(C1222:D1222)</f>
        <v>6950032</v>
      </c>
      <c r="F1222" s="69" t="n">
        <f aca="false">SUM(F1223:F1230)</f>
        <v>7230772</v>
      </c>
      <c r="G1222" s="186"/>
      <c r="H1222" s="69" t="n">
        <f aca="false">SUM(F1222:G1222)</f>
        <v>7230772</v>
      </c>
      <c r="I1222" s="185" t="n">
        <f aca="false">SUM(I1223:I1230)</f>
        <v>7078130</v>
      </c>
      <c r="J1222" s="186"/>
      <c r="K1222" s="69" t="n">
        <f aca="false">SUM(I1222:J1222)</f>
        <v>7078130</v>
      </c>
      <c r="L1222" s="71" t="n">
        <f aca="false">IF(C1222&lt;&gt;0,IF(I1222&lt;&gt;0,I1222/C1222*100,""),"")</f>
        <v>101.843128204302</v>
      </c>
      <c r="M1222" s="71" t="n">
        <f aca="false">IF(E1222&lt;&gt;0,IF(K1222&lt;&gt;0,K1222/E1222*100,""),"")</f>
        <v>101.843128204302</v>
      </c>
      <c r="N1222" s="71" t="n">
        <f aca="false">IF(F1222&lt;&gt;0,IF(I1222&lt;&gt;0,I1222/F1222*100,""),"")</f>
        <v>97.8889944254915</v>
      </c>
      <c r="O1222" s="71" t="n">
        <f aca="false">IF(H1222&lt;&gt;0,IF(K1222&lt;&gt;0,K1222/H1222*100,""),"")</f>
        <v>97.8889944254915</v>
      </c>
      <c r="Q1222" s="65" t="n">
        <f aca="false">E1222-C1222-D1222</f>
        <v>0</v>
      </c>
      <c r="R1222" s="66" t="n">
        <f aca="false">H1222-F1222-G1222</f>
        <v>0</v>
      </c>
      <c r="S1222" s="66" t="n">
        <f aca="false">K1222-I1222-J1222</f>
        <v>0</v>
      </c>
    </row>
    <row r="1223" s="120" customFormat="true" ht="12" hidden="false" customHeight="false" outlineLevel="0" collapsed="false">
      <c r="A1223" s="72" t="s">
        <v>654</v>
      </c>
      <c r="B1223" s="48" t="s">
        <v>618</v>
      </c>
      <c r="C1223" s="185" t="n">
        <v>6894950</v>
      </c>
      <c r="D1223" s="185"/>
      <c r="E1223" s="69" t="n">
        <f aca="false">SUM(C1223:D1223)</f>
        <v>6894950</v>
      </c>
      <c r="F1223" s="185" t="n">
        <v>6950950</v>
      </c>
      <c r="G1223" s="185"/>
      <c r="H1223" s="69" t="n">
        <f aca="false">SUM(F1223:G1223)</f>
        <v>6950950</v>
      </c>
      <c r="I1223" s="185" t="n">
        <v>6911930</v>
      </c>
      <c r="J1223" s="185"/>
      <c r="K1223" s="69" t="n">
        <f aca="false">SUM(I1223:J1223)</f>
        <v>6911930</v>
      </c>
      <c r="L1223" s="71" t="n">
        <f aca="false">IF(C1223&lt;&gt;0,IF(I1223&lt;&gt;0,I1223/C1223*100,""),"")</f>
        <v>100.246267195556</v>
      </c>
      <c r="M1223" s="71" t="n">
        <f aca="false">IF(E1223&lt;&gt;0,IF(K1223&lt;&gt;0,K1223/E1223*100,""),"")</f>
        <v>100.246267195556</v>
      </c>
      <c r="N1223" s="71" t="n">
        <f aca="false">IF(F1223&lt;&gt;0,IF(I1223&lt;&gt;0,I1223/F1223*100,""),"")</f>
        <v>99.4386378840302</v>
      </c>
      <c r="O1223" s="71" t="n">
        <f aca="false">IF(H1223&lt;&gt;0,IF(K1223&lt;&gt;0,K1223/H1223*100,""),"")</f>
        <v>99.4386378840302</v>
      </c>
      <c r="Q1223" s="65" t="n">
        <f aca="false">E1223-C1223-D1223</f>
        <v>0</v>
      </c>
      <c r="R1223" s="66" t="n">
        <f aca="false">H1223-F1223-G1223</f>
        <v>0</v>
      </c>
      <c r="S1223" s="66" t="n">
        <f aca="false">K1223-I1223-J1223</f>
        <v>0</v>
      </c>
    </row>
    <row r="1224" s="120" customFormat="true" ht="12" hidden="false" customHeight="false" outlineLevel="0" collapsed="false">
      <c r="A1224" s="72" t="s">
        <v>658</v>
      </c>
      <c r="B1224" s="48" t="s">
        <v>620</v>
      </c>
      <c r="C1224" s="185"/>
      <c r="D1224" s="185"/>
      <c r="E1224" s="69"/>
      <c r="F1224" s="185" t="n">
        <v>75200</v>
      </c>
      <c r="G1224" s="185"/>
      <c r="H1224" s="69" t="n">
        <f aca="false">SUM(F1224:G1224)</f>
        <v>75200</v>
      </c>
      <c r="I1224" s="185" t="n">
        <v>132220</v>
      </c>
      <c r="J1224" s="185"/>
      <c r="K1224" s="69" t="n">
        <f aca="false">SUM(I1224:J1224)</f>
        <v>132220</v>
      </c>
      <c r="L1224" s="71" t="str">
        <f aca="false">IF(C1224&lt;&gt;0,IF(I1224&lt;&gt;0,I1224/C1224*100,""),"")</f>
        <v/>
      </c>
      <c r="M1224" s="71" t="str">
        <f aca="false">IF(E1224&lt;&gt;0,IF(K1224&lt;&gt;0,K1224/E1224*100,""),"")</f>
        <v/>
      </c>
      <c r="N1224" s="71" t="n">
        <f aca="false">IF(F1224&lt;&gt;0,IF(I1224&lt;&gt;0,I1224/F1224*100,""),"")</f>
        <v>175.824468085106</v>
      </c>
      <c r="O1224" s="71" t="n">
        <f aca="false">IF(H1224&lt;&gt;0,IF(K1224&lt;&gt;0,K1224/H1224*100,""),"")</f>
        <v>175.824468085106</v>
      </c>
      <c r="Q1224" s="65" t="n">
        <f aca="false">E1224-C1224-D1224</f>
        <v>0</v>
      </c>
      <c r="R1224" s="66" t="n">
        <f aca="false">H1224-F1224-G1224</f>
        <v>0</v>
      </c>
      <c r="S1224" s="66" t="n">
        <f aca="false">K1224-I1224-J1224</f>
        <v>0</v>
      </c>
    </row>
    <row r="1225" s="43" customFormat="true" ht="11.25" hidden="false" customHeight="false" outlineLevel="0" collapsed="false">
      <c r="A1225" s="72" t="s">
        <v>729</v>
      </c>
      <c r="B1225" s="48" t="s">
        <v>630</v>
      </c>
      <c r="C1225" s="69" t="n">
        <v>20132</v>
      </c>
      <c r="D1225" s="69"/>
      <c r="E1225" s="69" t="n">
        <f aca="false">SUM(C1225:D1225)</f>
        <v>20132</v>
      </c>
      <c r="F1225" s="69" t="n">
        <v>20132</v>
      </c>
      <c r="G1225" s="69"/>
      <c r="H1225" s="69" t="n">
        <f aca="false">SUM(F1225:G1225)</f>
        <v>20132</v>
      </c>
      <c r="I1225" s="69" t="n">
        <v>15710</v>
      </c>
      <c r="J1225" s="69"/>
      <c r="K1225" s="69" t="n">
        <f aca="false">SUM(I1225:J1225)</f>
        <v>15710</v>
      </c>
      <c r="L1225" s="71" t="n">
        <f aca="false">IF(C1225&lt;&gt;0,IF(I1225&lt;&gt;0,I1225/C1225*100,""),"")</f>
        <v>78.0349692032585</v>
      </c>
      <c r="M1225" s="71" t="n">
        <f aca="false">IF(E1225&lt;&gt;0,IF(K1225&lt;&gt;0,K1225/E1225*100,""),"")</f>
        <v>78.0349692032585</v>
      </c>
      <c r="N1225" s="71" t="n">
        <f aca="false">IF(F1225&lt;&gt;0,IF(I1225&lt;&gt;0,I1225/F1225*100,""),"")</f>
        <v>78.0349692032585</v>
      </c>
      <c r="O1225" s="71" t="n">
        <f aca="false">IF(H1225&lt;&gt;0,IF(K1225&lt;&gt;0,K1225/H1225*100,""),"")</f>
        <v>78.0349692032585</v>
      </c>
      <c r="Q1225" s="65" t="n">
        <f aca="false">E1225-C1225-D1225</f>
        <v>0</v>
      </c>
      <c r="R1225" s="66" t="n">
        <f aca="false">H1225-F1225-G1225</f>
        <v>0</v>
      </c>
      <c r="S1225" s="66" t="n">
        <f aca="false">K1225-I1225-J1225</f>
        <v>0</v>
      </c>
    </row>
    <row r="1226" s="43" customFormat="true" ht="11.25" hidden="false" customHeight="false" outlineLevel="0" collapsed="false">
      <c r="A1226" s="72" t="s">
        <v>659</v>
      </c>
      <c r="B1226" s="48" t="s">
        <v>642</v>
      </c>
      <c r="C1226" s="69" t="n">
        <v>2100</v>
      </c>
      <c r="D1226" s="69"/>
      <c r="E1226" s="69" t="n">
        <f aca="false">SUM(C1226:D1226)</f>
        <v>2100</v>
      </c>
      <c r="F1226" s="69" t="n">
        <v>4640</v>
      </c>
      <c r="G1226" s="69"/>
      <c r="H1226" s="69" t="n">
        <f aca="false">SUM(F1226:G1226)</f>
        <v>4640</v>
      </c>
      <c r="I1226" s="69" t="n">
        <v>3170</v>
      </c>
      <c r="J1226" s="69"/>
      <c r="K1226" s="69" t="n">
        <f aca="false">SUM(I1226:J1226)</f>
        <v>3170</v>
      </c>
      <c r="L1226" s="71" t="n">
        <f aca="false">IF(C1226&lt;&gt;0,IF(I1226&lt;&gt;0,I1226/C1226*100,""),"")</f>
        <v>150.952380952381</v>
      </c>
      <c r="M1226" s="71" t="n">
        <f aca="false">IF(E1226&lt;&gt;0,IF(K1226&lt;&gt;0,K1226/E1226*100,""),"")</f>
        <v>150.952380952381</v>
      </c>
      <c r="N1226" s="71" t="n">
        <f aca="false">IF(F1226&lt;&gt;0,IF(I1226&lt;&gt;0,I1226/F1226*100,""),"")</f>
        <v>68.3189655172414</v>
      </c>
      <c r="O1226" s="71" t="n">
        <f aca="false">IF(H1226&lt;&gt;0,IF(K1226&lt;&gt;0,K1226/H1226*100,""),"")</f>
        <v>68.3189655172414</v>
      </c>
      <c r="Q1226" s="65" t="n">
        <f aca="false">E1226-C1226-D1226</f>
        <v>0</v>
      </c>
      <c r="R1226" s="66" t="n">
        <f aca="false">H1226-F1226-G1226</f>
        <v>0</v>
      </c>
      <c r="S1226" s="66" t="n">
        <f aca="false">K1226-I1226-J1226</f>
        <v>0</v>
      </c>
    </row>
    <row r="1227" s="43" customFormat="true" ht="11.25" hidden="false" customHeight="false" outlineLevel="0" collapsed="false">
      <c r="A1227" s="72" t="s">
        <v>708</v>
      </c>
      <c r="B1227" s="48" t="s">
        <v>628</v>
      </c>
      <c r="C1227" s="69" t="n">
        <v>1050</v>
      </c>
      <c r="D1227" s="69"/>
      <c r="E1227" s="69" t="n">
        <f aca="false">SUM(C1227:D1227)</f>
        <v>1050</v>
      </c>
      <c r="F1227" s="69" t="n">
        <v>1050</v>
      </c>
      <c r="G1227" s="69"/>
      <c r="H1227" s="69" t="n">
        <f aca="false">SUM(F1227:G1227)</f>
        <v>1050</v>
      </c>
      <c r="I1227" s="69" t="n">
        <v>2100</v>
      </c>
      <c r="J1227" s="69"/>
      <c r="K1227" s="69" t="n">
        <f aca="false">SUM(I1227:J1227)</f>
        <v>2100</v>
      </c>
      <c r="L1227" s="71" t="n">
        <f aca="false">IF(C1227&lt;&gt;0,IF(I1227&lt;&gt;0,I1227/C1227*100,""),"")</f>
        <v>200</v>
      </c>
      <c r="M1227" s="71" t="n">
        <f aca="false">IF(E1227&lt;&gt;0,IF(K1227&lt;&gt;0,K1227/E1227*100,""),"")</f>
        <v>200</v>
      </c>
      <c r="N1227" s="71" t="n">
        <f aca="false">IF(F1227&lt;&gt;0,IF(I1227&lt;&gt;0,I1227/F1227*100,""),"")</f>
        <v>200</v>
      </c>
      <c r="O1227" s="71" t="n">
        <f aca="false">IF(H1227&lt;&gt;0,IF(K1227&lt;&gt;0,K1227/H1227*100,""),"")</f>
        <v>200</v>
      </c>
      <c r="Q1227" s="65" t="n">
        <f aca="false">E1227-C1227-D1227</f>
        <v>0</v>
      </c>
      <c r="R1227" s="66" t="n">
        <f aca="false">H1227-F1227-G1227</f>
        <v>0</v>
      </c>
      <c r="S1227" s="66" t="n">
        <f aca="false">K1227-I1227-J1227</f>
        <v>0</v>
      </c>
    </row>
    <row r="1228" s="43" customFormat="true" ht="11.25" hidden="false" customHeight="false" outlineLevel="0" collapsed="false">
      <c r="A1228" s="72" t="s">
        <v>655</v>
      </c>
      <c r="B1228" s="48" t="s">
        <v>656</v>
      </c>
      <c r="C1228" s="69"/>
      <c r="D1228" s="69"/>
      <c r="E1228" s="69" t="n">
        <f aca="false">SUM(C1228:D1228)</f>
        <v>0</v>
      </c>
      <c r="F1228" s="69" t="n">
        <v>63000</v>
      </c>
      <c r="G1228" s="69"/>
      <c r="H1228" s="69" t="n">
        <f aca="false">SUM(F1228:G1228)</f>
        <v>63000</v>
      </c>
      <c r="I1228" s="69" t="n">
        <v>13000</v>
      </c>
      <c r="J1228" s="69"/>
      <c r="K1228" s="69" t="n">
        <f aca="false">SUM(I1228:J1228)</f>
        <v>13000</v>
      </c>
      <c r="L1228" s="71" t="str">
        <f aca="false">IF(C1228&lt;&gt;0,IF(I1228&lt;&gt;0,I1228/C1228*100,""),"")</f>
        <v/>
      </c>
      <c r="M1228" s="71" t="str">
        <f aca="false">IF(E1228&lt;&gt;0,IF(K1228&lt;&gt;0,K1228/E1228*100,""),"")</f>
        <v/>
      </c>
      <c r="N1228" s="71" t="n">
        <f aca="false">IF(F1228&lt;&gt;0,IF(I1228&lt;&gt;0,I1228/F1228*100,""),"")</f>
        <v>20.6349206349206</v>
      </c>
      <c r="O1228" s="71" t="n">
        <f aca="false">IF(H1228&lt;&gt;0,IF(K1228&lt;&gt;0,K1228/H1228*100,""),"")</f>
        <v>20.6349206349206</v>
      </c>
      <c r="Q1228" s="65" t="n">
        <f aca="false">E1228-C1228-D1228</f>
        <v>0</v>
      </c>
      <c r="R1228" s="66" t="n">
        <f aca="false">H1228-F1228-G1228</f>
        <v>0</v>
      </c>
      <c r="S1228" s="66" t="n">
        <f aca="false">K1228-I1228-J1228</f>
        <v>0</v>
      </c>
    </row>
    <row r="1229" s="43" customFormat="true" ht="11.25" hidden="false" customHeight="false" outlineLevel="0" collapsed="false">
      <c r="A1229" s="72" t="s">
        <v>660</v>
      </c>
      <c r="B1229" s="79" t="s">
        <v>626</v>
      </c>
      <c r="C1229" s="69" t="n">
        <v>31800</v>
      </c>
      <c r="D1229" s="69"/>
      <c r="E1229" s="69" t="n">
        <f aca="false">SUM(C1229:D1229)</f>
        <v>31800</v>
      </c>
      <c r="F1229" s="69" t="n">
        <v>31800</v>
      </c>
      <c r="G1229" s="69"/>
      <c r="H1229" s="69" t="n">
        <f aca="false">SUM(F1229:G1229)</f>
        <v>31800</v>
      </c>
      <c r="I1229" s="69"/>
      <c r="J1229" s="69"/>
      <c r="K1229" s="69" t="n">
        <f aca="false">SUM(I1229:J1229)</f>
        <v>0</v>
      </c>
      <c r="L1229" s="71" t="str">
        <f aca="false">IF(C1229&lt;&gt;0,IF(I1229&lt;&gt;0,I1229/C1229*100,""),"")</f>
        <v/>
      </c>
      <c r="M1229" s="71" t="str">
        <f aca="false">IF(E1229&lt;&gt;0,IF(K1229&lt;&gt;0,K1229/E1229*100,""),"")</f>
        <v/>
      </c>
      <c r="N1229" s="71" t="str">
        <f aca="false">IF(F1229&lt;&gt;0,IF(I1229&lt;&gt;0,I1229/F1229*100,""),"")</f>
        <v/>
      </c>
      <c r="O1229" s="71" t="str">
        <f aca="false">IF(H1229&lt;&gt;0,IF(K1229&lt;&gt;0,K1229/H1229*100,""),"")</f>
        <v/>
      </c>
      <c r="Q1229" s="65" t="n">
        <f aca="false">E1229-C1229-D1229</f>
        <v>0</v>
      </c>
      <c r="R1229" s="66" t="n">
        <f aca="false">H1229-F1229-G1229</f>
        <v>0</v>
      </c>
      <c r="S1229" s="66" t="n">
        <f aca="false">K1229-I1229-J1229</f>
        <v>0</v>
      </c>
    </row>
    <row r="1230" s="43" customFormat="true" ht="11.25" hidden="false" customHeight="false" outlineLevel="0" collapsed="false">
      <c r="A1230" s="72" t="s">
        <v>751</v>
      </c>
      <c r="B1230" s="79" t="s">
        <v>752</v>
      </c>
      <c r="C1230" s="69"/>
      <c r="D1230" s="69"/>
      <c r="E1230" s="82" t="n">
        <f aca="false">SUM(C1230:D1230)</f>
        <v>0</v>
      </c>
      <c r="F1230" s="69" t="n">
        <v>84000</v>
      </c>
      <c r="G1230" s="69"/>
      <c r="H1230" s="82" t="n">
        <f aca="false">SUM(F1230:G1230)</f>
        <v>84000</v>
      </c>
      <c r="I1230" s="69"/>
      <c r="J1230" s="69"/>
      <c r="K1230" s="82" t="n">
        <f aca="false">SUM(I1230:J1230)</f>
        <v>0</v>
      </c>
      <c r="L1230" s="83" t="str">
        <f aca="false">IF(C1230&lt;&gt;0,IF(I1230&lt;&gt;0,I1230/C1230*100,""),"")</f>
        <v/>
      </c>
      <c r="M1230" s="83" t="str">
        <f aca="false">IF(E1230&lt;&gt;0,IF(K1230&lt;&gt;0,K1230/E1230*100,""),"")</f>
        <v/>
      </c>
      <c r="N1230" s="83" t="str">
        <f aca="false">IF(F1230&lt;&gt;0,IF(I1230&lt;&gt;0,I1230/F1230*100,""),"")</f>
        <v/>
      </c>
      <c r="O1230" s="83" t="str">
        <f aca="false">IF(H1230&lt;&gt;0,IF(K1230&lt;&gt;0,K1230/H1230*100,""),"")</f>
        <v/>
      </c>
      <c r="Q1230" s="65" t="n">
        <f aca="false">E1230-C1230-D1230</f>
        <v>0</v>
      </c>
      <c r="R1230" s="66" t="n">
        <f aca="false">H1230-F1230-G1230</f>
        <v>0</v>
      </c>
      <c r="S1230" s="66" t="n">
        <f aca="false">K1230-I1230-J1230</f>
        <v>0</v>
      </c>
    </row>
    <row r="1231" s="43" customFormat="true" ht="6" hidden="false" customHeight="true" outlineLevel="0" collapsed="false">
      <c r="A1231" s="72"/>
      <c r="B1231" s="48"/>
      <c r="C1231" s="69"/>
      <c r="D1231" s="69"/>
      <c r="E1231" s="69"/>
      <c r="F1231" s="69"/>
      <c r="G1231" s="69"/>
      <c r="H1231" s="69"/>
      <c r="I1231" s="69"/>
      <c r="J1231" s="69"/>
      <c r="K1231" s="69"/>
      <c r="L1231" s="71" t="str">
        <f aca="false">IF(C1231&lt;&gt;0,IF(I1231&lt;&gt;0,I1231/C1231*100,""),"")</f>
        <v/>
      </c>
      <c r="M1231" s="71" t="str">
        <f aca="false">IF(E1231&lt;&gt;0,IF(K1231&lt;&gt;0,K1231/E1231*100,""),"")</f>
        <v/>
      </c>
      <c r="N1231" s="71" t="str">
        <f aca="false">IF(F1231&lt;&gt;0,IF(I1231&lt;&gt;0,I1231/F1231*100,""),"")</f>
        <v/>
      </c>
      <c r="O1231" s="71" t="str">
        <f aca="false">IF(H1231&lt;&gt;0,IF(K1231&lt;&gt;0,K1231/H1231*100,""),"")</f>
        <v/>
      </c>
      <c r="Q1231" s="65" t="n">
        <f aca="false">E1231-C1231-D1231</f>
        <v>0</v>
      </c>
      <c r="R1231" s="66" t="n">
        <f aca="false">H1231-F1231-G1231</f>
        <v>0</v>
      </c>
      <c r="S1231" s="66" t="n">
        <f aca="false">K1231-I1231-J1231</f>
        <v>0</v>
      </c>
    </row>
    <row r="1232" s="120" customFormat="true" ht="12.75" hidden="false" customHeight="false" outlineLevel="0" collapsed="false">
      <c r="A1232" s="61" t="s">
        <v>753</v>
      </c>
      <c r="B1232" s="76" t="s">
        <v>19</v>
      </c>
      <c r="C1232" s="108" t="n">
        <f aca="false">SUM(C1234:C1237)</f>
        <v>6534330</v>
      </c>
      <c r="D1232" s="108" t="n">
        <f aca="false">SUM(D1234:D1237)</f>
        <v>0</v>
      </c>
      <c r="E1232" s="108" t="n">
        <f aca="false">SUM(C1232:D1232)</f>
        <v>6534330</v>
      </c>
      <c r="F1232" s="108" t="n">
        <f aca="false">SUM(F1234:F1237)</f>
        <v>6599330</v>
      </c>
      <c r="G1232" s="108" t="n">
        <f aca="false">SUM(G1234:G1237)</f>
        <v>0</v>
      </c>
      <c r="H1232" s="108" t="n">
        <f aca="false">SUM(F1232:G1232)</f>
        <v>6599330</v>
      </c>
      <c r="I1232" s="108" t="n">
        <f aca="false">SUM(I1234:I1237)</f>
        <v>5089990</v>
      </c>
      <c r="J1232" s="108" t="n">
        <f aca="false">SUM(J1234:J1237)</f>
        <v>0</v>
      </c>
      <c r="K1232" s="108" t="n">
        <f aca="false">SUM(I1232:J1232)</f>
        <v>5089990</v>
      </c>
      <c r="L1232" s="109" t="n">
        <f aca="false">IF(C1232&lt;&gt;0,IF(I1232&lt;&gt;0,I1232/C1232*100,""),"")</f>
        <v>77.8961270704112</v>
      </c>
      <c r="M1232" s="109" t="n">
        <f aca="false">IF(E1232&lt;&gt;0,IF(K1232&lt;&gt;0,K1232/E1232*100,""),"")</f>
        <v>77.8961270704112</v>
      </c>
      <c r="N1232" s="109" t="n">
        <f aca="false">IF(F1232&lt;&gt;0,IF(I1232&lt;&gt;0,I1232/F1232*100,""),"")</f>
        <v>77.1288903570514</v>
      </c>
      <c r="O1232" s="109" t="n">
        <f aca="false">IF(H1232&lt;&gt;0,IF(K1232&lt;&gt;0,K1232/H1232*100,""),"")</f>
        <v>77.1288903570514</v>
      </c>
      <c r="Q1232" s="65" t="n">
        <f aca="false">E1232-C1232-D1232</f>
        <v>0</v>
      </c>
      <c r="R1232" s="66" t="n">
        <f aca="false">H1232-F1232-G1232</f>
        <v>0</v>
      </c>
      <c r="S1232" s="66" t="n">
        <f aca="false">K1232-I1232-J1232</f>
        <v>0</v>
      </c>
    </row>
    <row r="1233" s="120" customFormat="true" ht="12" hidden="true" customHeight="false" outlineLevel="0" collapsed="false">
      <c r="A1233" s="67" t="s">
        <v>26</v>
      </c>
      <c r="B1233" s="179"/>
      <c r="C1233" s="151" t="n">
        <f aca="false">SUM(C1234:C1237)</f>
        <v>6534330</v>
      </c>
      <c r="D1233" s="166"/>
      <c r="E1233" s="69" t="n">
        <f aca="false">SUM(C1233:D1233)</f>
        <v>6534330</v>
      </c>
      <c r="F1233" s="69" t="n">
        <f aca="false">SUM(F1234:F1237)</f>
        <v>6599330</v>
      </c>
      <c r="G1233" s="166"/>
      <c r="H1233" s="69" t="n">
        <f aca="false">SUM(F1233:G1233)</f>
        <v>6599330</v>
      </c>
      <c r="I1233" s="151" t="n">
        <f aca="false">SUM(I1234:I1237)</f>
        <v>5089990</v>
      </c>
      <c r="J1233" s="166"/>
      <c r="K1233" s="69" t="n">
        <f aca="false">SUM(I1233:J1233)</f>
        <v>5089990</v>
      </c>
      <c r="L1233" s="71" t="n">
        <f aca="false">IF(C1233&lt;&gt;0,IF(I1233&lt;&gt;0,I1233/C1233*100,""),"")</f>
        <v>77.8961270704112</v>
      </c>
      <c r="M1233" s="71" t="n">
        <f aca="false">IF(E1233&lt;&gt;0,IF(K1233&lt;&gt;0,K1233/E1233*100,""),"")</f>
        <v>77.8961270704112</v>
      </c>
      <c r="N1233" s="71" t="n">
        <f aca="false">IF(F1233&lt;&gt;0,IF(I1233&lt;&gt;0,I1233/F1233*100,""),"")</f>
        <v>77.1288903570514</v>
      </c>
      <c r="O1233" s="71" t="n">
        <f aca="false">IF(H1233&lt;&gt;0,IF(K1233&lt;&gt;0,K1233/H1233*100,""),"")</f>
        <v>77.1288903570514</v>
      </c>
      <c r="Q1233" s="65" t="n">
        <f aca="false">E1233-C1233-D1233</f>
        <v>0</v>
      </c>
      <c r="R1233" s="66" t="n">
        <f aca="false">H1233-F1233-G1233</f>
        <v>0</v>
      </c>
      <c r="S1233" s="66" t="n">
        <f aca="false">K1233-I1233-J1233</f>
        <v>0</v>
      </c>
    </row>
    <row r="1234" s="120" customFormat="true" ht="12" hidden="false" customHeight="false" outlineLevel="0" collapsed="false">
      <c r="A1234" s="72" t="s">
        <v>654</v>
      </c>
      <c r="B1234" s="48" t="s">
        <v>618</v>
      </c>
      <c r="C1234" s="111" t="n">
        <v>6515400</v>
      </c>
      <c r="D1234" s="111"/>
      <c r="E1234" s="69" t="n">
        <f aca="false">SUM(C1234:D1234)</f>
        <v>6515400</v>
      </c>
      <c r="F1234" s="111" t="n">
        <v>6553400</v>
      </c>
      <c r="G1234" s="111"/>
      <c r="H1234" s="69" t="n">
        <f aca="false">SUM(F1234:G1234)</f>
        <v>6553400</v>
      </c>
      <c r="I1234" s="111" t="n">
        <v>5083990</v>
      </c>
      <c r="J1234" s="111"/>
      <c r="K1234" s="69" t="n">
        <f aca="false">SUM(I1234:J1234)</f>
        <v>5083990</v>
      </c>
      <c r="L1234" s="71" t="n">
        <f aca="false">IF(C1234&lt;&gt;0,IF(I1234&lt;&gt;0,I1234/C1234*100,""),"")</f>
        <v>78.0303588421279</v>
      </c>
      <c r="M1234" s="71" t="n">
        <f aca="false">IF(E1234&lt;&gt;0,IF(K1234&lt;&gt;0,K1234/E1234*100,""),"")</f>
        <v>78.0303588421279</v>
      </c>
      <c r="N1234" s="71" t="n">
        <f aca="false">IF(F1234&lt;&gt;0,IF(I1234&lt;&gt;0,I1234/F1234*100,""),"")</f>
        <v>77.5778984954375</v>
      </c>
      <c r="O1234" s="71" t="n">
        <f aca="false">IF(H1234&lt;&gt;0,IF(K1234&lt;&gt;0,K1234/H1234*100,""),"")</f>
        <v>77.5778984954375</v>
      </c>
      <c r="Q1234" s="65" t="n">
        <f aca="false">E1234-C1234-D1234</f>
        <v>0</v>
      </c>
      <c r="R1234" s="66" t="n">
        <f aca="false">H1234-F1234-G1234</f>
        <v>0</v>
      </c>
      <c r="S1234" s="66" t="n">
        <f aca="false">K1234-I1234-J1234</f>
        <v>0</v>
      </c>
    </row>
    <row r="1235" s="43" customFormat="true" ht="11.25" hidden="false" customHeight="false" outlineLevel="0" collapsed="false">
      <c r="A1235" s="72" t="s">
        <v>655</v>
      </c>
      <c r="B1235" s="48" t="s">
        <v>656</v>
      </c>
      <c r="C1235" s="69"/>
      <c r="D1235" s="69"/>
      <c r="E1235" s="69" t="n">
        <f aca="false">SUM(C1235:D1235)</f>
        <v>0</v>
      </c>
      <c r="F1235" s="69" t="n">
        <v>6000</v>
      </c>
      <c r="G1235" s="69"/>
      <c r="H1235" s="69" t="n">
        <f aca="false">SUM(F1235:G1235)</f>
        <v>6000</v>
      </c>
      <c r="I1235" s="69" t="n">
        <v>6000</v>
      </c>
      <c r="J1235" s="69"/>
      <c r="K1235" s="69" t="n">
        <f aca="false">SUM(I1235:J1235)</f>
        <v>6000</v>
      </c>
      <c r="L1235" s="71" t="str">
        <f aca="false">IF(C1235&lt;&gt;0,IF(I1235&lt;&gt;0,I1235/C1235*100,""),"")</f>
        <v/>
      </c>
      <c r="M1235" s="71" t="str">
        <f aca="false">IF(E1235&lt;&gt;0,IF(K1235&lt;&gt;0,K1235/E1235*100,""),"")</f>
        <v/>
      </c>
      <c r="N1235" s="71" t="n">
        <f aca="false">IF(F1235&lt;&gt;0,IF(I1235&lt;&gt;0,I1235/F1235*100,""),"")</f>
        <v>100</v>
      </c>
      <c r="O1235" s="71" t="n">
        <f aca="false">IF(H1235&lt;&gt;0,IF(K1235&lt;&gt;0,K1235/H1235*100,""),"")</f>
        <v>100</v>
      </c>
      <c r="Q1235" s="65" t="n">
        <f aca="false">E1235-C1235-D1235</f>
        <v>0</v>
      </c>
      <c r="R1235" s="66" t="n">
        <f aca="false">H1235-F1235-G1235</f>
        <v>0</v>
      </c>
      <c r="S1235" s="66" t="n">
        <f aca="false">K1235-I1235-J1235</f>
        <v>0</v>
      </c>
    </row>
    <row r="1236" s="120" customFormat="true" ht="12" hidden="false" customHeight="false" outlineLevel="0" collapsed="false">
      <c r="A1236" s="72" t="s">
        <v>658</v>
      </c>
      <c r="B1236" s="79" t="s">
        <v>620</v>
      </c>
      <c r="C1236" s="111"/>
      <c r="D1236" s="111"/>
      <c r="E1236" s="69"/>
      <c r="F1236" s="111" t="n">
        <v>21000</v>
      </c>
      <c r="G1236" s="111"/>
      <c r="H1236" s="69" t="n">
        <f aca="false">SUM(F1236:G1236)</f>
        <v>21000</v>
      </c>
      <c r="I1236" s="111"/>
      <c r="J1236" s="111"/>
      <c r="K1236" s="69"/>
      <c r="L1236" s="71" t="str">
        <f aca="false">IF(C1236&lt;&gt;0,IF(I1236&lt;&gt;0,I1236/C1236*100,""),"")</f>
        <v/>
      </c>
      <c r="M1236" s="71" t="str">
        <f aca="false">IF(E1236&lt;&gt;0,IF(K1236&lt;&gt;0,K1236/E1236*100,""),"")</f>
        <v/>
      </c>
      <c r="N1236" s="71" t="str">
        <f aca="false">IF(F1236&lt;&gt;0,IF(I1236&lt;&gt;0,I1236/F1236*100,""),"")</f>
        <v/>
      </c>
      <c r="O1236" s="71" t="str">
        <f aca="false">IF(H1236&lt;&gt;0,IF(K1236&lt;&gt;0,K1236/H1236*100,""),"")</f>
        <v/>
      </c>
      <c r="Q1236" s="65" t="n">
        <f aca="false">E1236-C1236-D1236</f>
        <v>0</v>
      </c>
      <c r="R1236" s="66" t="n">
        <f aca="false">H1236-F1236-G1236</f>
        <v>0</v>
      </c>
      <c r="S1236" s="66" t="n">
        <f aca="false">K1236-I1236-J1236</f>
        <v>0</v>
      </c>
    </row>
    <row r="1237" s="120" customFormat="true" ht="12.75" hidden="false" customHeight="true" outlineLevel="0" collapsed="false">
      <c r="A1237" s="72" t="s">
        <v>731</v>
      </c>
      <c r="B1237" s="79" t="s">
        <v>640</v>
      </c>
      <c r="C1237" s="111" t="n">
        <v>18930</v>
      </c>
      <c r="D1237" s="111"/>
      <c r="E1237" s="69" t="n">
        <f aca="false">SUM(C1237:D1237)</f>
        <v>18930</v>
      </c>
      <c r="F1237" s="111" t="n">
        <v>18930</v>
      </c>
      <c r="G1237" s="111"/>
      <c r="H1237" s="69" t="n">
        <f aca="false">SUM(F1237:G1237)</f>
        <v>18930</v>
      </c>
      <c r="I1237" s="111"/>
      <c r="J1237" s="111"/>
      <c r="K1237" s="69" t="n">
        <f aca="false">SUM(I1237:J1237)</f>
        <v>0</v>
      </c>
      <c r="L1237" s="71" t="str">
        <f aca="false">IF(C1237&lt;&gt;0,IF(I1237&lt;&gt;0,I1237/C1237*100,""),"")</f>
        <v/>
      </c>
      <c r="M1237" s="71" t="str">
        <f aca="false">IF(E1237&lt;&gt;0,IF(K1237&lt;&gt;0,K1237/E1237*100,""),"")</f>
        <v/>
      </c>
      <c r="N1237" s="71" t="str">
        <f aca="false">IF(F1237&lt;&gt;0,IF(I1237&lt;&gt;0,I1237/F1237*100,""),"")</f>
        <v/>
      </c>
      <c r="O1237" s="71" t="str">
        <f aca="false">IF(H1237&lt;&gt;0,IF(K1237&lt;&gt;0,K1237/H1237*100,""),"")</f>
        <v/>
      </c>
      <c r="Q1237" s="65" t="n">
        <f aca="false">E1237-C1237-D1237</f>
        <v>0</v>
      </c>
      <c r="R1237" s="66" t="n">
        <f aca="false">H1237-F1237-G1237</f>
        <v>0</v>
      </c>
      <c r="S1237" s="66" t="n">
        <f aca="false">K1237-I1237-J1237</f>
        <v>0</v>
      </c>
    </row>
    <row r="1238" s="43" customFormat="true" ht="6" hidden="false" customHeight="true" outlineLevel="0" collapsed="false">
      <c r="A1238" s="72"/>
      <c r="B1238" s="48"/>
      <c r="C1238" s="69"/>
      <c r="D1238" s="69"/>
      <c r="E1238" s="69"/>
      <c r="F1238" s="69"/>
      <c r="G1238" s="69"/>
      <c r="H1238" s="69"/>
      <c r="I1238" s="69"/>
      <c r="J1238" s="69"/>
      <c r="K1238" s="69"/>
      <c r="L1238" s="71" t="str">
        <f aca="false">IF(C1238&lt;&gt;0,IF(I1238&lt;&gt;0,I1238/C1238*100,""),"")</f>
        <v/>
      </c>
      <c r="M1238" s="71" t="str">
        <f aca="false">IF(E1238&lt;&gt;0,IF(K1238&lt;&gt;0,K1238/E1238*100,""),"")</f>
        <v/>
      </c>
      <c r="N1238" s="71" t="str">
        <f aca="false">IF(F1238&lt;&gt;0,IF(I1238&lt;&gt;0,I1238/F1238*100,""),"")</f>
        <v/>
      </c>
      <c r="O1238" s="71" t="str">
        <f aca="false">IF(H1238&lt;&gt;0,IF(K1238&lt;&gt;0,K1238/H1238*100,""),"")</f>
        <v/>
      </c>
      <c r="Q1238" s="65" t="n">
        <f aca="false">E1238-C1238-D1238</f>
        <v>0</v>
      </c>
      <c r="R1238" s="66" t="n">
        <f aca="false">H1238-F1238-G1238</f>
        <v>0</v>
      </c>
      <c r="S1238" s="66" t="n">
        <f aca="false">K1238-I1238-J1238</f>
        <v>0</v>
      </c>
    </row>
    <row r="1239" s="120" customFormat="true" ht="26.25" hidden="false" customHeight="false" outlineLevel="0" collapsed="false">
      <c r="A1239" s="131" t="s">
        <v>754</v>
      </c>
      <c r="B1239" s="76" t="s">
        <v>19</v>
      </c>
      <c r="C1239" s="108" t="n">
        <f aca="false">SUM(C1241:C1247)</f>
        <v>4139304</v>
      </c>
      <c r="D1239" s="108" t="n">
        <f aca="false">SUM(D1241:D1247)</f>
        <v>0</v>
      </c>
      <c r="E1239" s="108" t="n">
        <f aca="false">SUM(C1239:D1239)</f>
        <v>4139304</v>
      </c>
      <c r="F1239" s="108" t="n">
        <f aca="false">SUM(F1241:F1247)</f>
        <v>4351624</v>
      </c>
      <c r="G1239" s="108" t="n">
        <f aca="false">SUM(G1241:G1247)</f>
        <v>0</v>
      </c>
      <c r="H1239" s="108" t="n">
        <f aca="false">SUM(F1239:G1239)</f>
        <v>4351624</v>
      </c>
      <c r="I1239" s="108" t="n">
        <f aca="false">SUM(I1241:I1247)</f>
        <v>3971310</v>
      </c>
      <c r="J1239" s="108" t="n">
        <f aca="false">SUM(J1241:J1247)</f>
        <v>0</v>
      </c>
      <c r="K1239" s="108" t="n">
        <f aca="false">SUM(I1239:J1239)</f>
        <v>3971310</v>
      </c>
      <c r="L1239" s="109" t="n">
        <f aca="false">IF(C1239&lt;&gt;0,IF(I1239&lt;&gt;0,I1239/C1239*100,""),"")</f>
        <v>95.9414916130828</v>
      </c>
      <c r="M1239" s="109" t="n">
        <f aca="false">IF(E1239&lt;&gt;0,IF(K1239&lt;&gt;0,K1239/E1239*100,""),"")</f>
        <v>95.9414916130828</v>
      </c>
      <c r="N1239" s="109" t="n">
        <f aca="false">IF(F1239&lt;&gt;0,IF(I1239&lt;&gt;0,I1239/F1239*100,""),"")</f>
        <v>91.2604122047309</v>
      </c>
      <c r="O1239" s="109" t="n">
        <f aca="false">IF(H1239&lt;&gt;0,IF(K1239&lt;&gt;0,K1239/H1239*100,""),"")</f>
        <v>91.2604122047309</v>
      </c>
      <c r="Q1239" s="65" t="n">
        <f aca="false">E1239-C1239-D1239</f>
        <v>0</v>
      </c>
      <c r="R1239" s="66" t="n">
        <f aca="false">H1239-F1239-G1239</f>
        <v>0</v>
      </c>
      <c r="S1239" s="66" t="n">
        <f aca="false">K1239-I1239-J1239</f>
        <v>0</v>
      </c>
    </row>
    <row r="1240" s="120" customFormat="true" ht="12" hidden="true" customHeight="false" outlineLevel="0" collapsed="false">
      <c r="A1240" s="67" t="s">
        <v>26</v>
      </c>
      <c r="B1240" s="179"/>
      <c r="C1240" s="151" t="n">
        <f aca="false">SUM(C1241:C1247)</f>
        <v>4139304</v>
      </c>
      <c r="D1240" s="166"/>
      <c r="E1240" s="187" t="n">
        <f aca="false">SUM(C1240:D1240)</f>
        <v>4139304</v>
      </c>
      <c r="F1240" s="187" t="n">
        <f aca="false">SUM(F1241:F1247)</f>
        <v>4351624</v>
      </c>
      <c r="G1240" s="166"/>
      <c r="H1240" s="187" t="n">
        <f aca="false">SUM(F1240:G1240)</f>
        <v>4351624</v>
      </c>
      <c r="I1240" s="187" t="n">
        <f aca="false">SUM(I1241:I1247)</f>
        <v>3971310</v>
      </c>
      <c r="J1240" s="166"/>
      <c r="K1240" s="187" t="n">
        <f aca="false">SUM(I1240:J1240)</f>
        <v>3971310</v>
      </c>
      <c r="L1240" s="193" t="n">
        <f aca="false">IF(C1240&lt;&gt;0,IF(I1240&lt;&gt;0,I1240/C1240*100,""),"")</f>
        <v>95.9414916130828</v>
      </c>
      <c r="M1240" s="193" t="n">
        <f aca="false">IF(E1240&lt;&gt;0,IF(K1240&lt;&gt;0,K1240/E1240*100,""),"")</f>
        <v>95.9414916130828</v>
      </c>
      <c r="N1240" s="193" t="n">
        <f aca="false">IF(F1240&lt;&gt;0,IF(I1240&lt;&gt;0,I1240/F1240*100,""),"")</f>
        <v>91.2604122047309</v>
      </c>
      <c r="O1240" s="193" t="n">
        <f aca="false">IF(H1240&lt;&gt;0,IF(K1240&lt;&gt;0,K1240/H1240*100,""),"")</f>
        <v>91.2604122047309</v>
      </c>
      <c r="Q1240" s="65" t="n">
        <f aca="false">E1240-C1240-D1240</f>
        <v>0</v>
      </c>
      <c r="R1240" s="66" t="n">
        <f aca="false">H1240-F1240-G1240</f>
        <v>0</v>
      </c>
      <c r="S1240" s="66" t="n">
        <f aca="false">K1240-I1240-J1240</f>
        <v>0</v>
      </c>
    </row>
    <row r="1241" s="120" customFormat="true" ht="12.75" hidden="false" customHeight="true" outlineLevel="0" collapsed="false">
      <c r="A1241" s="72" t="s">
        <v>654</v>
      </c>
      <c r="B1241" s="48" t="s">
        <v>618</v>
      </c>
      <c r="C1241" s="111" t="n">
        <v>3895600</v>
      </c>
      <c r="D1241" s="111"/>
      <c r="E1241" s="187" t="n">
        <f aca="false">SUM(C1241:D1241)</f>
        <v>3895600</v>
      </c>
      <c r="F1241" s="111" t="n">
        <v>3913600</v>
      </c>
      <c r="G1241" s="111"/>
      <c r="H1241" s="187" t="n">
        <f aca="false">SUM(F1241:G1241)</f>
        <v>3913600</v>
      </c>
      <c r="I1241" s="111" t="n">
        <v>3935850</v>
      </c>
      <c r="J1241" s="111"/>
      <c r="K1241" s="187" t="n">
        <f aca="false">SUM(I1241:J1241)</f>
        <v>3935850</v>
      </c>
      <c r="L1241" s="193" t="n">
        <f aca="false">IF(C1241&lt;&gt;0,IF(I1241&lt;&gt;0,I1241/C1241*100,""),"")</f>
        <v>101.033216962727</v>
      </c>
      <c r="M1241" s="193" t="n">
        <f aca="false">IF(E1241&lt;&gt;0,IF(K1241&lt;&gt;0,K1241/E1241*100,""),"")</f>
        <v>101.033216962727</v>
      </c>
      <c r="N1241" s="193" t="n">
        <f aca="false">IF(F1241&lt;&gt;0,IF(I1241&lt;&gt;0,I1241/F1241*100,""),"")</f>
        <v>100.568530253475</v>
      </c>
      <c r="O1241" s="193" t="n">
        <f aca="false">IF(H1241&lt;&gt;0,IF(K1241&lt;&gt;0,K1241/H1241*100,""),"")</f>
        <v>100.568530253475</v>
      </c>
      <c r="Q1241" s="65" t="n">
        <f aca="false">E1241-C1241-D1241</f>
        <v>0</v>
      </c>
      <c r="R1241" s="66" t="n">
        <f aca="false">H1241-F1241-G1241</f>
        <v>0</v>
      </c>
      <c r="S1241" s="66" t="n">
        <f aca="false">K1241-I1241-J1241</f>
        <v>0</v>
      </c>
    </row>
    <row r="1242" s="120" customFormat="true" ht="12.75" hidden="false" customHeight="true" outlineLevel="0" collapsed="false">
      <c r="A1242" s="72" t="s">
        <v>745</v>
      </c>
      <c r="B1242" s="48" t="s">
        <v>636</v>
      </c>
      <c r="C1242" s="111" t="n">
        <v>10000</v>
      </c>
      <c r="D1242" s="111"/>
      <c r="E1242" s="187" t="n">
        <f aca="false">SUM(C1242:D1242)</f>
        <v>10000</v>
      </c>
      <c r="F1242" s="111" t="n">
        <v>10000</v>
      </c>
      <c r="G1242" s="111"/>
      <c r="H1242" s="187" t="n">
        <f aca="false">SUM(F1242:G1242)</f>
        <v>10000</v>
      </c>
      <c r="I1242" s="111" t="n">
        <v>15440</v>
      </c>
      <c r="J1242" s="111"/>
      <c r="K1242" s="187" t="n">
        <f aca="false">SUM(I1242:J1242)</f>
        <v>15440</v>
      </c>
      <c r="L1242" s="193" t="n">
        <f aca="false">IF(C1242&lt;&gt;0,IF(I1242&lt;&gt;0,I1242/C1242*100,""),"")</f>
        <v>154.4</v>
      </c>
      <c r="M1242" s="193" t="n">
        <f aca="false">IF(E1242&lt;&gt;0,IF(K1242&lt;&gt;0,K1242/E1242*100,""),"")</f>
        <v>154.4</v>
      </c>
      <c r="N1242" s="193" t="n">
        <f aca="false">IF(F1242&lt;&gt;0,IF(I1242&lt;&gt;0,I1242/F1242*100,""),"")</f>
        <v>154.4</v>
      </c>
      <c r="O1242" s="193" t="n">
        <f aca="false">IF(H1242&lt;&gt;0,IF(K1242&lt;&gt;0,K1242/H1242*100,""),"")</f>
        <v>154.4</v>
      </c>
      <c r="Q1242" s="65" t="n">
        <f aca="false">E1242-C1242-D1242</f>
        <v>0</v>
      </c>
      <c r="R1242" s="66" t="n">
        <f aca="false">H1242-F1242-G1242</f>
        <v>0</v>
      </c>
      <c r="S1242" s="66" t="n">
        <f aca="false">K1242-I1242-J1242</f>
        <v>0</v>
      </c>
    </row>
    <row r="1243" s="120" customFormat="true" ht="22.5" hidden="false" customHeight="false" outlineLevel="0" collapsed="false">
      <c r="A1243" s="72" t="s">
        <v>741</v>
      </c>
      <c r="B1243" s="48" t="s">
        <v>638</v>
      </c>
      <c r="C1243" s="111" t="n">
        <v>10204</v>
      </c>
      <c r="D1243" s="111"/>
      <c r="E1243" s="187" t="n">
        <f aca="false">SUM(C1243:D1243)</f>
        <v>10204</v>
      </c>
      <c r="F1243" s="111" t="n">
        <v>14404</v>
      </c>
      <c r="G1243" s="111"/>
      <c r="H1243" s="187" t="n">
        <f aca="false">SUM(F1243:G1243)</f>
        <v>14404</v>
      </c>
      <c r="I1243" s="111" t="n">
        <v>12920</v>
      </c>
      <c r="J1243" s="111"/>
      <c r="K1243" s="187" t="n">
        <f aca="false">SUM(I1243:J1243)</f>
        <v>12920</v>
      </c>
      <c r="L1243" s="193" t="n">
        <f aca="false">IF(C1243&lt;&gt;0,IF(I1243&lt;&gt;0,I1243/C1243*100,""),"")</f>
        <v>126.617012936103</v>
      </c>
      <c r="M1243" s="193" t="n">
        <f aca="false">IF(E1243&lt;&gt;0,IF(K1243&lt;&gt;0,K1243/E1243*100,""),"")</f>
        <v>126.617012936103</v>
      </c>
      <c r="N1243" s="193" t="n">
        <f aca="false">IF(F1243&lt;&gt;0,IF(I1243&lt;&gt;0,I1243/F1243*100,""),"")</f>
        <v>89.6973063038045</v>
      </c>
      <c r="O1243" s="193" t="n">
        <f aca="false">IF(H1243&lt;&gt;0,IF(K1243&lt;&gt;0,K1243/H1243*100,""),"")</f>
        <v>89.6973063038045</v>
      </c>
      <c r="Q1243" s="65" t="n">
        <f aca="false">E1243-C1243-D1243</f>
        <v>0</v>
      </c>
      <c r="R1243" s="66" t="n">
        <f aca="false">H1243-F1243-G1243</f>
        <v>0</v>
      </c>
      <c r="S1243" s="66" t="n">
        <f aca="false">K1243-I1243-J1243</f>
        <v>0</v>
      </c>
    </row>
    <row r="1244" s="43" customFormat="true" ht="12.75" hidden="false" customHeight="true" outlineLevel="0" collapsed="false">
      <c r="A1244" s="72" t="s">
        <v>698</v>
      </c>
      <c r="B1244" s="48" t="s">
        <v>628</v>
      </c>
      <c r="C1244" s="69" t="n">
        <v>2100</v>
      </c>
      <c r="D1244" s="69"/>
      <c r="E1244" s="82" t="n">
        <f aca="false">SUM(C1244:D1244)</f>
        <v>2100</v>
      </c>
      <c r="F1244" s="69" t="n">
        <v>4200</v>
      </c>
      <c r="G1244" s="69"/>
      <c r="H1244" s="82" t="n">
        <f aca="false">SUM(F1244:G1244)</f>
        <v>4200</v>
      </c>
      <c r="I1244" s="69" t="n">
        <v>2100</v>
      </c>
      <c r="J1244" s="69"/>
      <c r="K1244" s="82" t="n">
        <f aca="false">SUM(I1244:J1244)</f>
        <v>2100</v>
      </c>
      <c r="L1244" s="83" t="n">
        <f aca="false">IF(C1244&lt;&gt;0,IF(I1244&lt;&gt;0,I1244/C1244*100,""),"")</f>
        <v>100</v>
      </c>
      <c r="M1244" s="83" t="n">
        <f aca="false">IF(E1244&lt;&gt;0,IF(K1244&lt;&gt;0,K1244/E1244*100,""),"")</f>
        <v>100</v>
      </c>
      <c r="N1244" s="83" t="n">
        <f aca="false">IF(F1244&lt;&gt;0,IF(I1244&lt;&gt;0,I1244/F1244*100,""),"")</f>
        <v>50</v>
      </c>
      <c r="O1244" s="83" t="n">
        <f aca="false">IF(H1244&lt;&gt;0,IF(K1244&lt;&gt;0,K1244/H1244*100,""),"")</f>
        <v>50</v>
      </c>
      <c r="Q1244" s="65" t="n">
        <f aca="false">E1244-C1244-D1244</f>
        <v>0</v>
      </c>
      <c r="R1244" s="66" t="n">
        <f aca="false">H1244-F1244-G1244</f>
        <v>0</v>
      </c>
      <c r="S1244" s="66" t="n">
        <f aca="false">K1244-I1244-J1244</f>
        <v>0</v>
      </c>
    </row>
    <row r="1245" s="43" customFormat="true" ht="12.75" hidden="false" customHeight="true" outlineLevel="0" collapsed="false">
      <c r="A1245" s="72" t="s">
        <v>655</v>
      </c>
      <c r="B1245" s="48" t="s">
        <v>656</v>
      </c>
      <c r="C1245" s="111"/>
      <c r="D1245" s="111"/>
      <c r="E1245" s="187" t="n">
        <f aca="false">SUM(C1245:D1245)</f>
        <v>0</v>
      </c>
      <c r="F1245" s="111" t="n">
        <v>155000</v>
      </c>
      <c r="G1245" s="111"/>
      <c r="H1245" s="187" t="n">
        <f aca="false">SUM(F1245:G1245)</f>
        <v>155000</v>
      </c>
      <c r="I1245" s="111" t="n">
        <v>5000</v>
      </c>
      <c r="J1245" s="111"/>
      <c r="K1245" s="187" t="n">
        <f aca="false">SUM(I1245:J1245)</f>
        <v>5000</v>
      </c>
      <c r="L1245" s="193" t="str">
        <f aca="false">IF(C1245&lt;&gt;0,IF(I1245&lt;&gt;0,I1245/C1245*100,""),"")</f>
        <v/>
      </c>
      <c r="M1245" s="193" t="str">
        <f aca="false">IF(E1245&lt;&gt;0,IF(K1245&lt;&gt;0,K1245/E1245*100,""),"")</f>
        <v/>
      </c>
      <c r="N1245" s="193" t="n">
        <f aca="false">IF(F1245&lt;&gt;0,IF(I1245&lt;&gt;0,I1245/F1245*100,""),"")</f>
        <v>3.2258064516129</v>
      </c>
      <c r="O1245" s="193" t="n">
        <f aca="false">IF(H1245&lt;&gt;0,IF(K1245&lt;&gt;0,K1245/H1245*100,""),"")</f>
        <v>3.2258064516129</v>
      </c>
      <c r="Q1245" s="65" t="n">
        <f aca="false">E1245-C1245-D1245</f>
        <v>0</v>
      </c>
      <c r="R1245" s="66" t="n">
        <f aca="false">H1245-F1245-G1245</f>
        <v>0</v>
      </c>
      <c r="S1245" s="66" t="n">
        <f aca="false">K1245-I1245-J1245</f>
        <v>0</v>
      </c>
    </row>
    <row r="1246" s="120" customFormat="true" ht="12.75" hidden="false" customHeight="true" outlineLevel="0" collapsed="false">
      <c r="A1246" s="72" t="s">
        <v>658</v>
      </c>
      <c r="B1246" s="79" t="s">
        <v>620</v>
      </c>
      <c r="C1246" s="111"/>
      <c r="D1246" s="111"/>
      <c r="E1246" s="187"/>
      <c r="F1246" s="111" t="n">
        <v>33020</v>
      </c>
      <c r="G1246" s="111"/>
      <c r="H1246" s="187" t="n">
        <f aca="false">SUM(F1246:G1246)</f>
        <v>33020</v>
      </c>
      <c r="I1246" s="111"/>
      <c r="J1246" s="111"/>
      <c r="K1246" s="187"/>
      <c r="L1246" s="193" t="str">
        <f aca="false">IF(C1246&lt;&gt;0,IF(I1246&lt;&gt;0,I1246/C1246*100,""),"")</f>
        <v/>
      </c>
      <c r="M1246" s="193" t="str">
        <f aca="false">IF(E1246&lt;&gt;0,IF(K1246&lt;&gt;0,K1246/E1246*100,""),"")</f>
        <v/>
      </c>
      <c r="N1246" s="193" t="str">
        <f aca="false">IF(F1246&lt;&gt;0,IF(I1246&lt;&gt;0,I1246/F1246*100,""),"")</f>
        <v/>
      </c>
      <c r="O1246" s="193" t="str">
        <f aca="false">IF(H1246&lt;&gt;0,IF(K1246&lt;&gt;0,K1246/H1246*100,""),"")</f>
        <v/>
      </c>
      <c r="Q1246" s="65" t="n">
        <f aca="false">E1246-C1246-D1246</f>
        <v>0</v>
      </c>
      <c r="R1246" s="66" t="n">
        <f aca="false">H1246-F1246-G1246</f>
        <v>0</v>
      </c>
      <c r="S1246" s="66" t="n">
        <f aca="false">K1246-I1246-J1246</f>
        <v>0</v>
      </c>
    </row>
    <row r="1247" s="120" customFormat="true" ht="12.75" hidden="false" customHeight="true" outlineLevel="0" collapsed="false">
      <c r="A1247" s="72" t="s">
        <v>660</v>
      </c>
      <c r="B1247" s="79" t="s">
        <v>626</v>
      </c>
      <c r="C1247" s="111" t="n">
        <v>221400</v>
      </c>
      <c r="D1247" s="111"/>
      <c r="E1247" s="69" t="n">
        <f aca="false">SUM(C1247:D1247)</f>
        <v>221400</v>
      </c>
      <c r="F1247" s="111" t="n">
        <v>221400</v>
      </c>
      <c r="G1247" s="111"/>
      <c r="H1247" s="69" t="n">
        <f aca="false">SUM(F1247:G1247)</f>
        <v>221400</v>
      </c>
      <c r="I1247" s="111"/>
      <c r="J1247" s="111"/>
      <c r="K1247" s="69" t="n">
        <f aca="false">SUM(I1247:J1247)</f>
        <v>0</v>
      </c>
      <c r="L1247" s="71" t="str">
        <f aca="false">IF(C1247&lt;&gt;0,IF(I1247&lt;&gt;0,I1247/C1247*100,""),"")</f>
        <v/>
      </c>
      <c r="M1247" s="71" t="str">
        <f aca="false">IF(E1247&lt;&gt;0,IF(K1247&lt;&gt;0,K1247/E1247*100,""),"")</f>
        <v/>
      </c>
      <c r="N1247" s="71" t="str">
        <f aca="false">IF(F1247&lt;&gt;0,IF(I1247&lt;&gt;0,I1247/F1247*100,""),"")</f>
        <v/>
      </c>
      <c r="O1247" s="71" t="str">
        <f aca="false">IF(H1247&lt;&gt;0,IF(K1247&lt;&gt;0,K1247/H1247*100,""),"")</f>
        <v/>
      </c>
      <c r="Q1247" s="65" t="n">
        <f aca="false">E1247-C1247-D1247</f>
        <v>0</v>
      </c>
      <c r="R1247" s="66" t="n">
        <f aca="false">H1247-F1247-G1247</f>
        <v>0</v>
      </c>
      <c r="S1247" s="66" t="n">
        <f aca="false">K1247-I1247-J1247</f>
        <v>0</v>
      </c>
    </row>
    <row r="1248" s="43" customFormat="true" ht="6" hidden="false" customHeight="true" outlineLevel="0" collapsed="false">
      <c r="A1248" s="72"/>
      <c r="B1248" s="48"/>
      <c r="C1248" s="69"/>
      <c r="D1248" s="69"/>
      <c r="E1248" s="194" t="n">
        <f aca="false">SUM(C1248:D1248)</f>
        <v>0</v>
      </c>
      <c r="F1248" s="194"/>
      <c r="G1248" s="69"/>
      <c r="H1248" s="194" t="n">
        <f aca="false">SUM(F1248:G1248)</f>
        <v>0</v>
      </c>
      <c r="I1248" s="69"/>
      <c r="J1248" s="69"/>
      <c r="K1248" s="194" t="n">
        <f aca="false">SUM(I1248:J1248)</f>
        <v>0</v>
      </c>
      <c r="L1248" s="195" t="str">
        <f aca="false">IF(C1248&lt;&gt;0,IF(I1248&lt;&gt;0,I1248/C1248*100,""),"")</f>
        <v/>
      </c>
      <c r="M1248" s="195" t="str">
        <f aca="false">IF(E1248&lt;&gt;0,IF(K1248&lt;&gt;0,K1248/E1248*100,""),"")</f>
        <v/>
      </c>
      <c r="N1248" s="195" t="str">
        <f aca="false">IF(F1248&lt;&gt;0,IF(I1248&lt;&gt;0,I1248/F1248*100,""),"")</f>
        <v/>
      </c>
      <c r="O1248" s="195" t="str">
        <f aca="false">IF(H1248&lt;&gt;0,IF(K1248&lt;&gt;0,K1248/H1248*100,""),"")</f>
        <v/>
      </c>
      <c r="Q1248" s="65" t="n">
        <f aca="false">E1248-C1248-D1248</f>
        <v>0</v>
      </c>
      <c r="R1248" s="66" t="n">
        <f aca="false">H1248-F1248-G1248</f>
        <v>0</v>
      </c>
      <c r="S1248" s="66" t="n">
        <f aca="false">K1248-I1248-J1248</f>
        <v>0</v>
      </c>
    </row>
    <row r="1249" s="43" customFormat="true" ht="12.75" hidden="false" customHeight="false" outlineLevel="0" collapsed="false">
      <c r="A1249" s="61" t="s">
        <v>755</v>
      </c>
      <c r="B1249" s="76" t="s">
        <v>19</v>
      </c>
      <c r="C1249" s="183" t="n">
        <f aca="false">SUM(C1251:C1253)</f>
        <v>3416490</v>
      </c>
      <c r="D1249" s="183" t="n">
        <f aca="false">SUM(D1251:D1253)</f>
        <v>0</v>
      </c>
      <c r="E1249" s="183" t="n">
        <f aca="false">SUM(C1249:D1249)</f>
        <v>3416490</v>
      </c>
      <c r="F1249" s="183" t="n">
        <f aca="false">SUM(F1251:F1253)</f>
        <v>3600741</v>
      </c>
      <c r="G1249" s="183" t="n">
        <f aca="false">SUM(G1251:G1253)</f>
        <v>0</v>
      </c>
      <c r="H1249" s="183" t="n">
        <f aca="false">SUM(F1249:G1249)</f>
        <v>3600741</v>
      </c>
      <c r="I1249" s="183" t="n">
        <f aca="false">SUM(I1251:I1253)</f>
        <v>2785690</v>
      </c>
      <c r="J1249" s="183" t="n">
        <f aca="false">SUM(J1251:J1253)</f>
        <v>0</v>
      </c>
      <c r="K1249" s="183" t="n">
        <f aca="false">SUM(I1249:J1249)</f>
        <v>2785690</v>
      </c>
      <c r="L1249" s="184" t="n">
        <f aca="false">IF(C1249&lt;&gt;0,IF(I1249&lt;&gt;0,I1249/C1249*100,""),"")</f>
        <v>81.5366062830566</v>
      </c>
      <c r="M1249" s="184" t="n">
        <f aca="false">IF(E1249&lt;&gt;0,IF(K1249&lt;&gt;0,K1249/E1249*100,""),"")</f>
        <v>81.5366062830566</v>
      </c>
      <c r="N1249" s="184" t="n">
        <f aca="false">IF(F1249&lt;&gt;0,IF(I1249&lt;&gt;0,I1249/F1249*100,""),"")</f>
        <v>77.364353614992</v>
      </c>
      <c r="O1249" s="184" t="n">
        <f aca="false">IF(H1249&lt;&gt;0,IF(K1249&lt;&gt;0,K1249/H1249*100,""),"")</f>
        <v>77.364353614992</v>
      </c>
      <c r="Q1249" s="65" t="n">
        <f aca="false">E1249-C1249-D1249</f>
        <v>0</v>
      </c>
      <c r="R1249" s="66" t="n">
        <f aca="false">H1249-F1249-G1249</f>
        <v>0</v>
      </c>
      <c r="S1249" s="66" t="n">
        <f aca="false">K1249-I1249-J1249</f>
        <v>0</v>
      </c>
    </row>
    <row r="1250" s="43" customFormat="true" ht="12" hidden="true" customHeight="false" outlineLevel="0" collapsed="false">
      <c r="A1250" s="67" t="s">
        <v>26</v>
      </c>
      <c r="B1250" s="179"/>
      <c r="C1250" s="185" t="n">
        <f aca="false">SUM(C1251:C1253)</f>
        <v>3416490</v>
      </c>
      <c r="D1250" s="186"/>
      <c r="E1250" s="69" t="n">
        <f aca="false">SUM(C1250:D1250)</f>
        <v>3416490</v>
      </c>
      <c r="F1250" s="69" t="n">
        <f aca="false">SUM(F1251:F1253)</f>
        <v>3600741</v>
      </c>
      <c r="G1250" s="186"/>
      <c r="H1250" s="69" t="n">
        <f aca="false">SUM(F1250:G1250)</f>
        <v>3600741</v>
      </c>
      <c r="I1250" s="185" t="n">
        <f aca="false">SUM(I1251:I1253)</f>
        <v>2785690</v>
      </c>
      <c r="J1250" s="186"/>
      <c r="K1250" s="69" t="n">
        <f aca="false">SUM(I1250:J1250)</f>
        <v>2785690</v>
      </c>
      <c r="L1250" s="71" t="n">
        <f aca="false">IF(C1250&lt;&gt;0,IF(I1250&lt;&gt;0,I1250/C1250*100,""),"")</f>
        <v>81.5366062830566</v>
      </c>
      <c r="M1250" s="71" t="n">
        <f aca="false">IF(E1250&lt;&gt;0,IF(K1250&lt;&gt;0,K1250/E1250*100,""),"")</f>
        <v>81.5366062830566</v>
      </c>
      <c r="N1250" s="71" t="n">
        <f aca="false">IF(F1250&lt;&gt;0,IF(I1250&lt;&gt;0,I1250/F1250*100,""),"")</f>
        <v>77.364353614992</v>
      </c>
      <c r="O1250" s="71" t="n">
        <f aca="false">IF(H1250&lt;&gt;0,IF(K1250&lt;&gt;0,K1250/H1250*100,""),"")</f>
        <v>77.364353614992</v>
      </c>
      <c r="Q1250" s="65" t="n">
        <f aca="false">E1250-C1250-D1250</f>
        <v>0</v>
      </c>
      <c r="R1250" s="66" t="n">
        <f aca="false">H1250-F1250-G1250</f>
        <v>0</v>
      </c>
      <c r="S1250" s="66" t="n">
        <f aca="false">K1250-I1250-J1250</f>
        <v>0</v>
      </c>
    </row>
    <row r="1251" s="43" customFormat="true" ht="12" hidden="false" customHeight="false" outlineLevel="0" collapsed="false">
      <c r="A1251" s="72" t="s">
        <v>654</v>
      </c>
      <c r="B1251" s="48" t="s">
        <v>618</v>
      </c>
      <c r="C1251" s="185" t="n">
        <v>3416490</v>
      </c>
      <c r="D1251" s="186"/>
      <c r="E1251" s="69" t="n">
        <f aca="false">SUM(C1251:D1251)</f>
        <v>3416490</v>
      </c>
      <c r="F1251" s="185" t="n">
        <v>3416741</v>
      </c>
      <c r="G1251" s="186"/>
      <c r="H1251" s="69" t="n">
        <f aca="false">SUM(F1251:G1251)</f>
        <v>3416741</v>
      </c>
      <c r="I1251" s="185" t="n">
        <v>2778690</v>
      </c>
      <c r="J1251" s="186"/>
      <c r="K1251" s="69" t="n">
        <f aca="false">SUM(I1251:J1251)</f>
        <v>2778690</v>
      </c>
      <c r="L1251" s="71" t="n">
        <f aca="false">IF(C1251&lt;&gt;0,IF(I1251&lt;&gt;0,I1251/C1251*100,""),"")</f>
        <v>81.3317176400341</v>
      </c>
      <c r="M1251" s="71" t="n">
        <f aca="false">IF(E1251&lt;&gt;0,IF(K1251&lt;&gt;0,K1251/E1251*100,""),"")</f>
        <v>81.3317176400341</v>
      </c>
      <c r="N1251" s="71" t="n">
        <f aca="false">IF(F1251&lt;&gt;0,IF(I1251&lt;&gt;0,I1251/F1251*100,""),"")</f>
        <v>81.325742864326</v>
      </c>
      <c r="O1251" s="71" t="n">
        <f aca="false">IF(H1251&lt;&gt;0,IF(K1251&lt;&gt;0,K1251/H1251*100,""),"")</f>
        <v>81.325742864326</v>
      </c>
      <c r="Q1251" s="65" t="n">
        <f aca="false">E1251-C1251-D1251</f>
        <v>0</v>
      </c>
      <c r="R1251" s="66" t="n">
        <f aca="false">H1251-F1251-G1251</f>
        <v>0</v>
      </c>
      <c r="S1251" s="66" t="n">
        <f aca="false">K1251-I1251-J1251</f>
        <v>0</v>
      </c>
    </row>
    <row r="1252" s="43" customFormat="true" ht="12" hidden="false" customHeight="false" outlineLevel="0" collapsed="false">
      <c r="A1252" s="72" t="s">
        <v>655</v>
      </c>
      <c r="B1252" s="48" t="s">
        <v>656</v>
      </c>
      <c r="C1252" s="185"/>
      <c r="D1252" s="186"/>
      <c r="E1252" s="69" t="n">
        <f aca="false">SUM(C1252:D1252)</f>
        <v>0</v>
      </c>
      <c r="F1252" s="185" t="n">
        <v>157000</v>
      </c>
      <c r="G1252" s="186"/>
      <c r="H1252" s="69" t="n">
        <f aca="false">SUM(F1252:G1252)</f>
        <v>157000</v>
      </c>
      <c r="I1252" s="185" t="n">
        <v>7000</v>
      </c>
      <c r="J1252" s="186"/>
      <c r="K1252" s="69" t="n">
        <f aca="false">SUM(I1252:J1252)</f>
        <v>7000</v>
      </c>
      <c r="L1252" s="71" t="str">
        <f aca="false">IF(C1252&lt;&gt;0,IF(I1252&lt;&gt;0,I1252/C1252*100,""),"")</f>
        <v/>
      </c>
      <c r="M1252" s="71" t="str">
        <f aca="false">IF(E1252&lt;&gt;0,IF(K1252&lt;&gt;0,K1252/E1252*100,""),"")</f>
        <v/>
      </c>
      <c r="N1252" s="71" t="n">
        <f aca="false">IF(F1252&lt;&gt;0,IF(I1252&lt;&gt;0,I1252/F1252*100,""),"")</f>
        <v>4.45859872611465</v>
      </c>
      <c r="O1252" s="71" t="n">
        <f aca="false">IF(H1252&lt;&gt;0,IF(K1252&lt;&gt;0,K1252/H1252*100,""),"")</f>
        <v>4.45859872611465</v>
      </c>
      <c r="Q1252" s="65" t="n">
        <f aca="false">E1252-C1252-D1252</f>
        <v>0</v>
      </c>
      <c r="R1252" s="66" t="n">
        <f aca="false">H1252-F1252-G1252</f>
        <v>0</v>
      </c>
      <c r="S1252" s="66" t="n">
        <f aca="false">K1252-I1252-J1252</f>
        <v>0</v>
      </c>
    </row>
    <row r="1253" s="43" customFormat="true" ht="12" hidden="false" customHeight="false" outlineLevel="0" collapsed="false">
      <c r="A1253" s="72" t="s">
        <v>658</v>
      </c>
      <c r="B1253" s="79" t="s">
        <v>620</v>
      </c>
      <c r="C1253" s="185"/>
      <c r="D1253" s="186"/>
      <c r="E1253" s="69"/>
      <c r="F1253" s="185" t="n">
        <v>27000</v>
      </c>
      <c r="G1253" s="186"/>
      <c r="H1253" s="69" t="n">
        <f aca="false">SUM(F1253:G1253)</f>
        <v>27000</v>
      </c>
      <c r="I1253" s="185"/>
      <c r="J1253" s="186"/>
      <c r="K1253" s="69"/>
      <c r="L1253" s="71" t="str">
        <f aca="false">IF(C1253&lt;&gt;0,IF(I1253&lt;&gt;0,I1253/C1253*100,""),"")</f>
        <v/>
      </c>
      <c r="M1253" s="71" t="str">
        <f aca="false">IF(E1253&lt;&gt;0,IF(K1253&lt;&gt;0,K1253/E1253*100,""),"")</f>
        <v/>
      </c>
      <c r="N1253" s="71" t="str">
        <f aca="false">IF(F1253&lt;&gt;0,IF(I1253&lt;&gt;0,I1253/F1253*100,""),"")</f>
        <v/>
      </c>
      <c r="O1253" s="71" t="str">
        <f aca="false">IF(H1253&lt;&gt;0,IF(K1253&lt;&gt;0,K1253/H1253*100,""),"")</f>
        <v/>
      </c>
      <c r="Q1253" s="65" t="n">
        <f aca="false">E1253-C1253-D1253</f>
        <v>0</v>
      </c>
      <c r="R1253" s="66" t="n">
        <f aca="false">H1253-F1253-G1253</f>
        <v>0</v>
      </c>
      <c r="S1253" s="66" t="n">
        <f aca="false">K1253-I1253-J1253</f>
        <v>0</v>
      </c>
    </row>
    <row r="1254" s="43" customFormat="true" ht="6" hidden="false" customHeight="true" outlineLevel="0" collapsed="false">
      <c r="A1254" s="72"/>
      <c r="B1254" s="48"/>
      <c r="C1254" s="69"/>
      <c r="D1254" s="69"/>
      <c r="E1254" s="69"/>
      <c r="F1254" s="69"/>
      <c r="G1254" s="69"/>
      <c r="H1254" s="69"/>
      <c r="I1254" s="69"/>
      <c r="J1254" s="69"/>
      <c r="K1254" s="69"/>
      <c r="L1254" s="71" t="str">
        <f aca="false">IF(C1254&lt;&gt;0,IF(I1254&lt;&gt;0,I1254/C1254*100,""),"")</f>
        <v/>
      </c>
      <c r="M1254" s="71" t="str">
        <f aca="false">IF(E1254&lt;&gt;0,IF(K1254&lt;&gt;0,K1254/E1254*100,""),"")</f>
        <v/>
      </c>
      <c r="N1254" s="71" t="str">
        <f aca="false">IF(F1254&lt;&gt;0,IF(I1254&lt;&gt;0,I1254/F1254*100,""),"")</f>
        <v/>
      </c>
      <c r="O1254" s="71" t="str">
        <f aca="false">IF(H1254&lt;&gt;0,IF(K1254&lt;&gt;0,K1254/H1254*100,""),"")</f>
        <v/>
      </c>
      <c r="Q1254" s="65" t="n">
        <f aca="false">E1254-C1254-D1254</f>
        <v>0</v>
      </c>
      <c r="R1254" s="66" t="n">
        <f aca="false">H1254-F1254-G1254</f>
        <v>0</v>
      </c>
      <c r="S1254" s="66" t="n">
        <f aca="false">K1254-I1254-J1254</f>
        <v>0</v>
      </c>
    </row>
    <row r="1255" s="43" customFormat="true" ht="26.25" hidden="false" customHeight="false" outlineLevel="0" collapsed="false">
      <c r="A1255" s="61" t="s">
        <v>756</v>
      </c>
      <c r="B1255" s="76" t="s">
        <v>19</v>
      </c>
      <c r="C1255" s="108" t="n">
        <f aca="false">SUM(C1257:C1263)</f>
        <v>26009168</v>
      </c>
      <c r="D1255" s="108" t="n">
        <f aca="false">SUM(D1257:D1263)</f>
        <v>0</v>
      </c>
      <c r="E1255" s="108" t="n">
        <f aca="false">SUM(C1255:D1255)</f>
        <v>26009168</v>
      </c>
      <c r="F1255" s="108" t="n">
        <f aca="false">SUM(F1257:F1264)</f>
        <v>27087729</v>
      </c>
      <c r="G1255" s="108" t="n">
        <f aca="false">SUM(G1257:G1263)</f>
        <v>0</v>
      </c>
      <c r="H1255" s="108" t="n">
        <f aca="false">SUM(F1255:G1255)</f>
        <v>27087729</v>
      </c>
      <c r="I1255" s="108" t="n">
        <f aca="false">SUM(I1257:I1264)</f>
        <v>25867550</v>
      </c>
      <c r="J1255" s="108" t="n">
        <f aca="false">SUM(J1257:J1263)</f>
        <v>0</v>
      </c>
      <c r="K1255" s="108" t="n">
        <f aca="false">SUM(I1255:J1255)</f>
        <v>25867550</v>
      </c>
      <c r="L1255" s="109" t="n">
        <f aca="false">IF(C1255&lt;&gt;0,IF(I1255&lt;&gt;0,I1255/C1255*100,""),"")</f>
        <v>99.4555073810896</v>
      </c>
      <c r="M1255" s="109" t="n">
        <f aca="false">IF(E1255&lt;&gt;0,IF(K1255&lt;&gt;0,K1255/E1255*100,""),"")</f>
        <v>99.4555073810896</v>
      </c>
      <c r="N1255" s="109" t="n">
        <f aca="false">IF(F1255&lt;&gt;0,IF(I1255&lt;&gt;0,I1255/F1255*100,""),"")</f>
        <v>95.4954547869259</v>
      </c>
      <c r="O1255" s="109" t="n">
        <f aca="false">IF(H1255&lt;&gt;0,IF(K1255&lt;&gt;0,K1255/H1255*100,""),"")</f>
        <v>95.4954547869259</v>
      </c>
      <c r="Q1255" s="65" t="n">
        <f aca="false">E1255-C1255-D1255</f>
        <v>0</v>
      </c>
      <c r="R1255" s="66" t="n">
        <f aca="false">H1255-F1255-G1255</f>
        <v>0</v>
      </c>
      <c r="S1255" s="66" t="n">
        <f aca="false">K1255-I1255-J1255</f>
        <v>0</v>
      </c>
    </row>
    <row r="1256" s="43" customFormat="true" ht="11.25" hidden="false" customHeight="false" outlineLevel="0" collapsed="false">
      <c r="A1256" s="67" t="s">
        <v>26</v>
      </c>
      <c r="B1256" s="68"/>
      <c r="C1256" s="70" t="n">
        <f aca="false">SUM(C1257:C1263)</f>
        <v>26009168</v>
      </c>
      <c r="D1256" s="70" t="n">
        <f aca="false">SUM(D1257:D1263)</f>
        <v>0</v>
      </c>
      <c r="E1256" s="69" t="n">
        <f aca="false">SUM(C1256:D1256)</f>
        <v>26009168</v>
      </c>
      <c r="F1256" s="69" t="n">
        <f aca="false">SUM(F1257:F1263)</f>
        <v>26137729</v>
      </c>
      <c r="G1256" s="70" t="n">
        <f aca="false">SUM(G1257:G1263)</f>
        <v>0</v>
      </c>
      <c r="H1256" s="69" t="n">
        <f aca="false">SUM(F1256:G1256)</f>
        <v>26137729</v>
      </c>
      <c r="I1256" s="69" t="n">
        <f aca="false">SUM(I1257:I1263)</f>
        <v>25867550</v>
      </c>
      <c r="J1256" s="70" t="n">
        <f aca="false">SUM(J1257:J1263)</f>
        <v>0</v>
      </c>
      <c r="K1256" s="69" t="n">
        <f aca="false">SUM(I1256:J1256)</f>
        <v>25867550</v>
      </c>
      <c r="L1256" s="71" t="n">
        <f aca="false">IF(C1256&lt;&gt;0,IF(I1256&lt;&gt;0,I1256/C1256*100,""),"")</f>
        <v>99.4555073810896</v>
      </c>
      <c r="M1256" s="71" t="n">
        <f aca="false">IF(E1256&lt;&gt;0,IF(K1256&lt;&gt;0,K1256/E1256*100,""),"")</f>
        <v>99.4555073810896</v>
      </c>
      <c r="N1256" s="71" t="n">
        <f aca="false">IF(F1256&lt;&gt;0,IF(I1256&lt;&gt;0,I1256/F1256*100,""),"")</f>
        <v>98.9663256513219</v>
      </c>
      <c r="O1256" s="71" t="n">
        <f aca="false">IF(H1256&lt;&gt;0,IF(K1256&lt;&gt;0,K1256/H1256*100,""),"")</f>
        <v>98.9663256513219</v>
      </c>
      <c r="Q1256" s="65" t="n">
        <f aca="false">E1256-C1256-D1256</f>
        <v>0</v>
      </c>
      <c r="R1256" s="66" t="n">
        <f aca="false">H1256-F1256-G1256</f>
        <v>0</v>
      </c>
      <c r="S1256" s="66" t="n">
        <f aca="false">K1256-I1256-J1256</f>
        <v>0</v>
      </c>
    </row>
    <row r="1257" s="43" customFormat="true" ht="12.75" hidden="false" customHeight="true" outlineLevel="0" collapsed="false">
      <c r="A1257" s="72" t="s">
        <v>654</v>
      </c>
      <c r="B1257" s="48" t="s">
        <v>618</v>
      </c>
      <c r="C1257" s="69" t="n">
        <v>25937000</v>
      </c>
      <c r="D1257" s="69"/>
      <c r="E1257" s="69" t="n">
        <f aca="false">SUM(C1257:D1257)</f>
        <v>25937000</v>
      </c>
      <c r="F1257" s="69" t="n">
        <v>25914200</v>
      </c>
      <c r="G1257" s="69"/>
      <c r="H1257" s="69" t="n">
        <f aca="false">SUM(F1257:G1257)</f>
        <v>25914200</v>
      </c>
      <c r="I1257" s="69" t="n">
        <v>25727050</v>
      </c>
      <c r="J1257" s="69"/>
      <c r="K1257" s="69" t="n">
        <f aca="false">SUM(I1257:J1257)</f>
        <v>25727050</v>
      </c>
      <c r="L1257" s="71" t="n">
        <f aca="false">IF(C1257&lt;&gt;0,IF(I1257&lt;&gt;0,I1257/C1257*100,""),"")</f>
        <v>99.1905386127925</v>
      </c>
      <c r="M1257" s="71" t="n">
        <f aca="false">IF(E1257&lt;&gt;0,IF(K1257&lt;&gt;0,K1257/E1257*100,""),"")</f>
        <v>99.1905386127925</v>
      </c>
      <c r="N1257" s="71" t="n">
        <f aca="false">IF(F1257&lt;&gt;0,IF(I1257&lt;&gt;0,I1257/F1257*100,""),"")</f>
        <v>99.2778090776486</v>
      </c>
      <c r="O1257" s="71" t="n">
        <f aca="false">IF(H1257&lt;&gt;0,IF(K1257&lt;&gt;0,K1257/H1257*100,""),"")</f>
        <v>99.2778090776486</v>
      </c>
      <c r="Q1257" s="65" t="n">
        <f aca="false">E1257-C1257-D1257</f>
        <v>0</v>
      </c>
      <c r="R1257" s="66" t="n">
        <f aca="false">H1257-F1257-G1257</f>
        <v>0</v>
      </c>
      <c r="S1257" s="66" t="n">
        <f aca="false">K1257-I1257-J1257</f>
        <v>0</v>
      </c>
    </row>
    <row r="1258" s="43" customFormat="true" ht="12.75" hidden="false" customHeight="true" outlineLevel="0" collapsed="false">
      <c r="A1258" s="72" t="s">
        <v>30</v>
      </c>
      <c r="B1258" s="48" t="s">
        <v>31</v>
      </c>
      <c r="C1258" s="69" t="n">
        <v>5000</v>
      </c>
      <c r="D1258" s="69"/>
      <c r="E1258" s="69" t="n">
        <f aca="false">SUM(C1258:D1258)</f>
        <v>5000</v>
      </c>
      <c r="F1258" s="69" t="n">
        <v>13000</v>
      </c>
      <c r="G1258" s="69"/>
      <c r="H1258" s="69" t="n">
        <f aca="false">SUM(F1258:G1258)</f>
        <v>13000</v>
      </c>
      <c r="I1258" s="69" t="n">
        <v>67000</v>
      </c>
      <c r="J1258" s="69"/>
      <c r="K1258" s="69" t="n">
        <f aca="false">SUM(I1258:J1258)</f>
        <v>67000</v>
      </c>
      <c r="L1258" s="71" t="n">
        <f aca="false">IF(C1258&lt;&gt;0,IF(I1258&lt;&gt;0,I1258/C1258*100,""),"")</f>
        <v>1340</v>
      </c>
      <c r="M1258" s="71" t="n">
        <f aca="false">IF(E1258&lt;&gt;0,IF(K1258&lt;&gt;0,K1258/E1258*100,""),"")</f>
        <v>1340</v>
      </c>
      <c r="N1258" s="71" t="n">
        <f aca="false">IF(F1258&lt;&gt;0,IF(I1258&lt;&gt;0,I1258/F1258*100,""),"")</f>
        <v>515.384615384616</v>
      </c>
      <c r="O1258" s="71" t="n">
        <f aca="false">IF(H1258&lt;&gt;0,IF(K1258&lt;&gt;0,K1258/H1258*100,""),"")</f>
        <v>515.384615384616</v>
      </c>
      <c r="Q1258" s="65" t="n">
        <f aca="false">E1258-C1258-D1258</f>
        <v>0</v>
      </c>
      <c r="R1258" s="66" t="n">
        <f aca="false">H1258-F1258-G1258</f>
        <v>0</v>
      </c>
      <c r="S1258" s="66" t="n">
        <f aca="false">K1258-I1258-J1258</f>
        <v>0</v>
      </c>
    </row>
    <row r="1259" s="43" customFormat="true" ht="12.75" hidden="false" customHeight="true" outlineLevel="0" collapsed="false">
      <c r="A1259" s="72" t="s">
        <v>751</v>
      </c>
      <c r="B1259" s="48" t="s">
        <v>752</v>
      </c>
      <c r="C1259" s="69" t="n">
        <v>36000</v>
      </c>
      <c r="D1259" s="69"/>
      <c r="E1259" s="69" t="n">
        <f aca="false">SUM(C1259:D1259)</f>
        <v>36000</v>
      </c>
      <c r="F1259" s="69" t="n">
        <v>36000</v>
      </c>
      <c r="G1259" s="69"/>
      <c r="H1259" s="69" t="n">
        <f aca="false">SUM(F1259:G1259)</f>
        <v>36000</v>
      </c>
      <c r="I1259" s="69" t="n">
        <v>36000</v>
      </c>
      <c r="J1259" s="69"/>
      <c r="K1259" s="69" t="n">
        <f aca="false">SUM(I1259:J1259)</f>
        <v>36000</v>
      </c>
      <c r="L1259" s="71" t="n">
        <f aca="false">IF(C1259&lt;&gt;0,IF(I1259&lt;&gt;0,I1259/C1259*100,""),"")</f>
        <v>100</v>
      </c>
      <c r="M1259" s="71" t="n">
        <f aca="false">IF(E1259&lt;&gt;0,IF(K1259&lt;&gt;0,K1259/E1259*100,""),"")</f>
        <v>100</v>
      </c>
      <c r="N1259" s="71" t="n">
        <f aca="false">IF(F1259&lt;&gt;0,IF(I1259&lt;&gt;0,I1259/F1259*100,""),"")</f>
        <v>100</v>
      </c>
      <c r="O1259" s="71" t="n">
        <f aca="false">IF(H1259&lt;&gt;0,IF(K1259&lt;&gt;0,K1259/H1259*100,""),"")</f>
        <v>100</v>
      </c>
      <c r="Q1259" s="65" t="n">
        <f aca="false">E1259-C1259-D1259</f>
        <v>0</v>
      </c>
      <c r="R1259" s="66" t="n">
        <f aca="false">H1259-F1259-G1259</f>
        <v>0</v>
      </c>
      <c r="S1259" s="66" t="n">
        <f aca="false">K1259-I1259-J1259</f>
        <v>0</v>
      </c>
    </row>
    <row r="1260" s="43" customFormat="true" ht="12.75" hidden="false" customHeight="true" outlineLevel="0" collapsed="false">
      <c r="A1260" s="72" t="s">
        <v>328</v>
      </c>
      <c r="B1260" s="48" t="s">
        <v>329</v>
      </c>
      <c r="C1260" s="69"/>
      <c r="D1260" s="69"/>
      <c r="E1260" s="69"/>
      <c r="F1260" s="69"/>
      <c r="G1260" s="69"/>
      <c r="H1260" s="69"/>
      <c r="I1260" s="69" t="n">
        <v>16500</v>
      </c>
      <c r="J1260" s="69"/>
      <c r="K1260" s="69" t="n">
        <f aca="false">SUM(I1260:J1260)</f>
        <v>16500</v>
      </c>
      <c r="L1260" s="71" t="str">
        <f aca="false">IF(C1260&lt;&gt;0,IF(I1260&lt;&gt;0,I1260/C1260*100,""),"")</f>
        <v/>
      </c>
      <c r="M1260" s="71" t="str">
        <f aca="false">IF(E1260&lt;&gt;0,IF(K1260&lt;&gt;0,K1260/E1260*100,""),"")</f>
        <v/>
      </c>
      <c r="N1260" s="71" t="str">
        <f aca="false">IF(F1260&lt;&gt;0,IF(I1260&lt;&gt;0,I1260/F1260*100,""),"")</f>
        <v/>
      </c>
      <c r="O1260" s="71" t="str">
        <f aca="false">IF(H1260&lt;&gt;0,IF(K1260&lt;&gt;0,K1260/H1260*100,""),"")</f>
        <v/>
      </c>
      <c r="Q1260" s="65" t="n">
        <f aca="false">E1260-C1260-D1260</f>
        <v>0</v>
      </c>
      <c r="R1260" s="66" t="n">
        <f aca="false">H1260-F1260-G1260</f>
        <v>0</v>
      </c>
      <c r="S1260" s="66" t="n">
        <f aca="false">K1260-I1260-J1260</f>
        <v>0</v>
      </c>
    </row>
    <row r="1261" s="43" customFormat="true" ht="12.75" hidden="false" customHeight="true" outlineLevel="0" collapsed="false">
      <c r="A1261" s="75" t="s">
        <v>655</v>
      </c>
      <c r="B1261" s="48" t="s">
        <v>656</v>
      </c>
      <c r="C1261" s="69" t="n">
        <v>21000</v>
      </c>
      <c r="D1261" s="69"/>
      <c r="E1261" s="69" t="n">
        <f aca="false">SUM(C1261:D1261)</f>
        <v>21000</v>
      </c>
      <c r="F1261" s="69" t="n">
        <v>31000</v>
      </c>
      <c r="G1261" s="69"/>
      <c r="H1261" s="69" t="n">
        <f aca="false">SUM(F1261:G1261)</f>
        <v>31000</v>
      </c>
      <c r="I1261" s="69" t="n">
        <v>21000</v>
      </c>
      <c r="J1261" s="69"/>
      <c r="K1261" s="69" t="n">
        <f aca="false">SUM(I1261:J1261)</f>
        <v>21000</v>
      </c>
      <c r="L1261" s="71" t="n">
        <f aca="false">IF(C1261&lt;&gt;0,IF(I1261&lt;&gt;0,I1261/C1261*100,""),"")</f>
        <v>100</v>
      </c>
      <c r="M1261" s="71" t="n">
        <f aca="false">IF(E1261&lt;&gt;0,IF(K1261&lt;&gt;0,K1261/E1261*100,""),"")</f>
        <v>100</v>
      </c>
      <c r="N1261" s="71" t="n">
        <f aca="false">IF(F1261&lt;&gt;0,IF(I1261&lt;&gt;0,I1261/F1261*100,""),"")</f>
        <v>67.741935483871</v>
      </c>
      <c r="O1261" s="71" t="n">
        <f aca="false">IF(H1261&lt;&gt;0,IF(K1261&lt;&gt;0,K1261/H1261*100,""),"")</f>
        <v>67.741935483871</v>
      </c>
      <c r="Q1261" s="65" t="n">
        <f aca="false">E1261-C1261-D1261</f>
        <v>0</v>
      </c>
      <c r="R1261" s="66" t="n">
        <f aca="false">H1261-F1261-G1261</f>
        <v>0</v>
      </c>
      <c r="S1261" s="66" t="n">
        <f aca="false">K1261-I1261-J1261</f>
        <v>0</v>
      </c>
    </row>
    <row r="1262" s="43" customFormat="true" ht="12.75" hidden="false" customHeight="true" outlineLevel="0" collapsed="false">
      <c r="A1262" s="75" t="s">
        <v>658</v>
      </c>
      <c r="B1262" s="79" t="s">
        <v>620</v>
      </c>
      <c r="C1262" s="69"/>
      <c r="D1262" s="69"/>
      <c r="E1262" s="69" t="n">
        <f aca="false">SUM(C1262:D1262)</f>
        <v>0</v>
      </c>
      <c r="F1262" s="69" t="n">
        <v>133361</v>
      </c>
      <c r="G1262" s="69"/>
      <c r="H1262" s="69" t="n">
        <f aca="false">SUM(F1262:G1262)</f>
        <v>133361</v>
      </c>
      <c r="I1262" s="69"/>
      <c r="J1262" s="69"/>
      <c r="K1262" s="69" t="n">
        <f aca="false">SUM(I1262:J1262)</f>
        <v>0</v>
      </c>
      <c r="L1262" s="71" t="str">
        <f aca="false">IF(C1262&lt;&gt;0,IF(I1262&lt;&gt;0,I1262/C1262*100,""),"")</f>
        <v/>
      </c>
      <c r="M1262" s="71" t="str">
        <f aca="false">IF(E1262&lt;&gt;0,IF(K1262&lt;&gt;0,K1262/E1262*100,""),"")</f>
        <v/>
      </c>
      <c r="N1262" s="71" t="str">
        <f aca="false">IF(F1262&lt;&gt;0,IF(I1262&lt;&gt;0,I1262/F1262*100,""),"")</f>
        <v/>
      </c>
      <c r="O1262" s="71" t="str">
        <f aca="false">IF(H1262&lt;&gt;0,IF(K1262&lt;&gt;0,K1262/H1262*100,""),"")</f>
        <v/>
      </c>
      <c r="Q1262" s="65" t="n">
        <f aca="false">E1262-C1262-D1262</f>
        <v>0</v>
      </c>
      <c r="R1262" s="66" t="n">
        <f aca="false">H1262-F1262-G1262</f>
        <v>0</v>
      </c>
      <c r="S1262" s="66" t="n">
        <f aca="false">K1262-I1262-J1262</f>
        <v>0</v>
      </c>
    </row>
    <row r="1263" s="43" customFormat="true" ht="12.75" hidden="false" customHeight="true" outlineLevel="0" collapsed="false">
      <c r="A1263" s="72" t="s">
        <v>729</v>
      </c>
      <c r="B1263" s="79" t="s">
        <v>630</v>
      </c>
      <c r="C1263" s="69" t="n">
        <v>10168</v>
      </c>
      <c r="D1263" s="69"/>
      <c r="E1263" s="69" t="n">
        <f aca="false">SUM(C1263:D1263)</f>
        <v>10168</v>
      </c>
      <c r="F1263" s="69" t="n">
        <v>10168</v>
      </c>
      <c r="G1263" s="69"/>
      <c r="H1263" s="69" t="n">
        <f aca="false">SUM(F1263:G1263)</f>
        <v>10168</v>
      </c>
      <c r="I1263" s="69"/>
      <c r="J1263" s="69"/>
      <c r="K1263" s="69" t="n">
        <f aca="false">SUM(I1263:J1263)</f>
        <v>0</v>
      </c>
      <c r="L1263" s="71" t="str">
        <f aca="false">IF(C1263&lt;&gt;0,IF(I1263&lt;&gt;0,I1263/C1263*100,""),"")</f>
        <v/>
      </c>
      <c r="M1263" s="71" t="str">
        <f aca="false">IF(E1263&lt;&gt;0,IF(K1263&lt;&gt;0,K1263/E1263*100,""),"")</f>
        <v/>
      </c>
      <c r="N1263" s="71" t="str">
        <f aca="false">IF(F1263&lt;&gt;0,IF(I1263&lt;&gt;0,I1263/F1263*100,""),"")</f>
        <v/>
      </c>
      <c r="O1263" s="71" t="str">
        <f aca="false">IF(H1263&lt;&gt;0,IF(K1263&lt;&gt;0,K1263/H1263*100,""),"")</f>
        <v/>
      </c>
      <c r="Q1263" s="65" t="n">
        <f aca="false">E1263-C1263-D1263</f>
        <v>0</v>
      </c>
      <c r="R1263" s="66" t="n">
        <f aca="false">H1263-F1263-G1263</f>
        <v>0</v>
      </c>
      <c r="S1263" s="66" t="n">
        <f aca="false">K1263-I1263-J1263</f>
        <v>0</v>
      </c>
    </row>
    <row r="1264" s="43" customFormat="true" ht="12.75" hidden="false" customHeight="true" outlineLevel="0" collapsed="false">
      <c r="A1264" s="72" t="s">
        <v>57</v>
      </c>
      <c r="B1264" s="79" t="s">
        <v>58</v>
      </c>
      <c r="C1264" s="69"/>
      <c r="D1264" s="69"/>
      <c r="E1264" s="69"/>
      <c r="F1264" s="69" t="n">
        <v>950000</v>
      </c>
      <c r="G1264" s="69"/>
      <c r="H1264" s="69" t="n">
        <f aca="false">SUM(F1264:G1264)</f>
        <v>950000</v>
      </c>
      <c r="I1264" s="69"/>
      <c r="J1264" s="69"/>
      <c r="K1264" s="69"/>
      <c r="L1264" s="71" t="str">
        <f aca="false">IF(C1264&lt;&gt;0,IF(I1264&lt;&gt;0,I1264/C1264*100,""),"")</f>
        <v/>
      </c>
      <c r="M1264" s="71" t="str">
        <f aca="false">IF(E1264&lt;&gt;0,IF(K1264&lt;&gt;0,K1264/E1264*100,""),"")</f>
        <v/>
      </c>
      <c r="N1264" s="71" t="str">
        <f aca="false">IF(F1264&lt;&gt;0,IF(I1264&lt;&gt;0,I1264/F1264*100,""),"")</f>
        <v/>
      </c>
      <c r="O1264" s="71" t="str">
        <f aca="false">IF(H1264&lt;&gt;0,IF(K1264&lt;&gt;0,K1264/H1264*100,""),"")</f>
        <v/>
      </c>
      <c r="Q1264" s="65" t="n">
        <f aca="false">E1264-C1264-D1264</f>
        <v>0</v>
      </c>
      <c r="R1264" s="66" t="n">
        <f aca="false">H1264-F1264-G1264</f>
        <v>0</v>
      </c>
      <c r="S1264" s="66" t="n">
        <f aca="false">K1264-I1264-J1264</f>
        <v>0</v>
      </c>
    </row>
    <row r="1265" s="43" customFormat="true" ht="6" hidden="false" customHeight="true" outlineLevel="0" collapsed="false">
      <c r="A1265" s="75"/>
      <c r="B1265" s="48"/>
      <c r="C1265" s="69"/>
      <c r="D1265" s="69"/>
      <c r="E1265" s="69"/>
      <c r="F1265" s="69"/>
      <c r="G1265" s="69"/>
      <c r="H1265" s="69" t="n">
        <f aca="false">SUM(F1265:G1265)</f>
        <v>0</v>
      </c>
      <c r="I1265" s="69"/>
      <c r="J1265" s="69"/>
      <c r="K1265" s="69"/>
      <c r="L1265" s="71" t="str">
        <f aca="false">IF(C1265&lt;&gt;0,IF(I1265&lt;&gt;0,I1265/C1265*100,""),"")</f>
        <v/>
      </c>
      <c r="M1265" s="71" t="str">
        <f aca="false">IF(E1265&lt;&gt;0,IF(K1265&lt;&gt;0,K1265/E1265*100,""),"")</f>
        <v/>
      </c>
      <c r="N1265" s="71" t="str">
        <f aca="false">IF(F1265&lt;&gt;0,IF(I1265&lt;&gt;0,I1265/F1265*100,""),"")</f>
        <v/>
      </c>
      <c r="O1265" s="71" t="str">
        <f aca="false">IF(H1265&lt;&gt;0,IF(K1265&lt;&gt;0,K1265/H1265*100,""),"")</f>
        <v/>
      </c>
      <c r="Q1265" s="65" t="n">
        <f aca="false">E1265-C1265-D1265</f>
        <v>0</v>
      </c>
      <c r="R1265" s="66" t="n">
        <f aca="false">H1265-F1265-G1265</f>
        <v>0</v>
      </c>
      <c r="S1265" s="66" t="n">
        <f aca="false">K1265-I1265-J1265</f>
        <v>0</v>
      </c>
    </row>
    <row r="1266" s="120" customFormat="true" ht="12.75" hidden="false" customHeight="false" outlineLevel="0" collapsed="false">
      <c r="A1266" s="61" t="s">
        <v>757</v>
      </c>
      <c r="B1266" s="76" t="s">
        <v>19</v>
      </c>
      <c r="C1266" s="108" t="n">
        <f aca="false">SUM(C1268:C1277)</f>
        <v>8031301</v>
      </c>
      <c r="D1266" s="108" t="n">
        <f aca="false">SUM(D1268:D1278)</f>
        <v>0</v>
      </c>
      <c r="E1266" s="108" t="n">
        <f aca="false">SUM(C1266:D1266)</f>
        <v>8031301</v>
      </c>
      <c r="F1266" s="108" t="n">
        <f aca="false">SUM(F1268:F1277)</f>
        <v>8469091</v>
      </c>
      <c r="G1266" s="108" t="n">
        <f aca="false">SUM(G1268:G1278)</f>
        <v>0</v>
      </c>
      <c r="H1266" s="108" t="n">
        <f aca="false">SUM(F1266:G1266)</f>
        <v>8469091</v>
      </c>
      <c r="I1266" s="108" t="n">
        <f aca="false">SUM(I1268:I1277)</f>
        <v>8395300</v>
      </c>
      <c r="J1266" s="108" t="n">
        <f aca="false">SUM(J1268:J1278)</f>
        <v>0</v>
      </c>
      <c r="K1266" s="108" t="n">
        <f aca="false">SUM(I1266:J1266)</f>
        <v>8395300</v>
      </c>
      <c r="L1266" s="109" t="n">
        <f aca="false">IF(C1266&lt;&gt;0,IF(I1266&lt;&gt;0,I1266/C1266*100,""),"")</f>
        <v>104.532254487785</v>
      </c>
      <c r="M1266" s="109" t="n">
        <f aca="false">IF(E1266&lt;&gt;0,IF(K1266&lt;&gt;0,K1266/E1266*100,""),"")</f>
        <v>104.532254487785</v>
      </c>
      <c r="N1266" s="109" t="n">
        <f aca="false">IF(F1266&lt;&gt;0,IF(I1266&lt;&gt;0,I1266/F1266*100,""),"")</f>
        <v>99.1287022420706</v>
      </c>
      <c r="O1266" s="109" t="n">
        <f aca="false">IF(H1266&lt;&gt;0,IF(K1266&lt;&gt;0,K1266/H1266*100,""),"")</f>
        <v>99.1287022420706</v>
      </c>
      <c r="Q1266" s="65" t="n">
        <f aca="false">E1266-C1266-D1266</f>
        <v>0</v>
      </c>
      <c r="R1266" s="66" t="n">
        <f aca="false">H1266-F1266-G1266</f>
        <v>0</v>
      </c>
      <c r="S1266" s="66" t="n">
        <f aca="false">K1266-I1266-J1266</f>
        <v>0</v>
      </c>
    </row>
    <row r="1267" s="120" customFormat="true" ht="12" hidden="true" customHeight="false" outlineLevel="0" collapsed="false">
      <c r="A1267" s="72" t="s">
        <v>26</v>
      </c>
      <c r="B1267" s="130"/>
      <c r="C1267" s="111" t="n">
        <f aca="false">SUM(C1268:C1277)</f>
        <v>8031301</v>
      </c>
      <c r="D1267" s="112"/>
      <c r="E1267" s="69" t="n">
        <f aca="false">SUM(C1267:D1267)</f>
        <v>8031301</v>
      </c>
      <c r="F1267" s="69" t="n">
        <f aca="false">SUM(F1268:F1277)</f>
        <v>8469091</v>
      </c>
      <c r="G1267" s="112"/>
      <c r="H1267" s="69" t="n">
        <f aca="false">SUM(F1267:G1267)</f>
        <v>8469091</v>
      </c>
      <c r="I1267" s="111" t="n">
        <f aca="false">SUM(I1268:I1277)</f>
        <v>8395300</v>
      </c>
      <c r="J1267" s="112"/>
      <c r="K1267" s="69" t="n">
        <f aca="false">SUM(I1267:J1267)</f>
        <v>8395300</v>
      </c>
      <c r="L1267" s="71" t="n">
        <f aca="false">IF(C1267&lt;&gt;0,IF(I1267&lt;&gt;0,I1267/C1267*100,""),"")</f>
        <v>104.532254487785</v>
      </c>
      <c r="M1267" s="71" t="n">
        <f aca="false">IF(E1267&lt;&gt;0,IF(K1267&lt;&gt;0,K1267/E1267*100,""),"")</f>
        <v>104.532254487785</v>
      </c>
      <c r="N1267" s="71" t="n">
        <f aca="false">IF(F1267&lt;&gt;0,IF(I1267&lt;&gt;0,I1267/F1267*100,""),"")</f>
        <v>99.1287022420706</v>
      </c>
      <c r="O1267" s="71" t="n">
        <f aca="false">IF(H1267&lt;&gt;0,IF(K1267&lt;&gt;0,K1267/H1267*100,""),"")</f>
        <v>99.1287022420706</v>
      </c>
      <c r="Q1267" s="65" t="n">
        <f aca="false">E1267-C1267-D1267</f>
        <v>0</v>
      </c>
      <c r="R1267" s="66" t="n">
        <f aca="false">H1267-F1267-G1267</f>
        <v>0</v>
      </c>
      <c r="S1267" s="66" t="n">
        <f aca="false">K1267-I1267-J1267</f>
        <v>0</v>
      </c>
    </row>
    <row r="1268" s="120" customFormat="true" ht="12" hidden="false" customHeight="false" outlineLevel="0" collapsed="false">
      <c r="A1268" s="72" t="s">
        <v>654</v>
      </c>
      <c r="B1268" s="48" t="s">
        <v>618</v>
      </c>
      <c r="C1268" s="111" t="n">
        <v>7559300</v>
      </c>
      <c r="D1268" s="111"/>
      <c r="E1268" s="69" t="n">
        <f aca="false">SUM(C1268:D1268)</f>
        <v>7559300</v>
      </c>
      <c r="F1268" s="111" t="n">
        <v>7726900</v>
      </c>
      <c r="G1268" s="111"/>
      <c r="H1268" s="69" t="n">
        <f aca="false">SUM(F1268:G1268)</f>
        <v>7726900</v>
      </c>
      <c r="I1268" s="111" t="n">
        <v>8055650</v>
      </c>
      <c r="J1268" s="111"/>
      <c r="K1268" s="69" t="n">
        <f aca="false">SUM(I1268:J1268)</f>
        <v>8055650</v>
      </c>
      <c r="L1268" s="71" t="n">
        <f aca="false">IF(C1268&lt;&gt;0,IF(I1268&lt;&gt;0,I1268/C1268*100,""),"")</f>
        <v>106.566084161232</v>
      </c>
      <c r="M1268" s="71" t="n">
        <f aca="false">IF(E1268&lt;&gt;0,IF(K1268&lt;&gt;0,K1268/E1268*100,""),"")</f>
        <v>106.566084161232</v>
      </c>
      <c r="N1268" s="71" t="n">
        <f aca="false">IF(F1268&lt;&gt;0,IF(I1268&lt;&gt;0,I1268/F1268*100,""),"")</f>
        <v>104.254616987408</v>
      </c>
      <c r="O1268" s="71" t="n">
        <f aca="false">IF(H1268&lt;&gt;0,IF(K1268&lt;&gt;0,K1268/H1268*100,""),"")</f>
        <v>104.254616987408</v>
      </c>
      <c r="Q1268" s="65" t="n">
        <f aca="false">E1268-C1268-D1268</f>
        <v>0</v>
      </c>
      <c r="R1268" s="66" t="n">
        <f aca="false">H1268-F1268-G1268</f>
        <v>0</v>
      </c>
      <c r="S1268" s="66" t="n">
        <f aca="false">K1268-I1268-J1268</f>
        <v>0</v>
      </c>
    </row>
    <row r="1269" s="120" customFormat="true" ht="12" hidden="false" customHeight="false" outlineLevel="0" collapsed="false">
      <c r="A1269" s="72" t="s">
        <v>729</v>
      </c>
      <c r="B1269" s="48" t="s">
        <v>630</v>
      </c>
      <c r="C1269" s="111" t="n">
        <v>11560</v>
      </c>
      <c r="D1269" s="111"/>
      <c r="E1269" s="69" t="n">
        <f aca="false">SUM(C1269:D1269)</f>
        <v>11560</v>
      </c>
      <c r="F1269" s="111" t="n">
        <v>11560</v>
      </c>
      <c r="G1269" s="111"/>
      <c r="H1269" s="69" t="n">
        <f aca="false">SUM(F1269:G1269)</f>
        <v>11560</v>
      </c>
      <c r="I1269" s="111" t="n">
        <v>11560</v>
      </c>
      <c r="J1269" s="111"/>
      <c r="K1269" s="69" t="n">
        <f aca="false">SUM(I1269:J1269)</f>
        <v>11560</v>
      </c>
      <c r="L1269" s="71" t="n">
        <f aca="false">IF(C1269&lt;&gt;0,IF(I1269&lt;&gt;0,I1269/C1269*100,""),"")</f>
        <v>100</v>
      </c>
      <c r="M1269" s="71" t="n">
        <f aca="false">IF(E1269&lt;&gt;0,IF(K1269&lt;&gt;0,K1269/E1269*100,""),"")</f>
        <v>100</v>
      </c>
      <c r="N1269" s="71" t="n">
        <f aca="false">IF(F1269&lt;&gt;0,IF(I1269&lt;&gt;0,I1269/F1269*100,""),"")</f>
        <v>100</v>
      </c>
      <c r="O1269" s="71" t="n">
        <f aca="false">IF(H1269&lt;&gt;0,IF(K1269&lt;&gt;0,K1269/H1269*100,""),"")</f>
        <v>100</v>
      </c>
      <c r="Q1269" s="65" t="n">
        <f aca="false">E1269-C1269-D1269</f>
        <v>0</v>
      </c>
      <c r="R1269" s="66" t="n">
        <f aca="false">H1269-F1269-G1269</f>
        <v>0</v>
      </c>
      <c r="S1269" s="66" t="n">
        <f aca="false">K1269-I1269-J1269</f>
        <v>0</v>
      </c>
    </row>
    <row r="1270" s="120" customFormat="true" ht="12" hidden="false" customHeight="false" outlineLevel="0" collapsed="false">
      <c r="A1270" s="72" t="s">
        <v>727</v>
      </c>
      <c r="B1270" s="48" t="s">
        <v>632</v>
      </c>
      <c r="C1270" s="111" t="n">
        <v>102530</v>
      </c>
      <c r="D1270" s="111"/>
      <c r="E1270" s="69" t="n">
        <f aca="false">SUM(C1270:D1270)</f>
        <v>102530</v>
      </c>
      <c r="F1270" s="111" t="n">
        <v>102530</v>
      </c>
      <c r="G1270" s="111"/>
      <c r="H1270" s="69" t="n">
        <f aca="false">SUM(F1270:G1270)</f>
        <v>102530</v>
      </c>
      <c r="I1270" s="111" t="n">
        <v>51000</v>
      </c>
      <c r="J1270" s="111"/>
      <c r="K1270" s="69" t="n">
        <f aca="false">SUM(I1270:J1270)</f>
        <v>51000</v>
      </c>
      <c r="L1270" s="71" t="n">
        <f aca="false">IF(C1270&lt;&gt;0,IF(I1270&lt;&gt;0,I1270/C1270*100,""),"")</f>
        <v>49.741539061738</v>
      </c>
      <c r="M1270" s="71" t="n">
        <f aca="false">IF(E1270&lt;&gt;0,IF(K1270&lt;&gt;0,K1270/E1270*100,""),"")</f>
        <v>49.741539061738</v>
      </c>
      <c r="N1270" s="71" t="n">
        <f aca="false">IF(F1270&lt;&gt;0,IF(I1270&lt;&gt;0,I1270/F1270*100,""),"")</f>
        <v>49.741539061738</v>
      </c>
      <c r="O1270" s="71" t="n">
        <f aca="false">IF(H1270&lt;&gt;0,IF(K1270&lt;&gt;0,K1270/H1270*100,""),"")</f>
        <v>49.741539061738</v>
      </c>
      <c r="Q1270" s="65" t="n">
        <f aca="false">E1270-C1270-D1270</f>
        <v>0</v>
      </c>
      <c r="R1270" s="66" t="n">
        <f aca="false">H1270-F1270-G1270</f>
        <v>0</v>
      </c>
      <c r="S1270" s="66" t="n">
        <f aca="false">K1270-I1270-J1270</f>
        <v>0</v>
      </c>
    </row>
    <row r="1271" s="120" customFormat="true" ht="12" hidden="false" customHeight="false" outlineLevel="0" collapsed="false">
      <c r="A1271" s="72" t="s">
        <v>734</v>
      </c>
      <c r="B1271" s="48" t="s">
        <v>634</v>
      </c>
      <c r="C1271" s="111" t="n">
        <v>146420</v>
      </c>
      <c r="D1271" s="111"/>
      <c r="E1271" s="69" t="n">
        <f aca="false">SUM(C1271:D1271)</f>
        <v>146420</v>
      </c>
      <c r="F1271" s="111" t="n">
        <v>146420</v>
      </c>
      <c r="G1271" s="111"/>
      <c r="H1271" s="69" t="n">
        <f aca="false">SUM(F1271:G1271)</f>
        <v>146420</v>
      </c>
      <c r="I1271" s="111" t="n">
        <v>43520</v>
      </c>
      <c r="J1271" s="111"/>
      <c r="K1271" s="69" t="n">
        <f aca="false">SUM(I1271:J1271)</f>
        <v>43520</v>
      </c>
      <c r="L1271" s="71" t="n">
        <f aca="false">IF(C1271&lt;&gt;0,IF(I1271&lt;&gt;0,I1271/C1271*100,""),"")</f>
        <v>29.7227154760279</v>
      </c>
      <c r="M1271" s="71" t="n">
        <f aca="false">IF(E1271&lt;&gt;0,IF(K1271&lt;&gt;0,K1271/E1271*100,""),"")</f>
        <v>29.7227154760279</v>
      </c>
      <c r="N1271" s="71" t="n">
        <f aca="false">IF(F1271&lt;&gt;0,IF(I1271&lt;&gt;0,I1271/F1271*100,""),"")</f>
        <v>29.7227154760279</v>
      </c>
      <c r="O1271" s="71" t="n">
        <f aca="false">IF(H1271&lt;&gt;0,IF(K1271&lt;&gt;0,K1271/H1271*100,""),"")</f>
        <v>29.7227154760279</v>
      </c>
      <c r="Q1271" s="65" t="n">
        <f aca="false">E1271-C1271-D1271</f>
        <v>0</v>
      </c>
      <c r="R1271" s="66" t="n">
        <f aca="false">H1271-F1271-G1271</f>
        <v>0</v>
      </c>
      <c r="S1271" s="66" t="n">
        <f aca="false">K1271-I1271-J1271</f>
        <v>0</v>
      </c>
    </row>
    <row r="1272" s="120" customFormat="true" ht="12" hidden="false" customHeight="false" outlineLevel="0" collapsed="false">
      <c r="A1272" s="72" t="s">
        <v>745</v>
      </c>
      <c r="B1272" s="48" t="s">
        <v>636</v>
      </c>
      <c r="C1272" s="111" t="n">
        <v>199387</v>
      </c>
      <c r="D1272" s="111"/>
      <c r="E1272" s="69" t="n">
        <f aca="false">SUM(C1272:D1272)</f>
        <v>199387</v>
      </c>
      <c r="F1272" s="111" t="n">
        <v>199387</v>
      </c>
      <c r="G1272" s="111"/>
      <c r="H1272" s="69" t="n">
        <f aca="false">SUM(F1272:G1272)</f>
        <v>199387</v>
      </c>
      <c r="I1272" s="111" t="n">
        <v>160960</v>
      </c>
      <c r="J1272" s="111"/>
      <c r="K1272" s="69" t="n">
        <f aca="false">SUM(I1272:J1272)</f>
        <v>160960</v>
      </c>
      <c r="L1272" s="71" t="n">
        <f aca="false">IF(C1272&lt;&gt;0,IF(I1272&lt;&gt;0,I1272/C1272*100,""),"")</f>
        <v>80.7274295716371</v>
      </c>
      <c r="M1272" s="71" t="n">
        <f aca="false">IF(E1272&lt;&gt;0,IF(K1272&lt;&gt;0,K1272/E1272*100,""),"")</f>
        <v>80.7274295716371</v>
      </c>
      <c r="N1272" s="71" t="n">
        <f aca="false">IF(F1272&lt;&gt;0,IF(I1272&lt;&gt;0,I1272/F1272*100,""),"")</f>
        <v>80.7274295716371</v>
      </c>
      <c r="O1272" s="71" t="n">
        <f aca="false">IF(H1272&lt;&gt;0,IF(K1272&lt;&gt;0,K1272/H1272*100,""),"")</f>
        <v>80.7274295716371</v>
      </c>
      <c r="Q1272" s="65" t="n">
        <f aca="false">E1272-C1272-D1272</f>
        <v>0</v>
      </c>
      <c r="R1272" s="66" t="n">
        <f aca="false">H1272-F1272-G1272</f>
        <v>0</v>
      </c>
      <c r="S1272" s="66" t="n">
        <f aca="false">K1272-I1272-J1272</f>
        <v>0</v>
      </c>
    </row>
    <row r="1273" s="120" customFormat="true" ht="22.5" hidden="false" customHeight="false" outlineLevel="0" collapsed="false">
      <c r="A1273" s="72" t="s">
        <v>741</v>
      </c>
      <c r="B1273" s="48" t="s">
        <v>638</v>
      </c>
      <c r="C1273" s="111" t="n">
        <v>9384</v>
      </c>
      <c r="D1273" s="111"/>
      <c r="E1273" s="69" t="n">
        <f aca="false">SUM(C1273:D1273)</f>
        <v>9384</v>
      </c>
      <c r="F1273" s="111" t="n">
        <v>9384</v>
      </c>
      <c r="G1273" s="111"/>
      <c r="H1273" s="69" t="n">
        <f aca="false">SUM(F1273:G1273)</f>
        <v>9384</v>
      </c>
      <c r="I1273" s="111" t="n">
        <v>13470</v>
      </c>
      <c r="J1273" s="111"/>
      <c r="K1273" s="69" t="n">
        <f aca="false">SUM(I1273:J1273)</f>
        <v>13470</v>
      </c>
      <c r="L1273" s="71" t="n">
        <f aca="false">IF(C1273&lt;&gt;0,IF(I1273&lt;&gt;0,I1273/C1273*100,""),"")</f>
        <v>143.542199488491</v>
      </c>
      <c r="M1273" s="71" t="n">
        <f aca="false">IF(E1273&lt;&gt;0,IF(K1273&lt;&gt;0,K1273/E1273*100,""),"")</f>
        <v>143.542199488491</v>
      </c>
      <c r="N1273" s="71" t="n">
        <f aca="false">IF(F1273&lt;&gt;0,IF(I1273&lt;&gt;0,I1273/F1273*100,""),"")</f>
        <v>143.542199488491</v>
      </c>
      <c r="O1273" s="71" t="n">
        <f aca="false">IF(H1273&lt;&gt;0,IF(K1273&lt;&gt;0,K1273/H1273*100,""),"")</f>
        <v>143.542199488491</v>
      </c>
      <c r="Q1273" s="65" t="n">
        <f aca="false">E1273-C1273-D1273</f>
        <v>0</v>
      </c>
      <c r="R1273" s="66" t="n">
        <f aca="false">H1273-F1273-G1273</f>
        <v>0</v>
      </c>
      <c r="S1273" s="66" t="n">
        <f aca="false">K1273-I1273-J1273</f>
        <v>0</v>
      </c>
    </row>
    <row r="1274" s="120" customFormat="true" ht="12.75" hidden="false" customHeight="true" outlineLevel="0" collapsed="false">
      <c r="A1274" s="72" t="s">
        <v>731</v>
      </c>
      <c r="B1274" s="48" t="s">
        <v>640</v>
      </c>
      <c r="C1274" s="111" t="n">
        <v>2720</v>
      </c>
      <c r="D1274" s="111"/>
      <c r="E1274" s="69" t="n">
        <f aca="false">SUM(C1274:D1274)</f>
        <v>2720</v>
      </c>
      <c r="F1274" s="111" t="n">
        <v>2720</v>
      </c>
      <c r="G1274" s="111"/>
      <c r="H1274" s="69" t="n">
        <f aca="false">SUM(F1274:G1274)</f>
        <v>2720</v>
      </c>
      <c r="I1274" s="111" t="n">
        <v>2730</v>
      </c>
      <c r="J1274" s="111"/>
      <c r="K1274" s="69" t="n">
        <f aca="false">SUM(I1274:J1274)</f>
        <v>2730</v>
      </c>
      <c r="L1274" s="71" t="n">
        <f aca="false">IF(C1274&lt;&gt;0,IF(I1274&lt;&gt;0,I1274/C1274*100,""),"")</f>
        <v>100.367647058824</v>
      </c>
      <c r="M1274" s="71" t="n">
        <f aca="false">IF(E1274&lt;&gt;0,IF(K1274&lt;&gt;0,K1274/E1274*100,""),"")</f>
        <v>100.367647058824</v>
      </c>
      <c r="N1274" s="71" t="n">
        <f aca="false">IF(F1274&lt;&gt;0,IF(I1274&lt;&gt;0,I1274/F1274*100,""),"")</f>
        <v>100.367647058824</v>
      </c>
      <c r="O1274" s="71" t="n">
        <f aca="false">IF(H1274&lt;&gt;0,IF(K1274&lt;&gt;0,K1274/H1274*100,""),"")</f>
        <v>100.367647058824</v>
      </c>
      <c r="Q1274" s="65" t="n">
        <f aca="false">E1274-C1274-D1274</f>
        <v>0</v>
      </c>
      <c r="R1274" s="66" t="n">
        <f aca="false">H1274-F1274-G1274</f>
        <v>0</v>
      </c>
      <c r="S1274" s="66" t="n">
        <f aca="false">K1274-I1274-J1274</f>
        <v>0</v>
      </c>
    </row>
    <row r="1275" s="120" customFormat="true" ht="12.75" hidden="false" customHeight="true" outlineLevel="0" collapsed="false">
      <c r="A1275" s="72" t="s">
        <v>328</v>
      </c>
      <c r="B1275" s="48" t="s">
        <v>329</v>
      </c>
      <c r="C1275" s="111"/>
      <c r="D1275" s="111"/>
      <c r="E1275" s="69"/>
      <c r="F1275" s="111"/>
      <c r="G1275" s="111"/>
      <c r="H1275" s="69"/>
      <c r="I1275" s="111" t="n">
        <v>41410</v>
      </c>
      <c r="J1275" s="111"/>
      <c r="K1275" s="69" t="n">
        <f aca="false">SUM(I1275:J1275)</f>
        <v>41410</v>
      </c>
      <c r="L1275" s="71" t="str">
        <f aca="false">IF(C1275&lt;&gt;0,IF(I1275&lt;&gt;0,I1275/C1275*100,""),"")</f>
        <v/>
      </c>
      <c r="M1275" s="71" t="str">
        <f aca="false">IF(E1275&lt;&gt;0,IF(K1275&lt;&gt;0,K1275/E1275*100,""),"")</f>
        <v/>
      </c>
      <c r="N1275" s="71" t="str">
        <f aca="false">IF(F1275&lt;&gt;0,IF(I1275&lt;&gt;0,I1275/F1275*100,""),"")</f>
        <v/>
      </c>
      <c r="O1275" s="71" t="str">
        <f aca="false">IF(H1275&lt;&gt;0,IF(K1275&lt;&gt;0,K1275/H1275*100,""),"")</f>
        <v/>
      </c>
      <c r="Q1275" s="65" t="n">
        <f aca="false">E1275-C1275-D1275</f>
        <v>0</v>
      </c>
      <c r="R1275" s="66" t="n">
        <f aca="false">H1275-F1275-G1275</f>
        <v>0</v>
      </c>
      <c r="S1275" s="66" t="n">
        <f aca="false">K1275-I1275-J1275</f>
        <v>0</v>
      </c>
    </row>
    <row r="1276" s="120" customFormat="true" ht="12" hidden="false" customHeight="false" outlineLevel="0" collapsed="false">
      <c r="A1276" s="72" t="s">
        <v>655</v>
      </c>
      <c r="B1276" s="48" t="s">
        <v>656</v>
      </c>
      <c r="C1276" s="111"/>
      <c r="D1276" s="111"/>
      <c r="E1276" s="69" t="n">
        <f aca="false">SUM(C1276:D1276)</f>
        <v>0</v>
      </c>
      <c r="F1276" s="111" t="n">
        <v>165000</v>
      </c>
      <c r="G1276" s="111"/>
      <c r="H1276" s="69" t="n">
        <f aca="false">SUM(F1276:G1276)</f>
        <v>165000</v>
      </c>
      <c r="I1276" s="111" t="n">
        <v>15000</v>
      </c>
      <c r="J1276" s="111"/>
      <c r="K1276" s="69" t="n">
        <f aca="false">SUM(I1276:J1276)</f>
        <v>15000</v>
      </c>
      <c r="L1276" s="71" t="str">
        <f aca="false">IF(C1276&lt;&gt;0,IF(I1276&lt;&gt;0,I1276/C1276*100,""),"")</f>
        <v/>
      </c>
      <c r="M1276" s="71" t="str">
        <f aca="false">IF(E1276&lt;&gt;0,IF(K1276&lt;&gt;0,K1276/E1276*100,""),"")</f>
        <v/>
      </c>
      <c r="N1276" s="71" t="n">
        <f aca="false">IF(F1276&lt;&gt;0,IF(I1276&lt;&gt;0,I1276/F1276*100,""),"")</f>
        <v>9.09090909090909</v>
      </c>
      <c r="O1276" s="71" t="n">
        <f aca="false">IF(H1276&lt;&gt;0,IF(K1276&lt;&gt;0,K1276/H1276*100,""),"")</f>
        <v>9.09090909090909</v>
      </c>
      <c r="Q1276" s="65" t="n">
        <f aca="false">E1276-C1276-D1276</f>
        <v>0</v>
      </c>
      <c r="R1276" s="66" t="n">
        <f aca="false">H1276-F1276-G1276</f>
        <v>0</v>
      </c>
      <c r="S1276" s="66" t="n">
        <f aca="false">K1276-I1276-J1276</f>
        <v>0</v>
      </c>
    </row>
    <row r="1277" s="120" customFormat="true" ht="12" hidden="false" customHeight="false" outlineLevel="0" collapsed="false">
      <c r="A1277" s="72" t="s">
        <v>658</v>
      </c>
      <c r="B1277" s="79" t="s">
        <v>620</v>
      </c>
      <c r="C1277" s="111"/>
      <c r="D1277" s="111"/>
      <c r="E1277" s="69"/>
      <c r="F1277" s="111" t="n">
        <v>105190</v>
      </c>
      <c r="G1277" s="111"/>
      <c r="H1277" s="69" t="n">
        <f aca="false">SUM(F1277:G1277)</f>
        <v>105190</v>
      </c>
      <c r="I1277" s="111"/>
      <c r="J1277" s="111"/>
      <c r="K1277" s="69"/>
      <c r="L1277" s="71" t="str">
        <f aca="false">IF(C1277&lt;&gt;0,IF(I1277&lt;&gt;0,I1277/C1277*100,""),"")</f>
        <v/>
      </c>
      <c r="M1277" s="71" t="str">
        <f aca="false">IF(E1277&lt;&gt;0,IF(K1277&lt;&gt;0,K1277/E1277*100,""),"")</f>
        <v/>
      </c>
      <c r="N1277" s="71" t="str">
        <f aca="false">IF(F1277&lt;&gt;0,IF(I1277&lt;&gt;0,I1277/F1277*100,""),"")</f>
        <v/>
      </c>
      <c r="O1277" s="71" t="str">
        <f aca="false">IF(H1277&lt;&gt;0,IF(K1277&lt;&gt;0,K1277/H1277*100,""),"")</f>
        <v/>
      </c>
      <c r="Q1277" s="65" t="n">
        <f aca="false">E1277-C1277-D1277</f>
        <v>0</v>
      </c>
      <c r="R1277" s="66" t="n">
        <f aca="false">H1277-F1277-G1277</f>
        <v>0</v>
      </c>
      <c r="S1277" s="66" t="n">
        <f aca="false">K1277-I1277-J1277</f>
        <v>0</v>
      </c>
    </row>
    <row r="1278" s="43" customFormat="true" ht="6" hidden="false" customHeight="true" outlineLevel="0" collapsed="false">
      <c r="A1278" s="72"/>
      <c r="B1278" s="48"/>
      <c r="C1278" s="69"/>
      <c r="D1278" s="69"/>
      <c r="E1278" s="69" t="n">
        <f aca="false">SUM(C1278:D1278)</f>
        <v>0</v>
      </c>
      <c r="F1278" s="69"/>
      <c r="G1278" s="69"/>
      <c r="H1278" s="69" t="n">
        <f aca="false">SUM(F1278:G1278)</f>
        <v>0</v>
      </c>
      <c r="I1278" s="69"/>
      <c r="J1278" s="69"/>
      <c r="K1278" s="69" t="n">
        <f aca="false">SUM(I1278:J1278)</f>
        <v>0</v>
      </c>
      <c r="L1278" s="71" t="str">
        <f aca="false">IF(C1278&lt;&gt;0,IF(I1278&lt;&gt;0,I1278/C1278*100,""),"")</f>
        <v/>
      </c>
      <c r="M1278" s="71" t="str">
        <f aca="false">IF(E1278&lt;&gt;0,IF(K1278&lt;&gt;0,K1278/E1278*100,""),"")</f>
        <v/>
      </c>
      <c r="N1278" s="71" t="str">
        <f aca="false">IF(F1278&lt;&gt;0,IF(I1278&lt;&gt;0,I1278/F1278*100,""),"")</f>
        <v/>
      </c>
      <c r="O1278" s="71" t="str">
        <f aca="false">IF(H1278&lt;&gt;0,IF(K1278&lt;&gt;0,K1278/H1278*100,""),"")</f>
        <v/>
      </c>
      <c r="Q1278" s="65" t="n">
        <f aca="false">E1278-C1278-D1278</f>
        <v>0</v>
      </c>
      <c r="R1278" s="66" t="n">
        <f aca="false">H1278-F1278-G1278</f>
        <v>0</v>
      </c>
      <c r="S1278" s="66" t="n">
        <f aca="false">K1278-I1278-J1278</f>
        <v>0</v>
      </c>
    </row>
    <row r="1279" s="120" customFormat="true" ht="12.75" hidden="false" customHeight="false" outlineLevel="0" collapsed="false">
      <c r="A1279" s="61" t="s">
        <v>758</v>
      </c>
      <c r="B1279" s="76" t="s">
        <v>19</v>
      </c>
      <c r="C1279" s="108" t="n">
        <f aca="false">SUM(C1281:C1285)</f>
        <v>4465650</v>
      </c>
      <c r="D1279" s="108" t="n">
        <f aca="false">SUM(D1281:D1286)</f>
        <v>0</v>
      </c>
      <c r="E1279" s="108" t="n">
        <f aca="false">SUM(C1279:D1279)</f>
        <v>4465650</v>
      </c>
      <c r="F1279" s="108" t="n">
        <f aca="false">SUM(F1281:F1285)</f>
        <v>4764850</v>
      </c>
      <c r="G1279" s="108" t="n">
        <f aca="false">SUM(G1281:G1286)</f>
        <v>0</v>
      </c>
      <c r="H1279" s="108" t="n">
        <f aca="false">SUM(F1279:G1279)</f>
        <v>4764850</v>
      </c>
      <c r="I1279" s="108" t="n">
        <f aca="false">SUM(I1281:I1285)</f>
        <v>5285910</v>
      </c>
      <c r="J1279" s="108" t="n">
        <f aca="false">SUM(J1281:J1286)</f>
        <v>0</v>
      </c>
      <c r="K1279" s="108" t="n">
        <f aca="false">SUM(I1279:J1279)</f>
        <v>5285910</v>
      </c>
      <c r="L1279" s="109" t="n">
        <f aca="false">IF(C1279&lt;&gt;0,IF(I1279&lt;&gt;0,I1279/C1279*100,""),"")</f>
        <v>118.368210674818</v>
      </c>
      <c r="M1279" s="109" t="n">
        <f aca="false">IF(E1279&lt;&gt;0,IF(K1279&lt;&gt;0,K1279/E1279*100,""),"")</f>
        <v>118.368210674818</v>
      </c>
      <c r="N1279" s="109" t="n">
        <f aca="false">IF(F1279&lt;&gt;0,IF(I1279&lt;&gt;0,I1279/F1279*100,""),"")</f>
        <v>110.935496395479</v>
      </c>
      <c r="O1279" s="109" t="n">
        <f aca="false">IF(H1279&lt;&gt;0,IF(K1279&lt;&gt;0,K1279/H1279*100,""),"")</f>
        <v>110.935496395479</v>
      </c>
      <c r="Q1279" s="65" t="n">
        <f aca="false">E1279-C1279-D1279</f>
        <v>0</v>
      </c>
      <c r="R1279" s="66" t="n">
        <f aca="false">H1279-F1279-G1279</f>
        <v>0</v>
      </c>
      <c r="S1279" s="66" t="n">
        <f aca="false">K1279-I1279-J1279</f>
        <v>0</v>
      </c>
    </row>
    <row r="1280" s="120" customFormat="true" ht="12" hidden="true" customHeight="false" outlineLevel="0" collapsed="false">
      <c r="A1280" s="72" t="s">
        <v>26</v>
      </c>
      <c r="B1280" s="130"/>
      <c r="C1280" s="111" t="n">
        <f aca="false">SUM(C1281:C1285)</f>
        <v>4465650</v>
      </c>
      <c r="D1280" s="112"/>
      <c r="E1280" s="69" t="n">
        <f aca="false">SUM(C1280:D1280)</f>
        <v>4465650</v>
      </c>
      <c r="F1280" s="69" t="n">
        <f aca="false">SUM(F1281:F1285)</f>
        <v>4764850</v>
      </c>
      <c r="G1280" s="112"/>
      <c r="H1280" s="69" t="n">
        <f aca="false">SUM(F1280:G1280)</f>
        <v>4764850</v>
      </c>
      <c r="I1280" s="111" t="n">
        <f aca="false">SUM(I1281:I1285)</f>
        <v>5285910</v>
      </c>
      <c r="J1280" s="112"/>
      <c r="K1280" s="69" t="n">
        <f aca="false">SUM(I1280:J1280)</f>
        <v>5285910</v>
      </c>
      <c r="L1280" s="71" t="n">
        <f aca="false">IF(C1280&lt;&gt;0,IF(I1280&lt;&gt;0,I1280/C1280*100,""),"")</f>
        <v>118.368210674818</v>
      </c>
      <c r="M1280" s="71" t="n">
        <f aca="false">IF(E1280&lt;&gt;0,IF(K1280&lt;&gt;0,K1280/E1280*100,""),"")</f>
        <v>118.368210674818</v>
      </c>
      <c r="N1280" s="71" t="n">
        <f aca="false">IF(F1280&lt;&gt;0,IF(I1280&lt;&gt;0,I1280/F1280*100,""),"")</f>
        <v>110.935496395479</v>
      </c>
      <c r="O1280" s="71" t="n">
        <f aca="false">IF(H1280&lt;&gt;0,IF(K1280&lt;&gt;0,K1280/H1280*100,""),"")</f>
        <v>110.935496395479</v>
      </c>
      <c r="Q1280" s="65" t="n">
        <f aca="false">E1280-C1280-D1280</f>
        <v>0</v>
      </c>
      <c r="R1280" s="66" t="n">
        <f aca="false">H1280-F1280-G1280</f>
        <v>0</v>
      </c>
      <c r="S1280" s="66" t="n">
        <f aca="false">K1280-I1280-J1280</f>
        <v>0</v>
      </c>
    </row>
    <row r="1281" s="120" customFormat="true" ht="12" hidden="false" customHeight="false" outlineLevel="0" collapsed="false">
      <c r="A1281" s="72" t="s">
        <v>654</v>
      </c>
      <c r="B1281" s="48" t="s">
        <v>618</v>
      </c>
      <c r="C1281" s="111" t="n">
        <v>4380900</v>
      </c>
      <c r="D1281" s="111"/>
      <c r="E1281" s="69" t="n">
        <f aca="false">SUM(C1281:D1281)</f>
        <v>4380900</v>
      </c>
      <c r="F1281" s="111" t="n">
        <v>4591200</v>
      </c>
      <c r="G1281" s="111"/>
      <c r="H1281" s="69" t="n">
        <f aca="false">SUM(F1281:G1281)</f>
        <v>4591200</v>
      </c>
      <c r="I1281" s="111" t="n">
        <v>5280910</v>
      </c>
      <c r="J1281" s="111"/>
      <c r="K1281" s="69" t="n">
        <f aca="false">SUM(I1281:J1281)</f>
        <v>5280910</v>
      </c>
      <c r="L1281" s="71" t="n">
        <f aca="false">IF(C1281&lt;&gt;0,IF(I1281&lt;&gt;0,I1281/C1281*100,""),"")</f>
        <v>120.54395215595</v>
      </c>
      <c r="M1281" s="71" t="n">
        <f aca="false">IF(E1281&lt;&gt;0,IF(K1281&lt;&gt;0,K1281/E1281*100,""),"")</f>
        <v>120.54395215595</v>
      </c>
      <c r="N1281" s="71" t="n">
        <f aca="false">IF(F1281&lt;&gt;0,IF(I1281&lt;&gt;0,I1281/F1281*100,""),"")</f>
        <v>115.02243422199</v>
      </c>
      <c r="O1281" s="71" t="n">
        <f aca="false">IF(H1281&lt;&gt;0,IF(K1281&lt;&gt;0,K1281/H1281*100,""),"")</f>
        <v>115.02243422199</v>
      </c>
      <c r="Q1281" s="65" t="n">
        <f aca="false">E1281-C1281-D1281</f>
        <v>0</v>
      </c>
      <c r="R1281" s="66" t="n">
        <f aca="false">H1281-F1281-G1281</f>
        <v>0</v>
      </c>
      <c r="S1281" s="66" t="n">
        <f aca="false">K1281-I1281-J1281</f>
        <v>0</v>
      </c>
    </row>
    <row r="1282" s="120" customFormat="true" ht="12" hidden="false" customHeight="false" outlineLevel="0" collapsed="false">
      <c r="A1282" s="72" t="s">
        <v>655</v>
      </c>
      <c r="B1282" s="48" t="s">
        <v>656</v>
      </c>
      <c r="C1282" s="111"/>
      <c r="D1282" s="111"/>
      <c r="E1282" s="69" t="n">
        <f aca="false">SUM(C1282:D1282)</f>
        <v>0</v>
      </c>
      <c r="F1282" s="111" t="n">
        <v>5000</v>
      </c>
      <c r="G1282" s="111"/>
      <c r="H1282" s="69" t="n">
        <f aca="false">SUM(F1282:G1282)</f>
        <v>5000</v>
      </c>
      <c r="I1282" s="111" t="n">
        <v>5000</v>
      </c>
      <c r="J1282" s="111"/>
      <c r="K1282" s="69" t="n">
        <f aca="false">SUM(I1282:J1282)</f>
        <v>5000</v>
      </c>
      <c r="L1282" s="71" t="str">
        <f aca="false">IF(C1282&lt;&gt;0,IF(I1282&lt;&gt;0,I1282/C1282*100,""),"")</f>
        <v/>
      </c>
      <c r="M1282" s="71" t="str">
        <f aca="false">IF(E1282&lt;&gt;0,IF(K1282&lt;&gt;0,K1282/E1282*100,""),"")</f>
        <v/>
      </c>
      <c r="N1282" s="71" t="n">
        <f aca="false">IF(F1282&lt;&gt;0,IF(I1282&lt;&gt;0,I1282/F1282*100,""),"")</f>
        <v>100</v>
      </c>
      <c r="O1282" s="71" t="n">
        <f aca="false">IF(H1282&lt;&gt;0,IF(K1282&lt;&gt;0,K1282/H1282*100,""),"")</f>
        <v>100</v>
      </c>
      <c r="Q1282" s="65" t="n">
        <f aca="false">E1282-C1282-D1282</f>
        <v>0</v>
      </c>
      <c r="R1282" s="66" t="n">
        <f aca="false">H1282-F1282-G1282</f>
        <v>0</v>
      </c>
      <c r="S1282" s="66" t="n">
        <f aca="false">K1282-I1282-J1282</f>
        <v>0</v>
      </c>
    </row>
    <row r="1283" s="120" customFormat="true" ht="12" hidden="false" customHeight="false" outlineLevel="0" collapsed="false">
      <c r="A1283" s="101" t="s">
        <v>658</v>
      </c>
      <c r="B1283" s="181" t="s">
        <v>620</v>
      </c>
      <c r="C1283" s="155"/>
      <c r="D1283" s="155"/>
      <c r="E1283" s="103"/>
      <c r="F1283" s="155" t="n">
        <v>83900</v>
      </c>
      <c r="G1283" s="155"/>
      <c r="H1283" s="103" t="n">
        <f aca="false">SUM(F1283:G1283)</f>
        <v>83900</v>
      </c>
      <c r="I1283" s="155"/>
      <c r="J1283" s="155"/>
      <c r="K1283" s="103"/>
      <c r="L1283" s="117" t="str">
        <f aca="false">IF(C1283&lt;&gt;0,IF(I1283&lt;&gt;0,I1283/C1283*100,""),"")</f>
        <v/>
      </c>
      <c r="M1283" s="117" t="str">
        <f aca="false">IF(E1283&lt;&gt;0,IF(K1283&lt;&gt;0,K1283/E1283*100,""),"")</f>
        <v/>
      </c>
      <c r="N1283" s="117" t="str">
        <f aca="false">IF(F1283&lt;&gt;0,IF(I1283&lt;&gt;0,I1283/F1283*100,""),"")</f>
        <v/>
      </c>
      <c r="O1283" s="117" t="str">
        <f aca="false">IF(H1283&lt;&gt;0,IF(K1283&lt;&gt;0,K1283/H1283*100,""),"")</f>
        <v/>
      </c>
      <c r="Q1283" s="65" t="n">
        <f aca="false">E1283-C1283-D1283</f>
        <v>0</v>
      </c>
      <c r="R1283" s="66" t="n">
        <f aca="false">H1283-F1283-G1283</f>
        <v>0</v>
      </c>
      <c r="S1283" s="66" t="n">
        <f aca="false">K1283-I1283-J1283</f>
        <v>0</v>
      </c>
    </row>
    <row r="1284" s="120" customFormat="true" ht="12" hidden="false" customHeight="false" outlineLevel="0" collapsed="false">
      <c r="A1284" s="72" t="s">
        <v>667</v>
      </c>
      <c r="B1284" s="79" t="s">
        <v>668</v>
      </c>
      <c r="C1284" s="111" t="n">
        <v>1500</v>
      </c>
      <c r="D1284" s="111"/>
      <c r="E1284" s="69" t="n">
        <f aca="false">SUM(C1284:D1284)</f>
        <v>1500</v>
      </c>
      <c r="F1284" s="111" t="n">
        <v>1500</v>
      </c>
      <c r="G1284" s="111"/>
      <c r="H1284" s="69" t="n">
        <f aca="false">SUM(F1284:G1284)</f>
        <v>1500</v>
      </c>
      <c r="I1284" s="111"/>
      <c r="J1284" s="111"/>
      <c r="K1284" s="69" t="n">
        <f aca="false">SUM(I1284:J1284)</f>
        <v>0</v>
      </c>
      <c r="L1284" s="71" t="str">
        <f aca="false">IF(C1284&lt;&gt;0,IF(I1284&lt;&gt;0,I1284/C1284*100,""),"")</f>
        <v/>
      </c>
      <c r="M1284" s="71" t="str">
        <f aca="false">IF(E1284&lt;&gt;0,IF(K1284&lt;&gt;0,K1284/E1284*100,""),"")</f>
        <v/>
      </c>
      <c r="N1284" s="71" t="str">
        <f aca="false">IF(F1284&lt;&gt;0,IF(I1284&lt;&gt;0,I1284/F1284*100,""),"")</f>
        <v/>
      </c>
      <c r="O1284" s="71" t="str">
        <f aca="false">IF(H1284&lt;&gt;0,IF(K1284&lt;&gt;0,K1284/H1284*100,""),"")</f>
        <v/>
      </c>
      <c r="Q1284" s="65" t="n">
        <f aca="false">E1284-C1284-D1284</f>
        <v>0</v>
      </c>
      <c r="R1284" s="66" t="n">
        <f aca="false">H1284-F1284-G1284</f>
        <v>0</v>
      </c>
      <c r="S1284" s="66" t="n">
        <f aca="false">K1284-I1284-J1284</f>
        <v>0</v>
      </c>
    </row>
    <row r="1285" s="120" customFormat="true" ht="12" hidden="false" customHeight="false" outlineLevel="0" collapsed="false">
      <c r="A1285" s="72" t="s">
        <v>643</v>
      </c>
      <c r="B1285" s="79" t="s">
        <v>644</v>
      </c>
      <c r="C1285" s="111" t="n">
        <v>83250</v>
      </c>
      <c r="D1285" s="111"/>
      <c r="E1285" s="69" t="n">
        <f aca="false">SUM(C1285:D1285)</f>
        <v>83250</v>
      </c>
      <c r="F1285" s="111" t="n">
        <v>83250</v>
      </c>
      <c r="G1285" s="111"/>
      <c r="H1285" s="69" t="n">
        <f aca="false">SUM(F1285:G1285)</f>
        <v>83250</v>
      </c>
      <c r="I1285" s="111"/>
      <c r="J1285" s="111"/>
      <c r="K1285" s="69" t="n">
        <f aca="false">SUM(I1285:J1285)</f>
        <v>0</v>
      </c>
      <c r="L1285" s="71" t="str">
        <f aca="false">IF(C1285&lt;&gt;0,IF(I1285&lt;&gt;0,I1285/C1285*100,""),"")</f>
        <v/>
      </c>
      <c r="M1285" s="71" t="str">
        <f aca="false">IF(E1285&lt;&gt;0,IF(K1285&lt;&gt;0,K1285/E1285*100,""),"")</f>
        <v/>
      </c>
      <c r="N1285" s="71" t="str">
        <f aca="false">IF(F1285&lt;&gt;0,IF(I1285&lt;&gt;0,I1285/F1285*100,""),"")</f>
        <v/>
      </c>
      <c r="O1285" s="71" t="str">
        <f aca="false">IF(H1285&lt;&gt;0,IF(K1285&lt;&gt;0,K1285/H1285*100,""),"")</f>
        <v/>
      </c>
      <c r="Q1285" s="65" t="n">
        <f aca="false">E1285-C1285-D1285</f>
        <v>0</v>
      </c>
      <c r="R1285" s="66" t="n">
        <f aca="false">H1285-F1285-G1285</f>
        <v>0</v>
      </c>
      <c r="S1285" s="66" t="n">
        <f aca="false">K1285-I1285-J1285</f>
        <v>0</v>
      </c>
    </row>
    <row r="1286" s="43" customFormat="true" ht="6" hidden="false" customHeight="true" outlineLevel="0" collapsed="false">
      <c r="A1286" s="72"/>
      <c r="B1286" s="48"/>
      <c r="C1286" s="69"/>
      <c r="D1286" s="69"/>
      <c r="E1286" s="69" t="n">
        <f aca="false">SUM(C1286:D1286)</f>
        <v>0</v>
      </c>
      <c r="F1286" s="69"/>
      <c r="G1286" s="69"/>
      <c r="H1286" s="69" t="n">
        <f aca="false">SUM(F1286:G1286)</f>
        <v>0</v>
      </c>
      <c r="I1286" s="69"/>
      <c r="J1286" s="69"/>
      <c r="K1286" s="69" t="n">
        <f aca="false">SUM(I1286:J1286)</f>
        <v>0</v>
      </c>
      <c r="L1286" s="71" t="str">
        <f aca="false">IF(C1286&lt;&gt;0,IF(I1286&lt;&gt;0,I1286/C1286*100,""),"")</f>
        <v/>
      </c>
      <c r="M1286" s="71" t="str">
        <f aca="false">IF(E1286&lt;&gt;0,IF(K1286&lt;&gt;0,K1286/E1286*100,""),"")</f>
        <v/>
      </c>
      <c r="N1286" s="71" t="str">
        <f aca="false">IF(F1286&lt;&gt;0,IF(I1286&lt;&gt;0,I1286/F1286*100,""),"")</f>
        <v/>
      </c>
      <c r="O1286" s="71" t="str">
        <f aca="false">IF(H1286&lt;&gt;0,IF(K1286&lt;&gt;0,K1286/H1286*100,""),"")</f>
        <v/>
      </c>
      <c r="Q1286" s="65" t="n">
        <f aca="false">E1286-C1286-D1286</f>
        <v>0</v>
      </c>
      <c r="R1286" s="66" t="n">
        <f aca="false">H1286-F1286-G1286</f>
        <v>0</v>
      </c>
      <c r="S1286" s="66" t="n">
        <f aca="false">K1286-I1286-J1286</f>
        <v>0</v>
      </c>
    </row>
    <row r="1287" s="120" customFormat="true" ht="12.75" hidden="false" customHeight="false" outlineLevel="0" collapsed="false">
      <c r="A1287" s="61" t="s">
        <v>759</v>
      </c>
      <c r="B1287" s="76" t="s">
        <v>19</v>
      </c>
      <c r="C1287" s="108" t="n">
        <f aca="false">SUM(C1289:C1294)</f>
        <v>9746100</v>
      </c>
      <c r="D1287" s="108" t="n">
        <f aca="false">SUM(D1289:D1294)</f>
        <v>0</v>
      </c>
      <c r="E1287" s="108" t="n">
        <f aca="false">SUM(C1287:D1287)</f>
        <v>9746100</v>
      </c>
      <c r="F1287" s="108" t="n">
        <f aca="false">SUM(F1289:F1294)</f>
        <v>10166450</v>
      </c>
      <c r="G1287" s="108" t="n">
        <f aca="false">SUM(G1289:G1294)</f>
        <v>0</v>
      </c>
      <c r="H1287" s="108" t="n">
        <f aca="false">SUM(F1287:G1287)</f>
        <v>10166450</v>
      </c>
      <c r="I1287" s="108" t="n">
        <f aca="false">SUM(I1289:I1294)</f>
        <v>9692180</v>
      </c>
      <c r="J1287" s="108" t="n">
        <f aca="false">SUM(J1289:J1294)</f>
        <v>0</v>
      </c>
      <c r="K1287" s="108" t="n">
        <f aca="false">SUM(I1287:J1287)</f>
        <v>9692180</v>
      </c>
      <c r="L1287" s="109" t="n">
        <f aca="false">IF(C1287&lt;&gt;0,IF(I1287&lt;&gt;0,I1287/C1287*100,""),"")</f>
        <v>99.4467530601984</v>
      </c>
      <c r="M1287" s="109" t="n">
        <f aca="false">IF(E1287&lt;&gt;0,IF(K1287&lt;&gt;0,K1287/E1287*100,""),"")</f>
        <v>99.4467530601984</v>
      </c>
      <c r="N1287" s="109" t="n">
        <f aca="false">IF(F1287&lt;&gt;0,IF(I1287&lt;&gt;0,I1287/F1287*100,""),"")</f>
        <v>95.3349497612244</v>
      </c>
      <c r="O1287" s="109" t="n">
        <f aca="false">IF(H1287&lt;&gt;0,IF(K1287&lt;&gt;0,K1287/H1287*100,""),"")</f>
        <v>95.3349497612244</v>
      </c>
      <c r="Q1287" s="65" t="n">
        <f aca="false">E1287-C1287-D1287</f>
        <v>0</v>
      </c>
      <c r="R1287" s="66" t="n">
        <f aca="false">H1287-F1287-G1287</f>
        <v>0</v>
      </c>
      <c r="S1287" s="66" t="n">
        <f aca="false">K1287-I1287-J1287</f>
        <v>0</v>
      </c>
    </row>
    <row r="1288" s="43" customFormat="true" ht="11.25" hidden="true" customHeight="false" outlineLevel="0" collapsed="false">
      <c r="A1288" s="67" t="s">
        <v>26</v>
      </c>
      <c r="B1288" s="68"/>
      <c r="C1288" s="70" t="n">
        <f aca="false">SUM(C1289:C1293)</f>
        <v>9746100</v>
      </c>
      <c r="D1288" s="70" t="n">
        <f aca="false">SUM(D1289:D1293)</f>
        <v>0</v>
      </c>
      <c r="E1288" s="113" t="n">
        <f aca="false">SUM(C1288:D1288)</f>
        <v>9746100</v>
      </c>
      <c r="F1288" s="113" t="n">
        <f aca="false">SUM(F1289:F1293)</f>
        <v>10166450</v>
      </c>
      <c r="G1288" s="70" t="n">
        <f aca="false">SUM(G1289:G1293)</f>
        <v>0</v>
      </c>
      <c r="H1288" s="113" t="n">
        <f aca="false">SUM(F1288:G1288)</f>
        <v>10166450</v>
      </c>
      <c r="I1288" s="70" t="n">
        <f aca="false">SUM(I1289:I1293)</f>
        <v>9692180</v>
      </c>
      <c r="J1288" s="70" t="n">
        <f aca="false">SUM(J1289:J1293)</f>
        <v>0</v>
      </c>
      <c r="K1288" s="113" t="n">
        <f aca="false">SUM(I1288:J1288)</f>
        <v>9692180</v>
      </c>
      <c r="L1288" s="114" t="n">
        <f aca="false">IF(C1288&lt;&gt;0,IF(I1288&lt;&gt;0,I1288/C1288*100,""),"")</f>
        <v>99.4467530601984</v>
      </c>
      <c r="M1288" s="114" t="n">
        <f aca="false">IF(E1288&lt;&gt;0,IF(K1288&lt;&gt;0,K1288/E1288*100,""),"")</f>
        <v>99.4467530601984</v>
      </c>
      <c r="N1288" s="114" t="n">
        <f aca="false">IF(F1288&lt;&gt;0,IF(I1288&lt;&gt;0,I1288/F1288*100,""),"")</f>
        <v>95.3349497612244</v>
      </c>
      <c r="O1288" s="114" t="n">
        <f aca="false">IF(H1288&lt;&gt;0,IF(K1288&lt;&gt;0,K1288/H1288*100,""),"")</f>
        <v>95.3349497612244</v>
      </c>
      <c r="Q1288" s="65" t="n">
        <f aca="false">E1288-C1288-D1288</f>
        <v>0</v>
      </c>
      <c r="R1288" s="66" t="n">
        <f aca="false">H1288-F1288-G1288</f>
        <v>0</v>
      </c>
      <c r="S1288" s="66" t="n">
        <f aca="false">K1288-I1288-J1288</f>
        <v>0</v>
      </c>
    </row>
    <row r="1289" s="120" customFormat="true" ht="12" hidden="false" customHeight="false" outlineLevel="0" collapsed="false">
      <c r="A1289" s="72" t="s">
        <v>654</v>
      </c>
      <c r="B1289" s="48" t="s">
        <v>618</v>
      </c>
      <c r="C1289" s="111" t="n">
        <v>9626100</v>
      </c>
      <c r="D1289" s="112"/>
      <c r="E1289" s="69" t="n">
        <f aca="false">SUM(C1289:D1289)</f>
        <v>9626100</v>
      </c>
      <c r="F1289" s="111" t="n">
        <v>9701100</v>
      </c>
      <c r="G1289" s="112"/>
      <c r="H1289" s="69" t="n">
        <f aca="false">SUM(F1289:G1289)</f>
        <v>9701100</v>
      </c>
      <c r="I1289" s="111" t="n">
        <v>9554180</v>
      </c>
      <c r="J1289" s="112"/>
      <c r="K1289" s="69" t="n">
        <f aca="false">SUM(I1289:J1289)</f>
        <v>9554180</v>
      </c>
      <c r="L1289" s="71" t="n">
        <f aca="false">IF(C1289&lt;&gt;0,IF(I1289&lt;&gt;0,I1289/C1289*100,""),"")</f>
        <v>99.2528646076812</v>
      </c>
      <c r="M1289" s="71" t="n">
        <f aca="false">IF(E1289&lt;&gt;0,IF(K1289&lt;&gt;0,K1289/E1289*100,""),"")</f>
        <v>99.2528646076812</v>
      </c>
      <c r="N1289" s="71" t="n">
        <f aca="false">IF(F1289&lt;&gt;0,IF(I1289&lt;&gt;0,I1289/F1289*100,""),"")</f>
        <v>98.4855325684716</v>
      </c>
      <c r="O1289" s="71" t="n">
        <f aca="false">IF(H1289&lt;&gt;0,IF(K1289&lt;&gt;0,K1289/H1289*100,""),"")</f>
        <v>98.4855325684716</v>
      </c>
      <c r="Q1289" s="65" t="n">
        <f aca="false">E1289-C1289-D1289</f>
        <v>0</v>
      </c>
      <c r="R1289" s="66" t="n">
        <f aca="false">H1289-F1289-G1289</f>
        <v>0</v>
      </c>
      <c r="S1289" s="66" t="n">
        <f aca="false">K1289-I1289-J1289</f>
        <v>0</v>
      </c>
    </row>
    <row r="1290" s="120" customFormat="true" ht="12" hidden="false" customHeight="false" outlineLevel="0" collapsed="false">
      <c r="A1290" s="75" t="s">
        <v>30</v>
      </c>
      <c r="B1290" s="48" t="s">
        <v>31</v>
      </c>
      <c r="C1290" s="111" t="n">
        <v>10000</v>
      </c>
      <c r="D1290" s="112"/>
      <c r="E1290" s="69" t="n">
        <f aca="false">SUM(C1290:D1290)</f>
        <v>10000</v>
      </c>
      <c r="F1290" s="111" t="n">
        <v>13680</v>
      </c>
      <c r="G1290" s="112"/>
      <c r="H1290" s="69" t="n">
        <f aca="false">SUM(F1290:G1290)</f>
        <v>13680</v>
      </c>
      <c r="I1290" s="111" t="n">
        <v>20000</v>
      </c>
      <c r="J1290" s="112"/>
      <c r="K1290" s="69" t="n">
        <f aca="false">SUM(I1290:J1290)</f>
        <v>20000</v>
      </c>
      <c r="L1290" s="71" t="n">
        <f aca="false">IF(C1290&lt;&gt;0,IF(I1290&lt;&gt;0,I1290/C1290*100,""),"")</f>
        <v>200</v>
      </c>
      <c r="M1290" s="71" t="n">
        <f aca="false">IF(E1290&lt;&gt;0,IF(K1290&lt;&gt;0,K1290/E1290*100,""),"")</f>
        <v>200</v>
      </c>
      <c r="N1290" s="71" t="n">
        <f aca="false">IF(F1290&lt;&gt;0,IF(I1290&lt;&gt;0,I1290/F1290*100,""),"")</f>
        <v>146.198830409357</v>
      </c>
      <c r="O1290" s="71" t="n">
        <f aca="false">IF(H1290&lt;&gt;0,IF(K1290&lt;&gt;0,K1290/H1290*100,""),"")</f>
        <v>146.198830409357</v>
      </c>
      <c r="Q1290" s="65" t="n">
        <f aca="false">E1290-C1290-D1290</f>
        <v>0</v>
      </c>
      <c r="R1290" s="66" t="n">
        <f aca="false">H1290-F1290-G1290</f>
        <v>0</v>
      </c>
      <c r="S1290" s="66" t="n">
        <f aca="false">K1290-I1290-J1290</f>
        <v>0</v>
      </c>
    </row>
    <row r="1291" s="43" customFormat="true" ht="11.25" hidden="false" customHeight="false" outlineLevel="0" collapsed="false">
      <c r="A1291" s="72" t="s">
        <v>667</v>
      </c>
      <c r="B1291" s="48" t="s">
        <v>668</v>
      </c>
      <c r="C1291" s="69" t="n">
        <v>110000</v>
      </c>
      <c r="D1291" s="69"/>
      <c r="E1291" s="69" t="n">
        <f aca="false">SUM(C1291:D1291)</f>
        <v>110000</v>
      </c>
      <c r="F1291" s="69" t="n">
        <v>366000</v>
      </c>
      <c r="G1291" s="69"/>
      <c r="H1291" s="69" t="n">
        <f aca="false">SUM(F1291:G1291)</f>
        <v>366000</v>
      </c>
      <c r="I1291" s="69" t="n">
        <v>110000</v>
      </c>
      <c r="J1291" s="69"/>
      <c r="K1291" s="69" t="n">
        <f aca="false">SUM(I1291:J1291)</f>
        <v>110000</v>
      </c>
      <c r="L1291" s="71" t="n">
        <f aca="false">IF(C1291&lt;&gt;0,IF(I1291&lt;&gt;0,I1291/C1291*100,""),"")</f>
        <v>100</v>
      </c>
      <c r="M1291" s="71" t="n">
        <f aca="false">IF(E1291&lt;&gt;0,IF(K1291&lt;&gt;0,K1291/E1291*100,""),"")</f>
        <v>100</v>
      </c>
      <c r="N1291" s="71" t="n">
        <f aca="false">IF(F1291&lt;&gt;0,IF(I1291&lt;&gt;0,I1291/F1291*100,""),"")</f>
        <v>30.0546448087432</v>
      </c>
      <c r="O1291" s="71" t="n">
        <f aca="false">IF(H1291&lt;&gt;0,IF(K1291&lt;&gt;0,K1291/H1291*100,""),"")</f>
        <v>30.0546448087432</v>
      </c>
      <c r="Q1291" s="65" t="n">
        <f aca="false">E1291-C1291-D1291</f>
        <v>0</v>
      </c>
      <c r="R1291" s="66" t="n">
        <f aca="false">H1291-F1291-G1291</f>
        <v>0</v>
      </c>
      <c r="S1291" s="66" t="n">
        <f aca="false">K1291-I1291-J1291</f>
        <v>0</v>
      </c>
    </row>
    <row r="1292" s="43" customFormat="true" ht="11.25" hidden="false" customHeight="false" outlineLevel="0" collapsed="false">
      <c r="A1292" s="72" t="s">
        <v>655</v>
      </c>
      <c r="B1292" s="48" t="s">
        <v>656</v>
      </c>
      <c r="C1292" s="69"/>
      <c r="D1292" s="69"/>
      <c r="E1292" s="69" t="n">
        <f aca="false">SUM(C1292:D1292)</f>
        <v>0</v>
      </c>
      <c r="F1292" s="69" t="n">
        <v>8000</v>
      </c>
      <c r="G1292" s="69"/>
      <c r="H1292" s="69" t="n">
        <f aca="false">SUM(F1292:G1292)</f>
        <v>8000</v>
      </c>
      <c r="I1292" s="69" t="n">
        <v>8000</v>
      </c>
      <c r="J1292" s="69"/>
      <c r="K1292" s="69" t="n">
        <f aca="false">SUM(I1292:J1292)</f>
        <v>8000</v>
      </c>
      <c r="L1292" s="71" t="str">
        <f aca="false">IF(C1292&lt;&gt;0,IF(I1292&lt;&gt;0,I1292/C1292*100,""),"")</f>
        <v/>
      </c>
      <c r="M1292" s="71" t="str">
        <f aca="false">IF(E1292&lt;&gt;0,IF(K1292&lt;&gt;0,K1292/E1292*100,""),"")</f>
        <v/>
      </c>
      <c r="N1292" s="71" t="n">
        <f aca="false">IF(F1292&lt;&gt;0,IF(I1292&lt;&gt;0,I1292/F1292*100,""),"")</f>
        <v>100</v>
      </c>
      <c r="O1292" s="71" t="n">
        <f aca="false">IF(H1292&lt;&gt;0,IF(K1292&lt;&gt;0,K1292/H1292*100,""),"")</f>
        <v>100</v>
      </c>
      <c r="Q1292" s="65" t="n">
        <f aca="false">E1292-C1292-D1292</f>
        <v>0</v>
      </c>
      <c r="R1292" s="66" t="n">
        <f aca="false">H1292-F1292-G1292</f>
        <v>0</v>
      </c>
      <c r="S1292" s="66" t="n">
        <f aca="false">K1292-I1292-J1292</f>
        <v>0</v>
      </c>
    </row>
    <row r="1293" s="120" customFormat="true" ht="12" hidden="false" customHeight="false" outlineLevel="0" collapsed="false">
      <c r="A1293" s="75" t="s">
        <v>658</v>
      </c>
      <c r="B1293" s="79" t="s">
        <v>620</v>
      </c>
      <c r="C1293" s="111"/>
      <c r="D1293" s="112"/>
      <c r="E1293" s="69" t="n">
        <f aca="false">SUM(C1293:D1293)</f>
        <v>0</v>
      </c>
      <c r="F1293" s="111" t="n">
        <v>77670</v>
      </c>
      <c r="G1293" s="112"/>
      <c r="H1293" s="69" t="n">
        <f aca="false">SUM(F1293:G1293)</f>
        <v>77670</v>
      </c>
      <c r="I1293" s="111"/>
      <c r="J1293" s="112"/>
      <c r="K1293" s="69" t="n">
        <f aca="false">SUM(I1293:J1293)</f>
        <v>0</v>
      </c>
      <c r="L1293" s="71" t="str">
        <f aca="false">IF(C1293&lt;&gt;0,IF(I1293&lt;&gt;0,I1293/C1293*100,""),"")</f>
        <v/>
      </c>
      <c r="M1293" s="71" t="str">
        <f aca="false">IF(E1293&lt;&gt;0,IF(K1293&lt;&gt;0,K1293/E1293*100,""),"")</f>
        <v/>
      </c>
      <c r="N1293" s="71" t="str">
        <f aca="false">IF(F1293&lt;&gt;0,IF(I1293&lt;&gt;0,I1293/F1293*100,""),"")</f>
        <v/>
      </c>
      <c r="O1293" s="71" t="str">
        <f aca="false">IF(H1293&lt;&gt;0,IF(K1293&lt;&gt;0,K1293/H1293*100,""),"")</f>
        <v/>
      </c>
      <c r="Q1293" s="65" t="n">
        <f aca="false">E1293-C1293-D1293</f>
        <v>0</v>
      </c>
      <c r="R1293" s="66" t="n">
        <f aca="false">H1293-F1293-G1293</f>
        <v>0</v>
      </c>
      <c r="S1293" s="66" t="n">
        <f aca="false">K1293-I1293-J1293</f>
        <v>0</v>
      </c>
    </row>
    <row r="1294" s="43" customFormat="true" ht="11.25" hidden="true" customHeight="false" outlineLevel="0" collapsed="false">
      <c r="A1294" s="72" t="s">
        <v>57</v>
      </c>
      <c r="B1294" s="79" t="s">
        <v>58</v>
      </c>
      <c r="C1294" s="69"/>
      <c r="D1294" s="69"/>
      <c r="E1294" s="69" t="n">
        <f aca="false">SUM(C1294:D1294)</f>
        <v>0</v>
      </c>
      <c r="F1294" s="69"/>
      <c r="G1294" s="69"/>
      <c r="H1294" s="69" t="n">
        <f aca="false">SUM(F1294:G1294)</f>
        <v>0</v>
      </c>
      <c r="I1294" s="69"/>
      <c r="J1294" s="69"/>
      <c r="K1294" s="69" t="n">
        <f aca="false">SUM(I1294:J1294)</f>
        <v>0</v>
      </c>
      <c r="L1294" s="71" t="str">
        <f aca="false">IF(C1294&lt;&gt;0,IF(I1294&lt;&gt;0,I1294/C1294*100,""),"")</f>
        <v/>
      </c>
      <c r="M1294" s="71" t="str">
        <f aca="false">IF(E1294&lt;&gt;0,IF(K1294&lt;&gt;0,K1294/E1294*100,""),"")</f>
        <v/>
      </c>
      <c r="N1294" s="71" t="str">
        <f aca="false">IF(F1294&lt;&gt;0,IF(I1294&lt;&gt;0,I1294/F1294*100,""),"")</f>
        <v/>
      </c>
      <c r="O1294" s="71" t="str">
        <f aca="false">IF(H1294&lt;&gt;0,IF(K1294&lt;&gt;0,K1294/H1294*100,""),"")</f>
        <v/>
      </c>
      <c r="Q1294" s="65" t="n">
        <f aca="false">E1294-C1294-D1294</f>
        <v>0</v>
      </c>
      <c r="R1294" s="66" t="n">
        <f aca="false">H1294-F1294-G1294</f>
        <v>0</v>
      </c>
      <c r="S1294" s="66" t="n">
        <f aca="false">K1294-I1294-J1294</f>
        <v>0</v>
      </c>
    </row>
    <row r="1295" s="43" customFormat="true" ht="6" hidden="false" customHeight="true" outlineLevel="0" collapsed="false">
      <c r="A1295" s="72"/>
      <c r="B1295" s="48"/>
      <c r="C1295" s="69"/>
      <c r="D1295" s="69"/>
      <c r="E1295" s="69"/>
      <c r="F1295" s="69"/>
      <c r="G1295" s="69"/>
      <c r="H1295" s="69"/>
      <c r="I1295" s="69"/>
      <c r="J1295" s="69"/>
      <c r="K1295" s="69"/>
      <c r="L1295" s="71" t="str">
        <f aca="false">IF(C1295&lt;&gt;0,IF(I1295&lt;&gt;0,I1295/C1295*100,""),"")</f>
        <v/>
      </c>
      <c r="M1295" s="71" t="str">
        <f aca="false">IF(E1295&lt;&gt;0,IF(K1295&lt;&gt;0,K1295/E1295*100,""),"")</f>
        <v/>
      </c>
      <c r="N1295" s="71" t="str">
        <f aca="false">IF(F1295&lt;&gt;0,IF(I1295&lt;&gt;0,I1295/F1295*100,""),"")</f>
        <v/>
      </c>
      <c r="O1295" s="71" t="str">
        <f aca="false">IF(H1295&lt;&gt;0,IF(K1295&lt;&gt;0,K1295/H1295*100,""),"")</f>
        <v/>
      </c>
      <c r="Q1295" s="65" t="n">
        <f aca="false">E1295-C1295-D1295</f>
        <v>0</v>
      </c>
      <c r="R1295" s="66" t="n">
        <f aca="false">H1295-F1295-G1295</f>
        <v>0</v>
      </c>
      <c r="S1295" s="66" t="n">
        <f aca="false">K1295-I1295-J1295</f>
        <v>0</v>
      </c>
    </row>
    <row r="1296" s="120" customFormat="true" ht="12.75" hidden="false" customHeight="false" outlineLevel="0" collapsed="false">
      <c r="A1296" s="61" t="s">
        <v>760</v>
      </c>
      <c r="B1296" s="76" t="s">
        <v>19</v>
      </c>
      <c r="C1296" s="183" t="n">
        <f aca="false">SUM(C1298:C1302)</f>
        <v>8181500</v>
      </c>
      <c r="D1296" s="183" t="n">
        <f aca="false">SUM(D1298:D1302)</f>
        <v>0</v>
      </c>
      <c r="E1296" s="183" t="n">
        <f aca="false">SUM(C1296:D1296)</f>
        <v>8181500</v>
      </c>
      <c r="F1296" s="183" t="n">
        <f aca="false">SUM(F1298:F1302)</f>
        <v>8536300</v>
      </c>
      <c r="G1296" s="183" t="n">
        <f aca="false">SUM(G1298:G1302)</f>
        <v>0</v>
      </c>
      <c r="H1296" s="183" t="n">
        <f aca="false">SUM(F1296:G1296)</f>
        <v>8536300</v>
      </c>
      <c r="I1296" s="183" t="n">
        <f aca="false">SUM(I1298:I1302)</f>
        <v>8589040</v>
      </c>
      <c r="J1296" s="183" t="n">
        <f aca="false">SUM(J1298:J1302)</f>
        <v>0</v>
      </c>
      <c r="K1296" s="183" t="n">
        <f aca="false">SUM(I1296:J1296)</f>
        <v>8589040</v>
      </c>
      <c r="L1296" s="184" t="n">
        <f aca="false">IF(C1296&lt;&gt;0,IF(I1296&lt;&gt;0,I1296/C1296*100,""),"")</f>
        <v>104.981238159262</v>
      </c>
      <c r="M1296" s="184" t="n">
        <f aca="false">IF(E1296&lt;&gt;0,IF(K1296&lt;&gt;0,K1296/E1296*100,""),"")</f>
        <v>104.981238159262</v>
      </c>
      <c r="N1296" s="184" t="n">
        <f aca="false">IF(F1296&lt;&gt;0,IF(I1296&lt;&gt;0,I1296/F1296*100,""),"")</f>
        <v>100.617832081815</v>
      </c>
      <c r="O1296" s="184" t="n">
        <f aca="false">IF(H1296&lt;&gt;0,IF(K1296&lt;&gt;0,K1296/H1296*100,""),"")</f>
        <v>100.617832081815</v>
      </c>
      <c r="Q1296" s="65" t="n">
        <f aca="false">E1296-C1296-D1296</f>
        <v>0</v>
      </c>
      <c r="R1296" s="66" t="n">
        <f aca="false">H1296-F1296-G1296</f>
        <v>0</v>
      </c>
      <c r="S1296" s="66" t="n">
        <f aca="false">K1296-I1296-J1296</f>
        <v>0</v>
      </c>
    </row>
    <row r="1297" s="120" customFormat="true" ht="12" hidden="true" customHeight="false" outlineLevel="0" collapsed="false">
      <c r="A1297" s="72" t="s">
        <v>26</v>
      </c>
      <c r="B1297" s="179"/>
      <c r="C1297" s="185" t="n">
        <f aca="false">SUM(C1298:C1302)</f>
        <v>8181500</v>
      </c>
      <c r="D1297" s="186"/>
      <c r="E1297" s="69" t="n">
        <f aca="false">SUM(C1297:D1297)</f>
        <v>8181500</v>
      </c>
      <c r="F1297" s="69" t="n">
        <f aca="false">SUM(F1298:F1302)</f>
        <v>8536300</v>
      </c>
      <c r="G1297" s="186"/>
      <c r="H1297" s="69" t="n">
        <f aca="false">SUM(F1297:G1297)</f>
        <v>8536300</v>
      </c>
      <c r="I1297" s="185" t="n">
        <f aca="false">SUM(I1298:I1302)</f>
        <v>8589040</v>
      </c>
      <c r="J1297" s="186"/>
      <c r="K1297" s="69" t="n">
        <f aca="false">SUM(I1297:J1297)</f>
        <v>8589040</v>
      </c>
      <c r="L1297" s="71" t="n">
        <f aca="false">IF(C1297&lt;&gt;0,IF(I1297&lt;&gt;0,I1297/C1297*100,""),"")</f>
        <v>104.981238159262</v>
      </c>
      <c r="M1297" s="71" t="n">
        <f aca="false">IF(E1297&lt;&gt;0,IF(K1297&lt;&gt;0,K1297/E1297*100,""),"")</f>
        <v>104.981238159262</v>
      </c>
      <c r="N1297" s="71" t="n">
        <f aca="false">IF(F1297&lt;&gt;0,IF(I1297&lt;&gt;0,I1297/F1297*100,""),"")</f>
        <v>100.617832081815</v>
      </c>
      <c r="O1297" s="71" t="n">
        <f aca="false">IF(H1297&lt;&gt;0,IF(K1297&lt;&gt;0,K1297/H1297*100,""),"")</f>
        <v>100.617832081815</v>
      </c>
      <c r="Q1297" s="65" t="n">
        <f aca="false">E1297-C1297-D1297</f>
        <v>0</v>
      </c>
      <c r="R1297" s="66" t="n">
        <f aca="false">H1297-F1297-G1297</f>
        <v>0</v>
      </c>
      <c r="S1297" s="66" t="n">
        <f aca="false">K1297-I1297-J1297</f>
        <v>0</v>
      </c>
    </row>
    <row r="1298" s="120" customFormat="true" ht="12" hidden="false" customHeight="false" outlineLevel="0" collapsed="false">
      <c r="A1298" s="72" t="s">
        <v>654</v>
      </c>
      <c r="B1298" s="48" t="s">
        <v>618</v>
      </c>
      <c r="C1298" s="185" t="n">
        <v>7983700</v>
      </c>
      <c r="D1298" s="185"/>
      <c r="E1298" s="69" t="n">
        <f aca="false">SUM(C1298:D1298)</f>
        <v>7983700</v>
      </c>
      <c r="F1298" s="185" t="n">
        <v>7983700</v>
      </c>
      <c r="G1298" s="185"/>
      <c r="H1298" s="69" t="n">
        <f aca="false">SUM(F1298:G1298)</f>
        <v>7983700</v>
      </c>
      <c r="I1298" s="185" t="n">
        <v>8161540</v>
      </c>
      <c r="J1298" s="185"/>
      <c r="K1298" s="69" t="n">
        <f aca="false">SUM(I1298:J1298)</f>
        <v>8161540</v>
      </c>
      <c r="L1298" s="71" t="n">
        <f aca="false">IF(C1298&lt;&gt;0,IF(I1298&lt;&gt;0,I1298/C1298*100,""),"")</f>
        <v>102.227538609918</v>
      </c>
      <c r="M1298" s="71" t="n">
        <f aca="false">IF(E1298&lt;&gt;0,IF(K1298&lt;&gt;0,K1298/E1298*100,""),"")</f>
        <v>102.227538609918</v>
      </c>
      <c r="N1298" s="71" t="n">
        <f aca="false">IF(F1298&lt;&gt;0,IF(I1298&lt;&gt;0,I1298/F1298*100,""),"")</f>
        <v>102.227538609918</v>
      </c>
      <c r="O1298" s="71" t="n">
        <f aca="false">IF(H1298&lt;&gt;0,IF(K1298&lt;&gt;0,K1298/H1298*100,""),"")</f>
        <v>102.227538609918</v>
      </c>
      <c r="Q1298" s="65" t="n">
        <f aca="false">E1298-C1298-D1298</f>
        <v>0</v>
      </c>
      <c r="R1298" s="66" t="n">
        <f aca="false">H1298-F1298-G1298</f>
        <v>0</v>
      </c>
      <c r="S1298" s="66" t="n">
        <f aca="false">K1298-I1298-J1298</f>
        <v>0</v>
      </c>
    </row>
    <row r="1299" s="120" customFormat="true" ht="12" hidden="false" customHeight="false" outlineLevel="0" collapsed="false">
      <c r="A1299" s="75" t="s">
        <v>30</v>
      </c>
      <c r="B1299" s="48" t="s">
        <v>31</v>
      </c>
      <c r="C1299" s="185" t="n">
        <v>4000</v>
      </c>
      <c r="D1299" s="185"/>
      <c r="E1299" s="69" t="n">
        <f aca="false">SUM(C1299:D1299)</f>
        <v>4000</v>
      </c>
      <c r="F1299" s="185" t="n">
        <v>4000</v>
      </c>
      <c r="G1299" s="185"/>
      <c r="H1299" s="69" t="n">
        <f aca="false">SUM(F1299:G1299)</f>
        <v>4000</v>
      </c>
      <c r="I1299" s="185" t="n">
        <v>4000</v>
      </c>
      <c r="J1299" s="185"/>
      <c r="K1299" s="69" t="n">
        <f aca="false">SUM(I1299:J1299)</f>
        <v>4000</v>
      </c>
      <c r="L1299" s="71" t="n">
        <f aca="false">IF(C1299&lt;&gt;0,IF(I1299&lt;&gt;0,I1299/C1299*100,""),"")</f>
        <v>100</v>
      </c>
      <c r="M1299" s="71" t="n">
        <f aca="false">IF(E1299&lt;&gt;0,IF(K1299&lt;&gt;0,K1299/E1299*100,""),"")</f>
        <v>100</v>
      </c>
      <c r="N1299" s="71" t="n">
        <f aca="false">IF(F1299&lt;&gt;0,IF(I1299&lt;&gt;0,I1299/F1299*100,""),"")</f>
        <v>100</v>
      </c>
      <c r="O1299" s="71" t="n">
        <f aca="false">IF(H1299&lt;&gt;0,IF(K1299&lt;&gt;0,K1299/H1299*100,""),"")</f>
        <v>100</v>
      </c>
      <c r="Q1299" s="65" t="n">
        <f aca="false">E1299-C1299-D1299</f>
        <v>0</v>
      </c>
      <c r="R1299" s="66" t="n">
        <f aca="false">H1299-F1299-G1299</f>
        <v>0</v>
      </c>
      <c r="S1299" s="66" t="n">
        <f aca="false">K1299-I1299-J1299</f>
        <v>0</v>
      </c>
    </row>
    <row r="1300" s="120" customFormat="true" ht="12" hidden="false" customHeight="false" outlineLevel="0" collapsed="false">
      <c r="A1300" s="72" t="s">
        <v>660</v>
      </c>
      <c r="B1300" s="48" t="s">
        <v>626</v>
      </c>
      <c r="C1300" s="185" t="n">
        <v>193800</v>
      </c>
      <c r="D1300" s="185"/>
      <c r="E1300" s="69" t="n">
        <f aca="false">SUM(C1300:D1300)</f>
        <v>193800</v>
      </c>
      <c r="F1300" s="185" t="n">
        <v>193800</v>
      </c>
      <c r="G1300" s="185"/>
      <c r="H1300" s="69" t="n">
        <f aca="false">SUM(F1300:G1300)</f>
        <v>193800</v>
      </c>
      <c r="I1300" s="185" t="n">
        <v>408500</v>
      </c>
      <c r="J1300" s="185"/>
      <c r="K1300" s="69" t="n">
        <f aca="false">SUM(I1300:J1300)</f>
        <v>408500</v>
      </c>
      <c r="L1300" s="71" t="n">
        <f aca="false">IF(C1300&lt;&gt;0,IF(I1300&lt;&gt;0,I1300/C1300*100,""),"")</f>
        <v>210.78431372549</v>
      </c>
      <c r="M1300" s="71" t="n">
        <f aca="false">IF(E1300&lt;&gt;0,IF(K1300&lt;&gt;0,K1300/E1300*100,""),"")</f>
        <v>210.78431372549</v>
      </c>
      <c r="N1300" s="71" t="n">
        <f aca="false">IF(F1300&lt;&gt;0,IF(I1300&lt;&gt;0,I1300/F1300*100,""),"")</f>
        <v>210.78431372549</v>
      </c>
      <c r="O1300" s="71" t="n">
        <f aca="false">IF(H1300&lt;&gt;0,IF(K1300&lt;&gt;0,K1300/H1300*100,""),"")</f>
        <v>210.78431372549</v>
      </c>
      <c r="Q1300" s="65" t="n">
        <f aca="false">E1300-C1300-D1300</f>
        <v>0</v>
      </c>
      <c r="R1300" s="66" t="n">
        <f aca="false">H1300-F1300-G1300</f>
        <v>0</v>
      </c>
      <c r="S1300" s="66" t="n">
        <f aca="false">K1300-I1300-J1300</f>
        <v>0</v>
      </c>
    </row>
    <row r="1301" s="120" customFormat="true" ht="12" hidden="false" customHeight="false" outlineLevel="0" collapsed="false">
      <c r="A1301" s="72" t="s">
        <v>655</v>
      </c>
      <c r="B1301" s="48" t="s">
        <v>656</v>
      </c>
      <c r="C1301" s="111"/>
      <c r="D1301" s="111"/>
      <c r="E1301" s="69" t="n">
        <f aca="false">SUM(C1301:D1301)</f>
        <v>0</v>
      </c>
      <c r="F1301" s="111" t="n">
        <v>25000</v>
      </c>
      <c r="G1301" s="111"/>
      <c r="H1301" s="69" t="n">
        <f aca="false">SUM(F1301:G1301)</f>
        <v>25000</v>
      </c>
      <c r="I1301" s="111" t="n">
        <v>15000</v>
      </c>
      <c r="J1301" s="111"/>
      <c r="K1301" s="69" t="n">
        <f aca="false">SUM(I1301:J1301)</f>
        <v>15000</v>
      </c>
      <c r="L1301" s="71" t="str">
        <f aca="false">IF(C1301&lt;&gt;0,IF(I1301&lt;&gt;0,I1301/C1301*100,""),"")</f>
        <v/>
      </c>
      <c r="M1301" s="71" t="str">
        <f aca="false">IF(E1301&lt;&gt;0,IF(K1301&lt;&gt;0,K1301/E1301*100,""),"")</f>
        <v/>
      </c>
      <c r="N1301" s="71" t="n">
        <f aca="false">IF(F1301&lt;&gt;0,IF(I1301&lt;&gt;0,I1301/F1301*100,""),"")</f>
        <v>60</v>
      </c>
      <c r="O1301" s="71" t="n">
        <f aca="false">IF(H1301&lt;&gt;0,IF(K1301&lt;&gt;0,K1301/H1301*100,""),"")</f>
        <v>60</v>
      </c>
      <c r="Q1301" s="65" t="n">
        <f aca="false">E1301-C1301-D1301</f>
        <v>0</v>
      </c>
      <c r="R1301" s="66" t="n">
        <f aca="false">H1301-F1301-G1301</f>
        <v>0</v>
      </c>
      <c r="S1301" s="66" t="n">
        <f aca="false">K1301-I1301-J1301</f>
        <v>0</v>
      </c>
    </row>
    <row r="1302" s="120" customFormat="true" ht="12" hidden="false" customHeight="false" outlineLevel="0" collapsed="false">
      <c r="A1302" s="72" t="s">
        <v>667</v>
      </c>
      <c r="B1302" s="79" t="s">
        <v>668</v>
      </c>
      <c r="C1302" s="185"/>
      <c r="D1302" s="185"/>
      <c r="E1302" s="69"/>
      <c r="F1302" s="185" t="n">
        <v>329800</v>
      </c>
      <c r="G1302" s="185"/>
      <c r="H1302" s="69" t="n">
        <f aca="false">SUM(F1302:G1302)</f>
        <v>329800</v>
      </c>
      <c r="I1302" s="185"/>
      <c r="J1302" s="185"/>
      <c r="K1302" s="69"/>
      <c r="L1302" s="71" t="str">
        <f aca="false">IF(C1302&lt;&gt;0,IF(I1302&lt;&gt;0,I1302/C1302*100,""),"")</f>
        <v/>
      </c>
      <c r="M1302" s="71" t="str">
        <f aca="false">IF(E1302&lt;&gt;0,IF(K1302&lt;&gt;0,K1302/E1302*100,""),"")</f>
        <v/>
      </c>
      <c r="N1302" s="71" t="str">
        <f aca="false">IF(F1302&lt;&gt;0,IF(I1302&lt;&gt;0,I1302/F1302*100,""),"")</f>
        <v/>
      </c>
      <c r="O1302" s="71" t="str">
        <f aca="false">IF(H1302&lt;&gt;0,IF(K1302&lt;&gt;0,K1302/H1302*100,""),"")</f>
        <v/>
      </c>
      <c r="Q1302" s="65" t="n">
        <f aca="false">E1302-C1302-D1302</f>
        <v>0</v>
      </c>
      <c r="R1302" s="66" t="n">
        <f aca="false">H1302-F1302-G1302</f>
        <v>0</v>
      </c>
      <c r="S1302" s="66" t="n">
        <f aca="false">K1302-I1302-J1302</f>
        <v>0</v>
      </c>
    </row>
    <row r="1303" s="92" customFormat="true" ht="6" hidden="false" customHeight="true" outlineLevel="0" collapsed="false">
      <c r="A1303" s="72"/>
      <c r="B1303" s="48"/>
      <c r="C1303" s="111"/>
      <c r="D1303" s="111"/>
      <c r="E1303" s="69"/>
      <c r="F1303" s="69"/>
      <c r="G1303" s="111"/>
      <c r="H1303" s="69"/>
      <c r="I1303" s="111"/>
      <c r="J1303" s="111"/>
      <c r="K1303" s="69"/>
      <c r="L1303" s="71" t="str">
        <f aca="false">IF(C1303&lt;&gt;0,IF(I1303&lt;&gt;0,I1303/C1303*100,""),"")</f>
        <v/>
      </c>
      <c r="M1303" s="71" t="str">
        <f aca="false">IF(E1303&lt;&gt;0,IF(K1303&lt;&gt;0,K1303/E1303*100,""),"")</f>
        <v/>
      </c>
      <c r="N1303" s="71" t="str">
        <f aca="false">IF(F1303&lt;&gt;0,IF(I1303&lt;&gt;0,I1303/F1303*100,""),"")</f>
        <v/>
      </c>
      <c r="O1303" s="71" t="str">
        <f aca="false">IF(H1303&lt;&gt;0,IF(K1303&lt;&gt;0,K1303/H1303*100,""),"")</f>
        <v/>
      </c>
      <c r="Q1303" s="65" t="n">
        <f aca="false">E1303-C1303-D1303</f>
        <v>0</v>
      </c>
      <c r="R1303" s="66" t="n">
        <f aca="false">H1303-F1303-G1303</f>
        <v>0</v>
      </c>
      <c r="S1303" s="66" t="n">
        <f aca="false">K1303-I1303-J1303</f>
        <v>0</v>
      </c>
    </row>
    <row r="1304" s="120" customFormat="true" ht="12.75" hidden="false" customHeight="false" outlineLevel="0" collapsed="false">
      <c r="A1304" s="61" t="s">
        <v>761</v>
      </c>
      <c r="B1304" s="76" t="s">
        <v>19</v>
      </c>
      <c r="C1304" s="183" t="n">
        <f aca="false">SUM(C1306:C1308)</f>
        <v>4651500</v>
      </c>
      <c r="D1304" s="183" t="n">
        <f aca="false">SUM(D1306:D1308)</f>
        <v>0</v>
      </c>
      <c r="E1304" s="183" t="n">
        <f aca="false">SUM(C1304:D1304)</f>
        <v>4651500</v>
      </c>
      <c r="F1304" s="183" t="n">
        <f aca="false">SUM(F1306:F1308)</f>
        <v>4843500</v>
      </c>
      <c r="G1304" s="183" t="n">
        <f aca="false">SUM(G1306:G1308)</f>
        <v>0</v>
      </c>
      <c r="H1304" s="183" t="n">
        <f aca="false">SUM(F1304:G1304)</f>
        <v>4843500</v>
      </c>
      <c r="I1304" s="183" t="n">
        <f aca="false">SUM(I1306:I1308)</f>
        <v>4855630</v>
      </c>
      <c r="J1304" s="183" t="n">
        <f aca="false">SUM(J1306:J1308)</f>
        <v>0</v>
      </c>
      <c r="K1304" s="183" t="n">
        <f aca="false">SUM(I1304:J1304)</f>
        <v>4855630</v>
      </c>
      <c r="L1304" s="184" t="n">
        <f aca="false">IF(C1304&lt;&gt;0,IF(I1304&lt;&gt;0,I1304/C1304*100,""),"")</f>
        <v>104.388476835429</v>
      </c>
      <c r="M1304" s="184" t="n">
        <f aca="false">IF(E1304&lt;&gt;0,IF(K1304&lt;&gt;0,K1304/E1304*100,""),"")</f>
        <v>104.388476835429</v>
      </c>
      <c r="N1304" s="184" t="n">
        <f aca="false">IF(F1304&lt;&gt;0,IF(I1304&lt;&gt;0,I1304/F1304*100,""),"")</f>
        <v>100.250438732322</v>
      </c>
      <c r="O1304" s="184" t="n">
        <f aca="false">IF(H1304&lt;&gt;0,IF(K1304&lt;&gt;0,K1304/H1304*100,""),"")</f>
        <v>100.250438732322</v>
      </c>
      <c r="Q1304" s="65" t="n">
        <f aca="false">E1304-C1304-D1304</f>
        <v>0</v>
      </c>
      <c r="R1304" s="66" t="n">
        <f aca="false">H1304-F1304-G1304</f>
        <v>0</v>
      </c>
      <c r="S1304" s="66" t="n">
        <f aca="false">K1304-I1304-J1304</f>
        <v>0</v>
      </c>
    </row>
    <row r="1305" s="120" customFormat="true" ht="12" hidden="true" customHeight="false" outlineLevel="0" collapsed="false">
      <c r="A1305" s="72" t="s">
        <v>26</v>
      </c>
      <c r="B1305" s="179"/>
      <c r="C1305" s="185" t="n">
        <f aca="false">SUM(C1306:C1308)</f>
        <v>4651500</v>
      </c>
      <c r="D1305" s="186"/>
      <c r="E1305" s="69" t="n">
        <f aca="false">SUM(C1305:D1305)</f>
        <v>4651500</v>
      </c>
      <c r="F1305" s="69" t="n">
        <f aca="false">SUM(F1306:F1308)</f>
        <v>4843500</v>
      </c>
      <c r="G1305" s="186"/>
      <c r="H1305" s="69" t="n">
        <f aca="false">SUM(F1305:G1305)</f>
        <v>4843500</v>
      </c>
      <c r="I1305" s="185" t="n">
        <f aca="false">SUM(I1306:I1308)</f>
        <v>4855630</v>
      </c>
      <c r="J1305" s="186"/>
      <c r="K1305" s="69" t="n">
        <f aca="false">SUM(I1305:J1305)</f>
        <v>4855630</v>
      </c>
      <c r="L1305" s="71" t="n">
        <f aca="false">IF(C1305&lt;&gt;0,IF(I1305&lt;&gt;0,I1305/C1305*100,""),"")</f>
        <v>104.388476835429</v>
      </c>
      <c r="M1305" s="71" t="n">
        <f aca="false">IF(E1305&lt;&gt;0,IF(K1305&lt;&gt;0,K1305/E1305*100,""),"")</f>
        <v>104.388476835429</v>
      </c>
      <c r="N1305" s="71" t="n">
        <f aca="false">IF(F1305&lt;&gt;0,IF(I1305&lt;&gt;0,I1305/F1305*100,""),"")</f>
        <v>100.250438732322</v>
      </c>
      <c r="O1305" s="71" t="n">
        <f aca="false">IF(H1305&lt;&gt;0,IF(K1305&lt;&gt;0,K1305/H1305*100,""),"")</f>
        <v>100.250438732322</v>
      </c>
      <c r="Q1305" s="65" t="n">
        <f aca="false">E1305-C1305-D1305</f>
        <v>0</v>
      </c>
      <c r="R1305" s="66" t="n">
        <f aca="false">H1305-F1305-G1305</f>
        <v>0</v>
      </c>
      <c r="S1305" s="66" t="n">
        <f aca="false">K1305-I1305-J1305</f>
        <v>0</v>
      </c>
    </row>
    <row r="1306" s="120" customFormat="true" ht="12" hidden="false" customHeight="false" outlineLevel="0" collapsed="false">
      <c r="A1306" s="72" t="s">
        <v>654</v>
      </c>
      <c r="B1306" s="48" t="s">
        <v>618</v>
      </c>
      <c r="C1306" s="185" t="n">
        <v>4651500</v>
      </c>
      <c r="D1306" s="186"/>
      <c r="E1306" s="69" t="n">
        <f aca="false">SUM(C1306:D1306)</f>
        <v>4651500</v>
      </c>
      <c r="F1306" s="185" t="n">
        <v>4651500</v>
      </c>
      <c r="G1306" s="186"/>
      <c r="H1306" s="69" t="n">
        <f aca="false">SUM(F1306:G1306)</f>
        <v>4651500</v>
      </c>
      <c r="I1306" s="185" t="n">
        <v>4848630</v>
      </c>
      <c r="J1306" s="186"/>
      <c r="K1306" s="69" t="n">
        <f aca="false">SUM(I1306:J1306)</f>
        <v>4848630</v>
      </c>
      <c r="L1306" s="71" t="n">
        <f aca="false">IF(C1306&lt;&gt;0,IF(I1306&lt;&gt;0,I1306/C1306*100,""),"")</f>
        <v>104.237987745888</v>
      </c>
      <c r="M1306" s="71" t="n">
        <f aca="false">IF(E1306&lt;&gt;0,IF(K1306&lt;&gt;0,K1306/E1306*100,""),"")</f>
        <v>104.237987745888</v>
      </c>
      <c r="N1306" s="71" t="n">
        <f aca="false">IF(F1306&lt;&gt;0,IF(I1306&lt;&gt;0,I1306/F1306*100,""),"")</f>
        <v>104.237987745888</v>
      </c>
      <c r="O1306" s="71" t="n">
        <f aca="false">IF(H1306&lt;&gt;0,IF(K1306&lt;&gt;0,K1306/H1306*100,""),"")</f>
        <v>104.237987745888</v>
      </c>
      <c r="Q1306" s="65" t="n">
        <f aca="false">E1306-C1306-D1306</f>
        <v>0</v>
      </c>
      <c r="R1306" s="66" t="n">
        <f aca="false">H1306-F1306-G1306</f>
        <v>0</v>
      </c>
      <c r="S1306" s="66" t="n">
        <f aca="false">K1306-I1306-J1306</f>
        <v>0</v>
      </c>
    </row>
    <row r="1307" s="43" customFormat="true" ht="11.25" hidden="false" customHeight="false" outlineLevel="0" collapsed="false">
      <c r="A1307" s="72" t="s">
        <v>655</v>
      </c>
      <c r="B1307" s="48" t="s">
        <v>656</v>
      </c>
      <c r="C1307" s="111"/>
      <c r="D1307" s="69"/>
      <c r="E1307" s="69" t="n">
        <f aca="false">SUM(C1307:D1307)</f>
        <v>0</v>
      </c>
      <c r="F1307" s="111" t="n">
        <v>157000</v>
      </c>
      <c r="G1307" s="69"/>
      <c r="H1307" s="69" t="n">
        <f aca="false">SUM(F1307:G1307)</f>
        <v>157000</v>
      </c>
      <c r="I1307" s="111" t="n">
        <v>7000</v>
      </c>
      <c r="J1307" s="69"/>
      <c r="K1307" s="69" t="n">
        <f aca="false">SUM(I1307:J1307)</f>
        <v>7000</v>
      </c>
      <c r="L1307" s="71" t="str">
        <f aca="false">IF(C1307&lt;&gt;0,IF(I1307&lt;&gt;0,I1307/C1307*100,""),"")</f>
        <v/>
      </c>
      <c r="M1307" s="71" t="str">
        <f aca="false">IF(E1307&lt;&gt;0,IF(K1307&lt;&gt;0,K1307/E1307*100,""),"")</f>
        <v/>
      </c>
      <c r="N1307" s="71" t="n">
        <f aca="false">IF(F1307&lt;&gt;0,IF(I1307&lt;&gt;0,I1307/F1307*100,""),"")</f>
        <v>4.45859872611465</v>
      </c>
      <c r="O1307" s="71" t="n">
        <f aca="false">IF(H1307&lt;&gt;0,IF(K1307&lt;&gt;0,K1307/H1307*100,""),"")</f>
        <v>4.45859872611465</v>
      </c>
      <c r="Q1307" s="65" t="n">
        <f aca="false">E1307-C1307-D1307</f>
        <v>0</v>
      </c>
      <c r="R1307" s="66" t="n">
        <f aca="false">H1307-F1307-G1307</f>
        <v>0</v>
      </c>
      <c r="S1307" s="66" t="n">
        <f aca="false">K1307-I1307-J1307</f>
        <v>0</v>
      </c>
    </row>
    <row r="1308" s="120" customFormat="true" ht="12" hidden="false" customHeight="false" outlineLevel="0" collapsed="false">
      <c r="A1308" s="72" t="s">
        <v>658</v>
      </c>
      <c r="B1308" s="79" t="s">
        <v>620</v>
      </c>
      <c r="C1308" s="185"/>
      <c r="D1308" s="186"/>
      <c r="E1308" s="69"/>
      <c r="F1308" s="185" t="n">
        <v>35000</v>
      </c>
      <c r="G1308" s="186"/>
      <c r="H1308" s="69" t="n">
        <f aca="false">SUM(F1308:G1308)</f>
        <v>35000</v>
      </c>
      <c r="I1308" s="185"/>
      <c r="J1308" s="186"/>
      <c r="K1308" s="69"/>
      <c r="L1308" s="71" t="str">
        <f aca="false">IF(C1308&lt;&gt;0,IF(I1308&lt;&gt;0,I1308/C1308*100,""),"")</f>
        <v/>
      </c>
      <c r="M1308" s="71" t="str">
        <f aca="false">IF(E1308&lt;&gt;0,IF(K1308&lt;&gt;0,K1308/E1308*100,""),"")</f>
        <v/>
      </c>
      <c r="N1308" s="71" t="str">
        <f aca="false">IF(F1308&lt;&gt;0,IF(I1308&lt;&gt;0,I1308/F1308*100,""),"")</f>
        <v/>
      </c>
      <c r="O1308" s="71" t="str">
        <f aca="false">IF(H1308&lt;&gt;0,IF(K1308&lt;&gt;0,K1308/H1308*100,""),"")</f>
        <v/>
      </c>
      <c r="Q1308" s="65" t="n">
        <f aca="false">E1308-C1308-D1308</f>
        <v>0</v>
      </c>
      <c r="R1308" s="66" t="n">
        <f aca="false">H1308-F1308-G1308</f>
        <v>0</v>
      </c>
      <c r="S1308" s="66" t="n">
        <f aca="false">K1308-I1308-J1308</f>
        <v>0</v>
      </c>
    </row>
    <row r="1309" s="43" customFormat="true" ht="6" hidden="false" customHeight="true" outlineLevel="0" collapsed="false">
      <c r="A1309" s="72"/>
      <c r="B1309" s="48"/>
      <c r="C1309" s="69"/>
      <c r="D1309" s="69"/>
      <c r="E1309" s="69" t="n">
        <f aca="false">SUM(C1309:D1309)</f>
        <v>0</v>
      </c>
      <c r="F1309" s="69"/>
      <c r="G1309" s="69"/>
      <c r="H1309" s="69" t="n">
        <f aca="false">SUM(F1309:G1309)</f>
        <v>0</v>
      </c>
      <c r="I1309" s="69"/>
      <c r="J1309" s="69"/>
      <c r="K1309" s="69" t="n">
        <f aca="false">SUM(I1309:J1309)</f>
        <v>0</v>
      </c>
      <c r="L1309" s="71" t="str">
        <f aca="false">IF(C1309&lt;&gt;0,IF(I1309&lt;&gt;0,I1309/C1309*100,""),"")</f>
        <v/>
      </c>
      <c r="M1309" s="71" t="str">
        <f aca="false">IF(E1309&lt;&gt;0,IF(K1309&lt;&gt;0,K1309/E1309*100,""),"")</f>
        <v/>
      </c>
      <c r="N1309" s="71" t="str">
        <f aca="false">IF(F1309&lt;&gt;0,IF(I1309&lt;&gt;0,I1309/F1309*100,""),"")</f>
        <v/>
      </c>
      <c r="O1309" s="71" t="str">
        <f aca="false">IF(H1309&lt;&gt;0,IF(K1309&lt;&gt;0,K1309/H1309*100,""),"")</f>
        <v/>
      </c>
      <c r="Q1309" s="65" t="n">
        <f aca="false">E1309-C1309-D1309</f>
        <v>0</v>
      </c>
      <c r="R1309" s="66" t="n">
        <f aca="false">H1309-F1309-G1309</f>
        <v>0</v>
      </c>
      <c r="S1309" s="66" t="n">
        <f aca="false">K1309-I1309-J1309</f>
        <v>0</v>
      </c>
    </row>
    <row r="1310" s="43" customFormat="true" ht="12.75" hidden="false" customHeight="false" outlineLevel="0" collapsed="false">
      <c r="A1310" s="61" t="s">
        <v>762</v>
      </c>
      <c r="B1310" s="124" t="s">
        <v>19</v>
      </c>
      <c r="C1310" s="90" t="n">
        <f aca="false">SUM(C1312:C1317)</f>
        <v>10678570</v>
      </c>
      <c r="D1310" s="103" t="n">
        <f aca="false">SUM(D1312:D1317)</f>
        <v>0</v>
      </c>
      <c r="E1310" s="108" t="n">
        <f aca="false">SUM(C1310:D1310)</f>
        <v>10678570</v>
      </c>
      <c r="F1310" s="108" t="n">
        <f aca="false">SUM(F1312:F1317)</f>
        <v>10973159</v>
      </c>
      <c r="G1310" s="103" t="n">
        <f aca="false">SUM(G1312:G1317)</f>
        <v>0</v>
      </c>
      <c r="H1310" s="108" t="n">
        <f aca="false">SUM(F1310:G1310)</f>
        <v>10973159</v>
      </c>
      <c r="I1310" s="90" t="n">
        <f aca="false">SUM(I1312:I1317)</f>
        <v>11332920</v>
      </c>
      <c r="J1310" s="103" t="n">
        <f aca="false">SUM(J1312:J1317)</f>
        <v>0</v>
      </c>
      <c r="K1310" s="108" t="n">
        <f aca="false">SUM(I1310:J1310)</f>
        <v>11332920</v>
      </c>
      <c r="L1310" s="109" t="n">
        <f aca="false">IF(C1310&lt;&gt;0,IF(I1310&lt;&gt;0,I1310/C1310*100,""),"")</f>
        <v>106.127693127451</v>
      </c>
      <c r="M1310" s="109" t="n">
        <f aca="false">IF(E1310&lt;&gt;0,IF(K1310&lt;&gt;0,K1310/E1310*100,""),"")</f>
        <v>106.127693127451</v>
      </c>
      <c r="N1310" s="109" t="n">
        <f aca="false">IF(F1310&lt;&gt;0,IF(I1310&lt;&gt;0,I1310/F1310*100,""),"")</f>
        <v>103.278554516525</v>
      </c>
      <c r="O1310" s="109" t="n">
        <f aca="false">IF(H1310&lt;&gt;0,IF(K1310&lt;&gt;0,K1310/H1310*100,""),"")</f>
        <v>103.278554516525</v>
      </c>
      <c r="Q1310" s="65" t="n">
        <f aca="false">E1310-C1310-D1310</f>
        <v>0</v>
      </c>
      <c r="R1310" s="66" t="n">
        <f aca="false">H1310-F1310-G1310</f>
        <v>0</v>
      </c>
      <c r="S1310" s="66" t="n">
        <f aca="false">K1310-I1310-J1310</f>
        <v>0</v>
      </c>
    </row>
    <row r="1311" s="43" customFormat="true" ht="11.25" hidden="true" customHeight="false" outlineLevel="0" collapsed="false">
      <c r="A1311" s="75" t="s">
        <v>26</v>
      </c>
      <c r="B1311" s="68"/>
      <c r="C1311" s="111" t="n">
        <f aca="false">SUM(C1312:C1317)</f>
        <v>10678570</v>
      </c>
      <c r="D1311" s="69"/>
      <c r="E1311" s="82" t="n">
        <f aca="false">D1311+C1311</f>
        <v>10678570</v>
      </c>
      <c r="F1311" s="82" t="n">
        <f aca="false">SUM(F1312:F1317)</f>
        <v>10973159</v>
      </c>
      <c r="G1311" s="69"/>
      <c r="H1311" s="82" t="n">
        <f aca="false">G1311+F1311</f>
        <v>10973159</v>
      </c>
      <c r="I1311" s="111" t="n">
        <f aca="false">SUM(I1312:I1317)</f>
        <v>11332920</v>
      </c>
      <c r="J1311" s="69"/>
      <c r="K1311" s="82" t="n">
        <f aca="false">J1311+I1311</f>
        <v>11332920</v>
      </c>
      <c r="L1311" s="83" t="n">
        <f aca="false">IF(C1311&lt;&gt;0,IF(I1311&lt;&gt;0,I1311/C1311*100,""),"")</f>
        <v>106.127693127451</v>
      </c>
      <c r="M1311" s="83" t="n">
        <f aca="false">IF(E1311&lt;&gt;0,IF(K1311&lt;&gt;0,K1311/E1311*100,""),"")</f>
        <v>106.127693127451</v>
      </c>
      <c r="N1311" s="83" t="n">
        <f aca="false">IF(F1311&lt;&gt;0,IF(I1311&lt;&gt;0,I1311/F1311*100,""),"")</f>
        <v>103.278554516525</v>
      </c>
      <c r="O1311" s="83" t="n">
        <f aca="false">IF(H1311&lt;&gt;0,IF(K1311&lt;&gt;0,K1311/H1311*100,""),"")</f>
        <v>103.278554516525</v>
      </c>
      <c r="Q1311" s="65" t="n">
        <f aca="false">E1311-C1311-D1311</f>
        <v>0</v>
      </c>
      <c r="R1311" s="66" t="n">
        <f aca="false">H1311-F1311-G1311</f>
        <v>0</v>
      </c>
      <c r="S1311" s="66" t="n">
        <f aca="false">K1311-I1311-J1311</f>
        <v>0</v>
      </c>
    </row>
    <row r="1312" s="43" customFormat="true" ht="11.25" hidden="false" customHeight="false" outlineLevel="0" collapsed="false">
      <c r="A1312" s="72" t="s">
        <v>654</v>
      </c>
      <c r="B1312" s="48" t="s">
        <v>618</v>
      </c>
      <c r="C1312" s="69" t="n">
        <v>10597200</v>
      </c>
      <c r="D1312" s="69"/>
      <c r="E1312" s="82" t="n">
        <f aca="false">D1312+C1312</f>
        <v>10597200</v>
      </c>
      <c r="F1312" s="69" t="n">
        <v>10628200</v>
      </c>
      <c r="G1312" s="69"/>
      <c r="H1312" s="82" t="n">
        <f aca="false">G1312+F1312</f>
        <v>10628200</v>
      </c>
      <c r="I1312" s="69" t="n">
        <v>11222330</v>
      </c>
      <c r="J1312" s="69"/>
      <c r="K1312" s="82" t="n">
        <f aca="false">J1312+I1312</f>
        <v>11222330</v>
      </c>
      <c r="L1312" s="83" t="n">
        <f aca="false">IF(C1312&lt;&gt;0,IF(I1312&lt;&gt;0,I1312/C1312*100,""),"")</f>
        <v>105.899011059525</v>
      </c>
      <c r="M1312" s="83" t="n">
        <f aca="false">IF(E1312&lt;&gt;0,IF(K1312&lt;&gt;0,K1312/E1312*100,""),"")</f>
        <v>105.899011059525</v>
      </c>
      <c r="N1312" s="83" t="n">
        <f aca="false">IF(F1312&lt;&gt;0,IF(I1312&lt;&gt;0,I1312/F1312*100,""),"")</f>
        <v>105.59012814964</v>
      </c>
      <c r="O1312" s="83" t="n">
        <f aca="false">IF(H1312&lt;&gt;0,IF(K1312&lt;&gt;0,K1312/H1312*100,""),"")</f>
        <v>105.59012814964</v>
      </c>
      <c r="Q1312" s="65" t="n">
        <f aca="false">E1312-C1312-D1312</f>
        <v>0</v>
      </c>
      <c r="R1312" s="66" t="n">
        <f aca="false">H1312-F1312-G1312</f>
        <v>0</v>
      </c>
      <c r="S1312" s="66" t="n">
        <f aca="false">K1312-I1312-J1312</f>
        <v>0</v>
      </c>
    </row>
    <row r="1313" s="43" customFormat="true" ht="11.25" hidden="false" customHeight="false" outlineLevel="0" collapsed="false">
      <c r="A1313" s="72" t="s">
        <v>658</v>
      </c>
      <c r="B1313" s="48" t="s">
        <v>620</v>
      </c>
      <c r="C1313" s="69" t="n">
        <v>13500</v>
      </c>
      <c r="D1313" s="69"/>
      <c r="E1313" s="82" t="n">
        <f aca="false">D1313+C1313</f>
        <v>13500</v>
      </c>
      <c r="F1313" s="69" t="n">
        <v>109399</v>
      </c>
      <c r="G1313" s="69"/>
      <c r="H1313" s="82" t="n">
        <f aca="false">G1313+F1313</f>
        <v>109399</v>
      </c>
      <c r="I1313" s="69" t="n">
        <v>17000</v>
      </c>
      <c r="J1313" s="69"/>
      <c r="K1313" s="82" t="n">
        <f aca="false">J1313+I1313</f>
        <v>17000</v>
      </c>
      <c r="L1313" s="83" t="n">
        <f aca="false">IF(C1313&lt;&gt;0,IF(I1313&lt;&gt;0,I1313/C1313*100,""),"")</f>
        <v>125.925925925926</v>
      </c>
      <c r="M1313" s="83" t="n">
        <f aca="false">IF(E1313&lt;&gt;0,IF(K1313&lt;&gt;0,K1313/E1313*100,""),"")</f>
        <v>125.925925925926</v>
      </c>
      <c r="N1313" s="83" t="n">
        <f aca="false">IF(F1313&lt;&gt;0,IF(I1313&lt;&gt;0,I1313/F1313*100,""),"")</f>
        <v>15.5394473441256</v>
      </c>
      <c r="O1313" s="83" t="n">
        <f aca="false">IF(H1313&lt;&gt;0,IF(K1313&lt;&gt;0,K1313/H1313*100,""),"")</f>
        <v>15.5394473441256</v>
      </c>
      <c r="Q1313" s="65" t="n">
        <f aca="false">E1313-C1313-D1313</f>
        <v>0</v>
      </c>
      <c r="R1313" s="66" t="n">
        <f aca="false">H1313-F1313-G1313</f>
        <v>0</v>
      </c>
      <c r="S1313" s="66" t="n">
        <f aca="false">K1313-I1313-J1313</f>
        <v>0</v>
      </c>
    </row>
    <row r="1314" s="43" customFormat="true" ht="11.25" hidden="false" customHeight="false" outlineLevel="0" collapsed="false">
      <c r="A1314" s="75" t="s">
        <v>30</v>
      </c>
      <c r="B1314" s="48" t="s">
        <v>31</v>
      </c>
      <c r="C1314" s="69" t="n">
        <v>51000</v>
      </c>
      <c r="D1314" s="69"/>
      <c r="E1314" s="82" t="n">
        <f aca="false">D1314+C1314</f>
        <v>51000</v>
      </c>
      <c r="F1314" s="69" t="n">
        <v>51000</v>
      </c>
      <c r="G1314" s="69"/>
      <c r="H1314" s="82" t="n">
        <f aca="false">G1314+F1314</f>
        <v>51000</v>
      </c>
      <c r="I1314" s="69" t="n">
        <v>51000</v>
      </c>
      <c r="J1314" s="69"/>
      <c r="K1314" s="82" t="n">
        <f aca="false">J1314+I1314</f>
        <v>51000</v>
      </c>
      <c r="L1314" s="83" t="n">
        <f aca="false">IF(C1314&lt;&gt;0,IF(I1314&lt;&gt;0,I1314/C1314*100,""),"")</f>
        <v>100</v>
      </c>
      <c r="M1314" s="83" t="n">
        <f aca="false">IF(E1314&lt;&gt;0,IF(K1314&lt;&gt;0,K1314/E1314*100,""),"")</f>
        <v>100</v>
      </c>
      <c r="N1314" s="83" t="n">
        <f aca="false">IF(F1314&lt;&gt;0,IF(I1314&lt;&gt;0,I1314/F1314*100,""),"")</f>
        <v>100</v>
      </c>
      <c r="O1314" s="83" t="n">
        <f aca="false">IF(H1314&lt;&gt;0,IF(K1314&lt;&gt;0,K1314/H1314*100,""),"")</f>
        <v>100</v>
      </c>
      <c r="Q1314" s="65" t="n">
        <f aca="false">E1314-C1314-D1314</f>
        <v>0</v>
      </c>
      <c r="R1314" s="66" t="n">
        <f aca="false">H1314-F1314-G1314</f>
        <v>0</v>
      </c>
      <c r="S1314" s="66" t="n">
        <f aca="false">K1314-I1314-J1314</f>
        <v>0</v>
      </c>
    </row>
    <row r="1315" s="43" customFormat="true" ht="11.25" hidden="false" customHeight="false" outlineLevel="0" collapsed="false">
      <c r="A1315" s="75" t="s">
        <v>659</v>
      </c>
      <c r="B1315" s="87" t="s">
        <v>642</v>
      </c>
      <c r="C1315" s="69" t="n">
        <v>4600</v>
      </c>
      <c r="D1315" s="69"/>
      <c r="E1315" s="69" t="n">
        <f aca="false">SUM(C1315:D1315)</f>
        <v>4600</v>
      </c>
      <c r="F1315" s="69" t="n">
        <v>6290</v>
      </c>
      <c r="G1315" s="69"/>
      <c r="H1315" s="69" t="n">
        <f aca="false">SUM(F1315:G1315)</f>
        <v>6290</v>
      </c>
      <c r="I1315" s="69" t="n">
        <v>8720</v>
      </c>
      <c r="J1315" s="69"/>
      <c r="K1315" s="69" t="n">
        <f aca="false">SUM(I1315:J1315)</f>
        <v>8720</v>
      </c>
      <c r="L1315" s="71" t="n">
        <f aca="false">IF(C1315&lt;&gt;0,IF(I1315&lt;&gt;0,I1315/C1315*100,""),"")</f>
        <v>189.565217391304</v>
      </c>
      <c r="M1315" s="71" t="n">
        <f aca="false">IF(E1315&lt;&gt;0,IF(K1315&lt;&gt;0,K1315/E1315*100,""),"")</f>
        <v>189.565217391304</v>
      </c>
      <c r="N1315" s="71" t="n">
        <f aca="false">IF(F1315&lt;&gt;0,IF(I1315&lt;&gt;0,I1315/F1315*100,""),"")</f>
        <v>138.632750397456</v>
      </c>
      <c r="O1315" s="71" t="n">
        <f aca="false">IF(H1315&lt;&gt;0,IF(K1315&lt;&gt;0,K1315/H1315*100,""),"")</f>
        <v>138.632750397456</v>
      </c>
      <c r="Q1315" s="65" t="n">
        <f aca="false">E1315-C1315-D1315</f>
        <v>0</v>
      </c>
      <c r="R1315" s="66" t="n">
        <f aca="false">H1315-F1315-G1315</f>
        <v>0</v>
      </c>
      <c r="S1315" s="66" t="n">
        <f aca="false">K1315-I1315-J1315</f>
        <v>0</v>
      </c>
    </row>
    <row r="1316" s="43" customFormat="true" ht="12.75" hidden="false" customHeight="true" outlineLevel="0" collapsed="false">
      <c r="A1316" s="72" t="s">
        <v>731</v>
      </c>
      <c r="B1316" s="48" t="s">
        <v>640</v>
      </c>
      <c r="C1316" s="69" t="n">
        <v>270</v>
      </c>
      <c r="D1316" s="69"/>
      <c r="E1316" s="69" t="n">
        <f aca="false">SUM(C1316:D1316)</f>
        <v>270</v>
      </c>
      <c r="F1316" s="69" t="n">
        <v>270</v>
      </c>
      <c r="G1316" s="69"/>
      <c r="H1316" s="69" t="n">
        <f aca="false">SUM(F1316:G1316)</f>
        <v>270</v>
      </c>
      <c r="I1316" s="69" t="n">
        <v>21870</v>
      </c>
      <c r="J1316" s="69"/>
      <c r="K1316" s="69" t="n">
        <f aca="false">SUM(I1316:J1316)</f>
        <v>21870</v>
      </c>
      <c r="L1316" s="71" t="n">
        <f aca="false">IF(C1316&lt;&gt;0,IF(I1316&lt;&gt;0,I1316/C1316*100,""),"")</f>
        <v>8100</v>
      </c>
      <c r="M1316" s="71" t="n">
        <f aca="false">IF(E1316&lt;&gt;0,IF(K1316&lt;&gt;0,K1316/E1316*100,""),"")</f>
        <v>8100</v>
      </c>
      <c r="N1316" s="71" t="n">
        <f aca="false">IF(F1316&lt;&gt;0,IF(I1316&lt;&gt;0,I1316/F1316*100,""),"")</f>
        <v>8100</v>
      </c>
      <c r="O1316" s="71" t="n">
        <f aca="false">IF(H1316&lt;&gt;0,IF(K1316&lt;&gt;0,K1316/H1316*100,""),"")</f>
        <v>8100</v>
      </c>
      <c r="Q1316" s="65" t="n">
        <f aca="false">E1316-C1316-D1316</f>
        <v>0</v>
      </c>
      <c r="R1316" s="66" t="n">
        <f aca="false">H1316-F1316-G1316</f>
        <v>0</v>
      </c>
      <c r="S1316" s="66" t="n">
        <f aca="false">K1316-I1316-J1316</f>
        <v>0</v>
      </c>
    </row>
    <row r="1317" s="43" customFormat="true" ht="11.25" hidden="false" customHeight="false" outlineLevel="0" collapsed="false">
      <c r="A1317" s="72" t="s">
        <v>655</v>
      </c>
      <c r="B1317" s="48" t="s">
        <v>656</v>
      </c>
      <c r="C1317" s="69" t="n">
        <v>12000</v>
      </c>
      <c r="D1317" s="69"/>
      <c r="E1317" s="69" t="n">
        <f aca="false">SUM(C1317:D1317)</f>
        <v>12000</v>
      </c>
      <c r="F1317" s="69" t="n">
        <v>178000</v>
      </c>
      <c r="G1317" s="69"/>
      <c r="H1317" s="69" t="n">
        <f aca="false">SUM(F1317:G1317)</f>
        <v>178000</v>
      </c>
      <c r="I1317" s="69" t="n">
        <v>12000</v>
      </c>
      <c r="J1317" s="69"/>
      <c r="K1317" s="69" t="n">
        <f aca="false">SUM(I1317:J1317)</f>
        <v>12000</v>
      </c>
      <c r="L1317" s="71" t="n">
        <f aca="false">IF(C1317&lt;&gt;0,IF(I1317&lt;&gt;0,I1317/C1317*100,""),"")</f>
        <v>100</v>
      </c>
      <c r="M1317" s="71" t="n">
        <f aca="false">IF(E1317&lt;&gt;0,IF(K1317&lt;&gt;0,K1317/E1317*100,""),"")</f>
        <v>100</v>
      </c>
      <c r="N1317" s="71" t="n">
        <f aca="false">IF(F1317&lt;&gt;0,IF(I1317&lt;&gt;0,I1317/F1317*100,""),"")</f>
        <v>6.74157303370787</v>
      </c>
      <c r="O1317" s="71" t="n">
        <f aca="false">IF(H1317&lt;&gt;0,IF(K1317&lt;&gt;0,K1317/H1317*100,""),"")</f>
        <v>6.74157303370787</v>
      </c>
      <c r="Q1317" s="65" t="n">
        <f aca="false">E1317-C1317-D1317</f>
        <v>0</v>
      </c>
      <c r="R1317" s="66" t="n">
        <f aca="false">H1317-F1317-G1317</f>
        <v>0</v>
      </c>
      <c r="S1317" s="66" t="n">
        <f aca="false">K1317-I1317-J1317</f>
        <v>0</v>
      </c>
    </row>
    <row r="1318" s="43" customFormat="true" ht="11.25" hidden="true" customHeight="false" outlineLevel="0" collapsed="false">
      <c r="A1318" s="72" t="s">
        <v>57</v>
      </c>
      <c r="B1318" s="79" t="s">
        <v>58</v>
      </c>
      <c r="C1318" s="69"/>
      <c r="D1318" s="69"/>
      <c r="E1318" s="69"/>
      <c r="F1318" s="69"/>
      <c r="G1318" s="69"/>
      <c r="H1318" s="69"/>
      <c r="I1318" s="69"/>
      <c r="J1318" s="69"/>
      <c r="K1318" s="69"/>
      <c r="L1318" s="71" t="str">
        <f aca="false">IF(C1318&lt;&gt;0,IF(I1318&lt;&gt;0,I1318/C1318*100,""),"")</f>
        <v/>
      </c>
      <c r="M1318" s="71" t="str">
        <f aca="false">IF(E1318&lt;&gt;0,IF(K1318&lt;&gt;0,K1318/E1318*100,""),"")</f>
        <v/>
      </c>
      <c r="N1318" s="71" t="str">
        <f aca="false">IF(F1318&lt;&gt;0,IF(I1318&lt;&gt;0,I1318/F1318*100,""),"")</f>
        <v/>
      </c>
      <c r="O1318" s="71" t="str">
        <f aca="false">IF(H1318&lt;&gt;0,IF(K1318&lt;&gt;0,K1318/H1318*100,""),"")</f>
        <v/>
      </c>
      <c r="Q1318" s="65" t="n">
        <f aca="false">E1318-C1318-D1318</f>
        <v>0</v>
      </c>
      <c r="R1318" s="66" t="n">
        <f aca="false">H1318-F1318-G1318</f>
        <v>0</v>
      </c>
      <c r="S1318" s="66" t="n">
        <f aca="false">K1318-I1318-J1318</f>
        <v>0</v>
      </c>
    </row>
    <row r="1319" s="43" customFormat="true" ht="6" hidden="false" customHeight="true" outlineLevel="0" collapsed="false">
      <c r="A1319" s="72"/>
      <c r="B1319" s="48"/>
      <c r="C1319" s="82"/>
      <c r="D1319" s="82"/>
      <c r="E1319" s="82" t="n">
        <f aca="false">SUM(C1319:D1319)</f>
        <v>0</v>
      </c>
      <c r="F1319" s="82"/>
      <c r="G1319" s="82"/>
      <c r="H1319" s="82" t="n">
        <f aca="false">SUM(F1319:G1319)</f>
        <v>0</v>
      </c>
      <c r="I1319" s="82"/>
      <c r="J1319" s="82"/>
      <c r="K1319" s="82" t="n">
        <f aca="false">SUM(I1319:J1319)</f>
        <v>0</v>
      </c>
      <c r="L1319" s="83" t="str">
        <f aca="false">IF(C1319&lt;&gt;0,IF(I1319&lt;&gt;0,I1319/C1319*100,""),"")</f>
        <v/>
      </c>
      <c r="M1319" s="83" t="str">
        <f aca="false">IF(E1319&lt;&gt;0,IF(K1319&lt;&gt;0,K1319/E1319*100,""),"")</f>
        <v/>
      </c>
      <c r="N1319" s="83" t="str">
        <f aca="false">IF(F1319&lt;&gt;0,IF(I1319&lt;&gt;0,I1319/F1319*100,""),"")</f>
        <v/>
      </c>
      <c r="O1319" s="83" t="str">
        <f aca="false">IF(H1319&lt;&gt;0,IF(K1319&lt;&gt;0,K1319/H1319*100,""),"")</f>
        <v/>
      </c>
      <c r="Q1319" s="65" t="n">
        <f aca="false">E1319-C1319-D1319</f>
        <v>0</v>
      </c>
      <c r="R1319" s="66" t="n">
        <f aca="false">H1319-F1319-G1319</f>
        <v>0</v>
      </c>
      <c r="S1319" s="66" t="n">
        <f aca="false">K1319-I1319-J1319</f>
        <v>0</v>
      </c>
    </row>
    <row r="1320" s="43" customFormat="true" ht="12.75" hidden="false" customHeight="false" outlineLevel="0" collapsed="false">
      <c r="A1320" s="61" t="s">
        <v>763</v>
      </c>
      <c r="B1320" s="76" t="s">
        <v>19</v>
      </c>
      <c r="C1320" s="118" t="n">
        <f aca="false">SUM(C1322:C1329)</f>
        <v>9406020</v>
      </c>
      <c r="D1320" s="118" t="n">
        <f aca="false">SUM(D1322:D1329)</f>
        <v>0</v>
      </c>
      <c r="E1320" s="118" t="n">
        <f aca="false">SUM(C1320:D1320)</f>
        <v>9406020</v>
      </c>
      <c r="F1320" s="118" t="n">
        <f aca="false">SUM(F1322:F1329)</f>
        <v>9690320</v>
      </c>
      <c r="G1320" s="118" t="n">
        <f aca="false">SUM(G1322:G1329)</f>
        <v>0</v>
      </c>
      <c r="H1320" s="118" t="n">
        <f aca="false">SUM(F1320:G1320)</f>
        <v>9690320</v>
      </c>
      <c r="I1320" s="118" t="n">
        <f aca="false">SUM(I1322:I1329)</f>
        <v>9680750</v>
      </c>
      <c r="J1320" s="118" t="n">
        <f aca="false">SUM(J1322:J1329)</f>
        <v>0</v>
      </c>
      <c r="K1320" s="118" t="n">
        <f aca="false">SUM(I1320:J1320)</f>
        <v>9680750</v>
      </c>
      <c r="L1320" s="119" t="n">
        <f aca="false">IF(C1320&lt;&gt;0,IF(I1320&lt;&gt;0,I1320/C1320*100,""),"")</f>
        <v>102.920789026602</v>
      </c>
      <c r="M1320" s="119" t="n">
        <f aca="false">IF(E1320&lt;&gt;0,IF(K1320&lt;&gt;0,K1320/E1320*100,""),"")</f>
        <v>102.920789026602</v>
      </c>
      <c r="N1320" s="119" t="n">
        <f aca="false">IF(F1320&lt;&gt;0,IF(I1320&lt;&gt;0,I1320/F1320*100,""),"")</f>
        <v>99.9012416514625</v>
      </c>
      <c r="O1320" s="119" t="n">
        <f aca="false">IF(H1320&lt;&gt;0,IF(K1320&lt;&gt;0,K1320/H1320*100,""),"")</f>
        <v>99.9012416514625</v>
      </c>
      <c r="Q1320" s="65" t="n">
        <f aca="false">E1320-C1320-D1320</f>
        <v>0</v>
      </c>
      <c r="R1320" s="66" t="n">
        <f aca="false">H1320-F1320-G1320</f>
        <v>0</v>
      </c>
      <c r="S1320" s="66" t="n">
        <f aca="false">K1320-I1320-J1320</f>
        <v>0</v>
      </c>
    </row>
    <row r="1321" s="43" customFormat="true" ht="11.25" hidden="true" customHeight="false" outlineLevel="0" collapsed="false">
      <c r="A1321" s="67" t="s">
        <v>26</v>
      </c>
      <c r="B1321" s="68"/>
      <c r="C1321" s="70" t="n">
        <f aca="false">SUM(C1322:C1328)</f>
        <v>9406020</v>
      </c>
      <c r="D1321" s="70" t="n">
        <f aca="false">SUM(D1322:D1327)</f>
        <v>0</v>
      </c>
      <c r="E1321" s="69" t="n">
        <f aca="false">SUM(C1321:D1321)</f>
        <v>9406020</v>
      </c>
      <c r="F1321" s="69" t="n">
        <f aca="false">SUM(F1322:F1328)</f>
        <v>9690320</v>
      </c>
      <c r="G1321" s="70" t="n">
        <f aca="false">SUM(G1322:G1327)</f>
        <v>0</v>
      </c>
      <c r="H1321" s="69" t="n">
        <f aca="false">SUM(F1321:G1321)</f>
        <v>9690320</v>
      </c>
      <c r="I1321" s="70" t="n">
        <f aca="false">SUM(I1322:I1328)</f>
        <v>9680750</v>
      </c>
      <c r="J1321" s="70" t="n">
        <f aca="false">SUM(J1322:J1327)</f>
        <v>0</v>
      </c>
      <c r="K1321" s="69" t="n">
        <f aca="false">SUM(I1321:J1321)</f>
        <v>9680750</v>
      </c>
      <c r="L1321" s="71" t="n">
        <f aca="false">IF(C1321&lt;&gt;0,IF(I1321&lt;&gt;0,I1321/C1321*100,""),"")</f>
        <v>102.920789026602</v>
      </c>
      <c r="M1321" s="71" t="n">
        <f aca="false">IF(E1321&lt;&gt;0,IF(K1321&lt;&gt;0,K1321/E1321*100,""),"")</f>
        <v>102.920789026602</v>
      </c>
      <c r="N1321" s="71" t="n">
        <f aca="false">IF(F1321&lt;&gt;0,IF(I1321&lt;&gt;0,I1321/F1321*100,""),"")</f>
        <v>99.9012416514625</v>
      </c>
      <c r="O1321" s="71" t="n">
        <f aca="false">IF(H1321&lt;&gt;0,IF(K1321&lt;&gt;0,K1321/H1321*100,""),"")</f>
        <v>99.9012416514625</v>
      </c>
      <c r="Q1321" s="65" t="n">
        <f aca="false">E1321-C1321-D1321</f>
        <v>0</v>
      </c>
      <c r="R1321" s="66" t="n">
        <f aca="false">H1321-F1321-G1321</f>
        <v>0</v>
      </c>
      <c r="S1321" s="66" t="n">
        <f aca="false">K1321-I1321-J1321</f>
        <v>0</v>
      </c>
    </row>
    <row r="1322" s="43" customFormat="true" ht="11.25" hidden="false" customHeight="false" outlineLevel="0" collapsed="false">
      <c r="A1322" s="72" t="s">
        <v>654</v>
      </c>
      <c r="B1322" s="48" t="s">
        <v>618</v>
      </c>
      <c r="C1322" s="111" t="n">
        <v>9121100</v>
      </c>
      <c r="D1322" s="111"/>
      <c r="E1322" s="69" t="n">
        <f aca="false">SUM(C1322:D1322)</f>
        <v>9121100</v>
      </c>
      <c r="F1322" s="111" t="n">
        <v>9142100</v>
      </c>
      <c r="G1322" s="111"/>
      <c r="H1322" s="69" t="n">
        <f aca="false">SUM(F1322:G1322)</f>
        <v>9142100</v>
      </c>
      <c r="I1322" s="111" t="n">
        <v>9469380</v>
      </c>
      <c r="J1322" s="111"/>
      <c r="K1322" s="69" t="n">
        <f aca="false">SUM(I1322:J1322)</f>
        <v>9469380</v>
      </c>
      <c r="L1322" s="71" t="n">
        <f aca="false">IF(C1322&lt;&gt;0,IF(I1322&lt;&gt;0,I1322/C1322*100,""),"")</f>
        <v>103.8183990966</v>
      </c>
      <c r="M1322" s="71" t="n">
        <f aca="false">IF(E1322&lt;&gt;0,IF(K1322&lt;&gt;0,K1322/E1322*100,""),"")</f>
        <v>103.8183990966</v>
      </c>
      <c r="N1322" s="71" t="n">
        <f aca="false">IF(F1322&lt;&gt;0,IF(I1322&lt;&gt;0,I1322/F1322*100,""),"")</f>
        <v>103.579921462246</v>
      </c>
      <c r="O1322" s="71" t="n">
        <f aca="false">IF(H1322&lt;&gt;0,IF(K1322&lt;&gt;0,K1322/H1322*100,""),"")</f>
        <v>103.579921462246</v>
      </c>
      <c r="Q1322" s="65" t="n">
        <f aca="false">E1322-C1322-D1322</f>
        <v>0</v>
      </c>
      <c r="R1322" s="66" t="n">
        <f aca="false">H1322-F1322-G1322</f>
        <v>0</v>
      </c>
      <c r="S1322" s="66" t="n">
        <f aca="false">K1322-I1322-J1322</f>
        <v>0</v>
      </c>
    </row>
    <row r="1323" s="43" customFormat="true" ht="11.25" hidden="false" customHeight="false" outlineLevel="0" collapsed="false">
      <c r="A1323" s="72" t="s">
        <v>658</v>
      </c>
      <c r="B1323" s="48" t="s">
        <v>620</v>
      </c>
      <c r="C1323" s="111"/>
      <c r="D1323" s="111"/>
      <c r="E1323" s="69"/>
      <c r="F1323" s="111" t="n">
        <v>26000</v>
      </c>
      <c r="G1323" s="111"/>
      <c r="H1323" s="69" t="n">
        <f aca="false">SUM(F1323:G1323)</f>
        <v>26000</v>
      </c>
      <c r="I1323" s="111" t="n">
        <v>10000</v>
      </c>
      <c r="J1323" s="111"/>
      <c r="K1323" s="69" t="n">
        <f aca="false">SUM(I1323:J1323)</f>
        <v>10000</v>
      </c>
      <c r="L1323" s="71" t="str">
        <f aca="false">IF(C1323&lt;&gt;0,IF(I1323&lt;&gt;0,I1323/C1323*100,""),"")</f>
        <v/>
      </c>
      <c r="M1323" s="71" t="str">
        <f aca="false">IF(E1323&lt;&gt;0,IF(K1323&lt;&gt;0,K1323/E1323*100,""),"")</f>
        <v/>
      </c>
      <c r="N1323" s="71" t="n">
        <f aca="false">IF(F1323&lt;&gt;0,IF(I1323&lt;&gt;0,I1323/F1323*100,""),"")</f>
        <v>38.4615384615385</v>
      </c>
      <c r="O1323" s="71" t="n">
        <f aca="false">IF(H1323&lt;&gt;0,IF(K1323&lt;&gt;0,K1323/H1323*100,""),"")</f>
        <v>38.4615384615385</v>
      </c>
      <c r="Q1323" s="65" t="n">
        <f aca="false">E1323-C1323-D1323</f>
        <v>0</v>
      </c>
      <c r="R1323" s="66" t="n">
        <f aca="false">H1323-F1323-G1323</f>
        <v>0</v>
      </c>
      <c r="S1323" s="66" t="n">
        <f aca="false">K1323-I1323-J1323</f>
        <v>0</v>
      </c>
    </row>
    <row r="1324" s="43" customFormat="true" ht="11.25" hidden="false" customHeight="false" outlineLevel="0" collapsed="false">
      <c r="A1324" s="72" t="s">
        <v>660</v>
      </c>
      <c r="B1324" s="87" t="s">
        <v>626</v>
      </c>
      <c r="C1324" s="111" t="n">
        <v>207600</v>
      </c>
      <c r="D1324" s="111"/>
      <c r="E1324" s="69" t="n">
        <f aca="false">SUM(C1324:D1324)</f>
        <v>207600</v>
      </c>
      <c r="F1324" s="111" t="n">
        <v>207600</v>
      </c>
      <c r="G1324" s="111"/>
      <c r="H1324" s="69" t="n">
        <f aca="false">SUM(F1324:G1324)</f>
        <v>207600</v>
      </c>
      <c r="I1324" s="111" t="n">
        <v>146000</v>
      </c>
      <c r="J1324" s="111"/>
      <c r="K1324" s="69" t="n">
        <f aca="false">SUM(I1324:J1324)</f>
        <v>146000</v>
      </c>
      <c r="L1324" s="71" t="n">
        <f aca="false">IF(C1324&lt;&gt;0,IF(I1324&lt;&gt;0,I1324/C1324*100,""),"")</f>
        <v>70.3275529865125</v>
      </c>
      <c r="M1324" s="71" t="n">
        <f aca="false">IF(E1324&lt;&gt;0,IF(K1324&lt;&gt;0,K1324/E1324*100,""),"")</f>
        <v>70.3275529865125</v>
      </c>
      <c r="N1324" s="71" t="n">
        <f aca="false">IF(F1324&lt;&gt;0,IF(I1324&lt;&gt;0,I1324/F1324*100,""),"")</f>
        <v>70.3275529865125</v>
      </c>
      <c r="O1324" s="71" t="n">
        <f aca="false">IF(H1324&lt;&gt;0,IF(K1324&lt;&gt;0,K1324/H1324*100,""),"")</f>
        <v>70.3275529865125</v>
      </c>
      <c r="Q1324" s="65" t="n">
        <f aca="false">E1324-C1324-D1324</f>
        <v>0</v>
      </c>
      <c r="R1324" s="66" t="n">
        <f aca="false">H1324-F1324-G1324</f>
        <v>0</v>
      </c>
      <c r="S1324" s="66" t="n">
        <f aca="false">K1324-I1324-J1324</f>
        <v>0</v>
      </c>
    </row>
    <row r="1325" s="43" customFormat="true" ht="12.75" hidden="false" customHeight="true" outlineLevel="0" collapsed="false">
      <c r="A1325" s="72" t="s">
        <v>731</v>
      </c>
      <c r="B1325" s="48" t="s">
        <v>640</v>
      </c>
      <c r="C1325" s="111" t="n">
        <v>7470</v>
      </c>
      <c r="D1325" s="111"/>
      <c r="E1325" s="69" t="n">
        <f aca="false">SUM(C1325:D1325)</f>
        <v>7470</v>
      </c>
      <c r="F1325" s="111" t="n">
        <v>7470</v>
      </c>
      <c r="G1325" s="111"/>
      <c r="H1325" s="69" t="n">
        <f aca="false">SUM(F1325:G1325)</f>
        <v>7470</v>
      </c>
      <c r="I1325" s="111" t="n">
        <v>14670</v>
      </c>
      <c r="J1325" s="111"/>
      <c r="K1325" s="69" t="n">
        <f aca="false">SUM(I1325:J1325)</f>
        <v>14670</v>
      </c>
      <c r="L1325" s="71" t="n">
        <f aca="false">IF(C1325&lt;&gt;0,IF(I1325&lt;&gt;0,I1325/C1325*100,""),"")</f>
        <v>196.385542168675</v>
      </c>
      <c r="M1325" s="71" t="n">
        <f aca="false">IF(E1325&lt;&gt;0,IF(K1325&lt;&gt;0,K1325/E1325*100,""),"")</f>
        <v>196.385542168675</v>
      </c>
      <c r="N1325" s="71" t="n">
        <f aca="false">IF(F1325&lt;&gt;0,IF(I1325&lt;&gt;0,I1325/F1325*100,""),"")</f>
        <v>196.385542168675</v>
      </c>
      <c r="O1325" s="71" t="n">
        <f aca="false">IF(H1325&lt;&gt;0,IF(K1325&lt;&gt;0,K1325/H1325*100,""),"")</f>
        <v>196.385542168675</v>
      </c>
      <c r="Q1325" s="65" t="n">
        <f aca="false">E1325-C1325-D1325</f>
        <v>0</v>
      </c>
      <c r="R1325" s="66" t="n">
        <f aca="false">H1325-F1325-G1325</f>
        <v>0</v>
      </c>
      <c r="S1325" s="66" t="n">
        <f aca="false">K1325-I1325-J1325</f>
        <v>0</v>
      </c>
    </row>
    <row r="1326" s="43" customFormat="true" ht="12.75" hidden="false" customHeight="true" outlineLevel="0" collapsed="false">
      <c r="A1326" s="72" t="s">
        <v>328</v>
      </c>
      <c r="B1326" s="48" t="s">
        <v>329</v>
      </c>
      <c r="C1326" s="111"/>
      <c r="D1326" s="111"/>
      <c r="E1326" s="69"/>
      <c r="F1326" s="111"/>
      <c r="G1326" s="111"/>
      <c r="H1326" s="69"/>
      <c r="I1326" s="111" t="n">
        <v>29700</v>
      </c>
      <c r="J1326" s="111"/>
      <c r="K1326" s="69" t="n">
        <f aca="false">SUM(I1326:J1326)</f>
        <v>29700</v>
      </c>
      <c r="L1326" s="71" t="str">
        <f aca="false">IF(C1326&lt;&gt;0,IF(I1326&lt;&gt;0,I1326/C1326*100,""),"")</f>
        <v/>
      </c>
      <c r="M1326" s="71" t="str">
        <f aca="false">IF(E1326&lt;&gt;0,IF(K1326&lt;&gt;0,K1326/E1326*100,""),"")</f>
        <v/>
      </c>
      <c r="N1326" s="71" t="str">
        <f aca="false">IF(F1326&lt;&gt;0,IF(I1326&lt;&gt;0,I1326/F1326*100,""),"")</f>
        <v/>
      </c>
      <c r="O1326" s="71" t="str">
        <f aca="false">IF(H1326&lt;&gt;0,IF(K1326&lt;&gt;0,K1326/H1326*100,""),"")</f>
        <v/>
      </c>
      <c r="Q1326" s="65" t="n">
        <f aca="false">E1326-C1326-D1326</f>
        <v>0</v>
      </c>
      <c r="R1326" s="66" t="n">
        <f aca="false">H1326-F1326-G1326</f>
        <v>0</v>
      </c>
      <c r="S1326" s="66" t="n">
        <f aca="false">K1326-I1326-J1326</f>
        <v>0</v>
      </c>
    </row>
    <row r="1327" s="43" customFormat="true" ht="11.25" hidden="false" customHeight="false" outlineLevel="0" collapsed="false">
      <c r="A1327" s="72" t="s">
        <v>655</v>
      </c>
      <c r="B1327" s="48" t="s">
        <v>656</v>
      </c>
      <c r="C1327" s="111" t="n">
        <v>11000</v>
      </c>
      <c r="D1327" s="111"/>
      <c r="E1327" s="69" t="n">
        <f aca="false">SUM(C1327:D1327)</f>
        <v>11000</v>
      </c>
      <c r="F1327" s="111" t="n">
        <v>241000</v>
      </c>
      <c r="G1327" s="111"/>
      <c r="H1327" s="69" t="n">
        <f aca="false">SUM(F1327:G1327)</f>
        <v>241000</v>
      </c>
      <c r="I1327" s="111" t="n">
        <v>11000</v>
      </c>
      <c r="J1327" s="111"/>
      <c r="K1327" s="69" t="n">
        <f aca="false">SUM(I1327:J1327)</f>
        <v>11000</v>
      </c>
      <c r="L1327" s="71" t="n">
        <f aca="false">IF(C1327&lt;&gt;0,IF(I1327&lt;&gt;0,I1327/C1327*100,""),"")</f>
        <v>100</v>
      </c>
      <c r="M1327" s="71" t="n">
        <f aca="false">IF(E1327&lt;&gt;0,IF(K1327&lt;&gt;0,K1327/E1327*100,""),"")</f>
        <v>100</v>
      </c>
      <c r="N1327" s="71" t="n">
        <f aca="false">IF(F1327&lt;&gt;0,IF(I1327&lt;&gt;0,I1327/F1327*100,""),"")</f>
        <v>4.5643153526971</v>
      </c>
      <c r="O1327" s="71" t="n">
        <f aca="false">IF(H1327&lt;&gt;0,IF(K1327&lt;&gt;0,K1327/H1327*100,""),"")</f>
        <v>4.5643153526971</v>
      </c>
      <c r="Q1327" s="65" t="n">
        <f aca="false">E1327-C1327-D1327</f>
        <v>0</v>
      </c>
      <c r="R1327" s="66" t="n">
        <f aca="false">H1327-F1327-G1327</f>
        <v>0</v>
      </c>
      <c r="S1327" s="66" t="n">
        <f aca="false">K1327-I1327-J1327</f>
        <v>0</v>
      </c>
    </row>
    <row r="1328" s="43" customFormat="true" ht="11.25" hidden="false" customHeight="false" outlineLevel="0" collapsed="false">
      <c r="A1328" s="72" t="s">
        <v>699</v>
      </c>
      <c r="B1328" s="122" t="s">
        <v>652</v>
      </c>
      <c r="C1328" s="111" t="n">
        <v>58850</v>
      </c>
      <c r="D1328" s="111"/>
      <c r="E1328" s="69" t="n">
        <f aca="false">SUM(C1328:D1328)</f>
        <v>58850</v>
      </c>
      <c r="F1328" s="111" t="n">
        <v>66150</v>
      </c>
      <c r="G1328" s="111"/>
      <c r="H1328" s="69" t="n">
        <f aca="false">SUM(F1328:G1328)</f>
        <v>66150</v>
      </c>
      <c r="I1328" s="111"/>
      <c r="J1328" s="111"/>
      <c r="K1328" s="69" t="n">
        <f aca="false">SUM(I1328:J1328)</f>
        <v>0</v>
      </c>
      <c r="L1328" s="71" t="str">
        <f aca="false">IF(C1328&lt;&gt;0,IF(I1328&lt;&gt;0,I1328/C1328*100,""),"")</f>
        <v/>
      </c>
      <c r="M1328" s="71" t="str">
        <f aca="false">IF(E1328&lt;&gt;0,IF(K1328&lt;&gt;0,K1328/E1328*100,""),"")</f>
        <v/>
      </c>
      <c r="N1328" s="71" t="str">
        <f aca="false">IF(F1328&lt;&gt;0,IF(I1328&lt;&gt;0,I1328/F1328*100,""),"")</f>
        <v/>
      </c>
      <c r="O1328" s="71" t="str">
        <f aca="false">IF(H1328&lt;&gt;0,IF(K1328&lt;&gt;0,K1328/H1328*100,""),"")</f>
        <v/>
      </c>
      <c r="Q1328" s="65" t="n">
        <f aca="false">E1328-C1328-D1328</f>
        <v>0</v>
      </c>
      <c r="R1328" s="66" t="n">
        <f aca="false">H1328-F1328-G1328</f>
        <v>0</v>
      </c>
      <c r="S1328" s="66" t="n">
        <f aca="false">K1328-I1328-J1328</f>
        <v>0</v>
      </c>
    </row>
    <row r="1329" s="43" customFormat="true" ht="11.25" hidden="true" customHeight="false" outlineLevel="0" collapsed="false">
      <c r="A1329" s="72" t="s">
        <v>57</v>
      </c>
      <c r="B1329" s="48" t="s">
        <v>58</v>
      </c>
      <c r="C1329" s="111"/>
      <c r="D1329" s="111"/>
      <c r="E1329" s="69" t="n">
        <f aca="false">SUM(C1329:D1329)</f>
        <v>0</v>
      </c>
      <c r="F1329" s="69"/>
      <c r="G1329" s="111"/>
      <c r="H1329" s="69" t="n">
        <f aca="false">SUM(F1329:G1329)</f>
        <v>0</v>
      </c>
      <c r="I1329" s="111"/>
      <c r="J1329" s="111"/>
      <c r="K1329" s="69" t="n">
        <f aca="false">SUM(I1329:J1329)</f>
        <v>0</v>
      </c>
      <c r="L1329" s="71" t="str">
        <f aca="false">IF(C1329&lt;&gt;0,IF(I1329&lt;&gt;0,I1329/C1329*100,""),"")</f>
        <v/>
      </c>
      <c r="M1329" s="71" t="str">
        <f aca="false">IF(E1329&lt;&gt;0,IF(K1329&lt;&gt;0,K1329/E1329*100,""),"")</f>
        <v/>
      </c>
      <c r="N1329" s="71" t="str">
        <f aca="false">IF(F1329&lt;&gt;0,IF(I1329&lt;&gt;0,I1329/F1329*100,""),"")</f>
        <v/>
      </c>
      <c r="O1329" s="71" t="str">
        <f aca="false">IF(H1329&lt;&gt;0,IF(K1329&lt;&gt;0,K1329/H1329*100,""),"")</f>
        <v/>
      </c>
      <c r="Q1329" s="65" t="n">
        <f aca="false">E1329-C1329-D1329</f>
        <v>0</v>
      </c>
      <c r="R1329" s="66" t="n">
        <f aca="false">H1329-F1329-G1329</f>
        <v>0</v>
      </c>
      <c r="S1329" s="66" t="n">
        <f aca="false">K1329-I1329-J1329</f>
        <v>0</v>
      </c>
    </row>
    <row r="1330" s="43" customFormat="true" ht="6" hidden="false" customHeight="true" outlineLevel="0" collapsed="false">
      <c r="A1330" s="72"/>
      <c r="B1330" s="48"/>
      <c r="C1330" s="111"/>
      <c r="D1330" s="111"/>
      <c r="E1330" s="69"/>
      <c r="F1330" s="69"/>
      <c r="G1330" s="111"/>
      <c r="H1330" s="69"/>
      <c r="I1330" s="111"/>
      <c r="J1330" s="111"/>
      <c r="K1330" s="69"/>
      <c r="L1330" s="71" t="str">
        <f aca="false">IF(C1330&lt;&gt;0,IF(I1330&lt;&gt;0,I1330/C1330*100,""),"")</f>
        <v/>
      </c>
      <c r="M1330" s="71" t="str">
        <f aca="false">IF(E1330&lt;&gt;0,IF(K1330&lt;&gt;0,K1330/E1330*100,""),"")</f>
        <v/>
      </c>
      <c r="N1330" s="71" t="str">
        <f aca="false">IF(F1330&lt;&gt;0,IF(I1330&lt;&gt;0,I1330/F1330*100,""),"")</f>
        <v/>
      </c>
      <c r="O1330" s="71" t="str">
        <f aca="false">IF(H1330&lt;&gt;0,IF(K1330&lt;&gt;0,K1330/H1330*100,""),"")</f>
        <v/>
      </c>
      <c r="Q1330" s="65" t="n">
        <f aca="false">E1330-C1330-D1330</f>
        <v>0</v>
      </c>
      <c r="R1330" s="66" t="n">
        <f aca="false">H1330-F1330-G1330</f>
        <v>0</v>
      </c>
      <c r="S1330" s="66" t="n">
        <f aca="false">K1330-I1330-J1330</f>
        <v>0</v>
      </c>
    </row>
    <row r="1331" s="43" customFormat="true" ht="12.75" hidden="false" customHeight="false" outlineLevel="0" collapsed="false">
      <c r="A1331" s="61" t="s">
        <v>764</v>
      </c>
      <c r="B1331" s="76" t="s">
        <v>19</v>
      </c>
      <c r="C1331" s="108" t="n">
        <f aca="false">SUM(C1333:C1338)</f>
        <v>8441070</v>
      </c>
      <c r="D1331" s="108" t="n">
        <f aca="false">SUM(D1333:D1338)</f>
        <v>0</v>
      </c>
      <c r="E1331" s="108" t="n">
        <f aca="false">SUM(C1331:D1331)</f>
        <v>8441070</v>
      </c>
      <c r="F1331" s="108" t="n">
        <f aca="false">SUM(F1333:F1338)</f>
        <v>8548882</v>
      </c>
      <c r="G1331" s="108" t="n">
        <f aca="false">SUM(G1333:G1338)</f>
        <v>0</v>
      </c>
      <c r="H1331" s="108" t="n">
        <f aca="false">SUM(F1331:G1331)</f>
        <v>8548882</v>
      </c>
      <c r="I1331" s="108" t="n">
        <f aca="false">SUM(I1333:I1338)</f>
        <v>8044790</v>
      </c>
      <c r="J1331" s="108" t="n">
        <f aca="false">SUM(J1333:J1338)</f>
        <v>0</v>
      </c>
      <c r="K1331" s="108" t="n">
        <f aca="false">SUM(I1331:J1331)</f>
        <v>8044790</v>
      </c>
      <c r="L1331" s="109" t="n">
        <f aca="false">IF(C1331&lt;&gt;0,IF(I1331&lt;&gt;0,I1331/C1331*100,""),"")</f>
        <v>95.3053345132785</v>
      </c>
      <c r="M1331" s="109" t="n">
        <f aca="false">IF(E1331&lt;&gt;0,IF(K1331&lt;&gt;0,K1331/E1331*100,""),"")</f>
        <v>95.3053345132785</v>
      </c>
      <c r="N1331" s="109" t="n">
        <f aca="false">IF(F1331&lt;&gt;0,IF(I1331&lt;&gt;0,I1331/F1331*100,""),"")</f>
        <v>94.1034160958123</v>
      </c>
      <c r="O1331" s="109" t="n">
        <f aca="false">IF(H1331&lt;&gt;0,IF(K1331&lt;&gt;0,K1331/H1331*100,""),"")</f>
        <v>94.1034160958123</v>
      </c>
      <c r="Q1331" s="65" t="n">
        <f aca="false">E1331-C1331-D1331</f>
        <v>0</v>
      </c>
      <c r="R1331" s="66" t="n">
        <f aca="false">H1331-F1331-G1331</f>
        <v>0</v>
      </c>
      <c r="S1331" s="66" t="n">
        <f aca="false">K1331-I1331-J1331</f>
        <v>0</v>
      </c>
    </row>
    <row r="1332" s="43" customFormat="true" ht="11.25" hidden="false" customHeight="false" outlineLevel="0" collapsed="false">
      <c r="A1332" s="67" t="s">
        <v>26</v>
      </c>
      <c r="B1332" s="68"/>
      <c r="C1332" s="70" t="n">
        <f aca="false">SUM(C1333:C1337)</f>
        <v>8441070</v>
      </c>
      <c r="D1332" s="70" t="n">
        <f aca="false">SUM(D1333:D1337)</f>
        <v>0</v>
      </c>
      <c r="E1332" s="69" t="n">
        <f aca="false">SUM(C1332:D1332)</f>
        <v>8441070</v>
      </c>
      <c r="F1332" s="69" t="n">
        <f aca="false">SUM(F1333:F1337)</f>
        <v>8488882</v>
      </c>
      <c r="G1332" s="70" t="n">
        <f aca="false">SUM(G1333:G1337)</f>
        <v>0</v>
      </c>
      <c r="H1332" s="69" t="n">
        <f aca="false">SUM(F1332:G1332)</f>
        <v>8488882</v>
      </c>
      <c r="I1332" s="70" t="n">
        <f aca="false">SUM(I1333:I1337)</f>
        <v>8044790</v>
      </c>
      <c r="J1332" s="70" t="n">
        <f aca="false">SUM(J1333:J1337)</f>
        <v>0</v>
      </c>
      <c r="K1332" s="69" t="n">
        <f aca="false">SUM(I1332:J1332)</f>
        <v>8044790</v>
      </c>
      <c r="L1332" s="71" t="n">
        <f aca="false">IF(C1332&lt;&gt;0,IF(I1332&lt;&gt;0,I1332/C1332*100,""),"")</f>
        <v>95.3053345132785</v>
      </c>
      <c r="M1332" s="71" t="n">
        <f aca="false">IF(E1332&lt;&gt;0,IF(K1332&lt;&gt;0,K1332/E1332*100,""),"")</f>
        <v>95.3053345132785</v>
      </c>
      <c r="N1332" s="71" t="n">
        <f aca="false">IF(F1332&lt;&gt;0,IF(I1332&lt;&gt;0,I1332/F1332*100,""),"")</f>
        <v>94.7685454927987</v>
      </c>
      <c r="O1332" s="71" t="n">
        <f aca="false">IF(H1332&lt;&gt;0,IF(K1332&lt;&gt;0,K1332/H1332*100,""),"")</f>
        <v>94.7685454927987</v>
      </c>
      <c r="Q1332" s="65" t="n">
        <f aca="false">E1332-C1332-D1332</f>
        <v>0</v>
      </c>
      <c r="R1332" s="66" t="n">
        <f aca="false">H1332-F1332-G1332</f>
        <v>0</v>
      </c>
      <c r="S1332" s="66" t="n">
        <f aca="false">K1332-I1332-J1332</f>
        <v>0</v>
      </c>
    </row>
    <row r="1333" s="43" customFormat="true" ht="11.25" hidden="false" customHeight="false" outlineLevel="0" collapsed="false">
      <c r="A1333" s="72" t="s">
        <v>654</v>
      </c>
      <c r="B1333" s="48" t="s">
        <v>618</v>
      </c>
      <c r="C1333" s="111" t="n">
        <v>8378070</v>
      </c>
      <c r="D1333" s="111"/>
      <c r="E1333" s="69" t="n">
        <f aca="false">SUM(C1333:D1333)</f>
        <v>8378070</v>
      </c>
      <c r="F1333" s="111" t="n">
        <v>8378070</v>
      </c>
      <c r="G1333" s="111"/>
      <c r="H1333" s="69" t="n">
        <f aca="false">SUM(F1333:G1333)</f>
        <v>8378070</v>
      </c>
      <c r="I1333" s="111" t="n">
        <v>7949330</v>
      </c>
      <c r="J1333" s="111"/>
      <c r="K1333" s="69" t="n">
        <f aca="false">SUM(I1333:J1333)</f>
        <v>7949330</v>
      </c>
      <c r="L1333" s="71" t="n">
        <f aca="false">IF(C1333&lt;&gt;0,IF(I1333&lt;&gt;0,I1333/C1333*100,""),"")</f>
        <v>94.8825922915421</v>
      </c>
      <c r="M1333" s="71" t="n">
        <f aca="false">IF(E1333&lt;&gt;0,IF(K1333&lt;&gt;0,K1333/E1333*100,""),"")</f>
        <v>94.8825922915421</v>
      </c>
      <c r="N1333" s="71" t="n">
        <f aca="false">IF(F1333&lt;&gt;0,IF(I1333&lt;&gt;0,I1333/F1333*100,""),"")</f>
        <v>94.8825922915421</v>
      </c>
      <c r="O1333" s="71" t="n">
        <f aca="false">IF(H1333&lt;&gt;0,IF(K1333&lt;&gt;0,K1333/H1333*100,""),"")</f>
        <v>94.8825922915421</v>
      </c>
      <c r="Q1333" s="65" t="n">
        <f aca="false">E1333-C1333-D1333</f>
        <v>0</v>
      </c>
      <c r="R1333" s="66" t="n">
        <f aca="false">H1333-F1333-G1333</f>
        <v>0</v>
      </c>
      <c r="S1333" s="66" t="n">
        <f aca="false">K1333-I1333-J1333</f>
        <v>0</v>
      </c>
    </row>
    <row r="1334" s="43" customFormat="true" ht="11.25" hidden="false" customHeight="false" outlineLevel="0" collapsed="false">
      <c r="A1334" s="72" t="s">
        <v>328</v>
      </c>
      <c r="B1334" s="87" t="s">
        <v>329</v>
      </c>
      <c r="C1334" s="111" t="n">
        <v>54000</v>
      </c>
      <c r="D1334" s="111"/>
      <c r="E1334" s="69" t="n">
        <f aca="false">SUM(C1334:D1334)</f>
        <v>54000</v>
      </c>
      <c r="F1334" s="111" t="n">
        <v>54000</v>
      </c>
      <c r="G1334" s="111"/>
      <c r="H1334" s="69" t="n">
        <f aca="false">SUM(F1334:G1334)</f>
        <v>54000</v>
      </c>
      <c r="I1334" s="111" t="n">
        <v>66460</v>
      </c>
      <c r="J1334" s="111"/>
      <c r="K1334" s="69" t="n">
        <f aca="false">SUM(I1334:J1334)</f>
        <v>66460</v>
      </c>
      <c r="L1334" s="71" t="n">
        <f aca="false">IF(C1334&lt;&gt;0,IF(I1334&lt;&gt;0,I1334/C1334*100,""),"")</f>
        <v>123.074074074074</v>
      </c>
      <c r="M1334" s="71" t="n">
        <f aca="false">IF(E1334&lt;&gt;0,IF(K1334&lt;&gt;0,K1334/E1334*100,""),"")</f>
        <v>123.074074074074</v>
      </c>
      <c r="N1334" s="71" t="n">
        <f aca="false">IF(F1334&lt;&gt;0,IF(I1334&lt;&gt;0,I1334/F1334*100,""),"")</f>
        <v>123.074074074074</v>
      </c>
      <c r="O1334" s="71" t="n">
        <f aca="false">IF(H1334&lt;&gt;0,IF(K1334&lt;&gt;0,K1334/H1334*100,""),"")</f>
        <v>123.074074074074</v>
      </c>
      <c r="Q1334" s="65" t="n">
        <f aca="false">E1334-C1334-D1334</f>
        <v>0</v>
      </c>
      <c r="R1334" s="66" t="n">
        <f aca="false">H1334-F1334-G1334</f>
        <v>0</v>
      </c>
      <c r="S1334" s="66" t="n">
        <f aca="false">K1334-I1334-J1334</f>
        <v>0</v>
      </c>
    </row>
    <row r="1335" s="43" customFormat="true" ht="11.25" hidden="false" customHeight="false" outlineLevel="0" collapsed="false">
      <c r="A1335" s="72" t="s">
        <v>30</v>
      </c>
      <c r="B1335" s="48" t="s">
        <v>31</v>
      </c>
      <c r="C1335" s="111"/>
      <c r="D1335" s="111"/>
      <c r="E1335" s="69" t="n">
        <f aca="false">SUM(C1335:D1335)</f>
        <v>0</v>
      </c>
      <c r="F1335" s="111"/>
      <c r="G1335" s="111"/>
      <c r="H1335" s="69" t="n">
        <f aca="false">SUM(F1335:G1335)</f>
        <v>0</v>
      </c>
      <c r="I1335" s="111" t="n">
        <v>20000</v>
      </c>
      <c r="J1335" s="111"/>
      <c r="K1335" s="69" t="n">
        <f aca="false">SUM(I1335:J1335)</f>
        <v>20000</v>
      </c>
      <c r="L1335" s="71" t="str">
        <f aca="false">IF(C1335&lt;&gt;0,IF(I1335&lt;&gt;0,I1335/C1335*100,""),"")</f>
        <v/>
      </c>
      <c r="M1335" s="71" t="str">
        <f aca="false">IF(E1335&lt;&gt;0,IF(K1335&lt;&gt;0,K1335/E1335*100,""),"")</f>
        <v/>
      </c>
      <c r="N1335" s="71" t="str">
        <f aca="false">IF(F1335&lt;&gt;0,IF(I1335&lt;&gt;0,I1335/F1335*100,""),"")</f>
        <v/>
      </c>
      <c r="O1335" s="71" t="str">
        <f aca="false">IF(H1335&lt;&gt;0,IF(K1335&lt;&gt;0,K1335/H1335*100,""),"")</f>
        <v/>
      </c>
      <c r="Q1335" s="65" t="n">
        <f aca="false">E1335-C1335-D1335</f>
        <v>0</v>
      </c>
      <c r="R1335" s="66" t="n">
        <f aca="false">H1335-F1335-G1335</f>
        <v>0</v>
      </c>
      <c r="S1335" s="66" t="n">
        <f aca="false">K1335-I1335-J1335</f>
        <v>0</v>
      </c>
    </row>
    <row r="1336" s="43" customFormat="true" ht="11.25" hidden="false" customHeight="false" outlineLevel="0" collapsed="false">
      <c r="A1336" s="72" t="s">
        <v>655</v>
      </c>
      <c r="B1336" s="48" t="s">
        <v>656</v>
      </c>
      <c r="C1336" s="111" t="n">
        <v>9000</v>
      </c>
      <c r="D1336" s="111"/>
      <c r="E1336" s="69" t="n">
        <f aca="false">SUM(C1336:D1336)</f>
        <v>9000</v>
      </c>
      <c r="F1336" s="111" t="n">
        <v>34000</v>
      </c>
      <c r="G1336" s="111"/>
      <c r="H1336" s="69" t="n">
        <f aca="false">SUM(F1336:G1336)</f>
        <v>34000</v>
      </c>
      <c r="I1336" s="111" t="n">
        <v>9000</v>
      </c>
      <c r="J1336" s="111"/>
      <c r="K1336" s="69" t="n">
        <f aca="false">SUM(I1336:J1336)</f>
        <v>9000</v>
      </c>
      <c r="L1336" s="71" t="n">
        <f aca="false">IF(C1336&lt;&gt;0,IF(I1336&lt;&gt;0,I1336/C1336*100,""),"")</f>
        <v>100</v>
      </c>
      <c r="M1336" s="71" t="n">
        <f aca="false">IF(E1336&lt;&gt;0,IF(K1336&lt;&gt;0,K1336/E1336*100,""),"")</f>
        <v>100</v>
      </c>
      <c r="N1336" s="71" t="n">
        <f aca="false">IF(F1336&lt;&gt;0,IF(I1336&lt;&gt;0,I1336/F1336*100,""),"")</f>
        <v>26.4705882352941</v>
      </c>
      <c r="O1336" s="71" t="n">
        <f aca="false">IF(H1336&lt;&gt;0,IF(K1336&lt;&gt;0,K1336/H1336*100,""),"")</f>
        <v>26.4705882352941</v>
      </c>
      <c r="Q1336" s="65" t="n">
        <f aca="false">E1336-C1336-D1336</f>
        <v>0</v>
      </c>
      <c r="R1336" s="66" t="n">
        <f aca="false">H1336-F1336-G1336</f>
        <v>0</v>
      </c>
      <c r="S1336" s="66" t="n">
        <f aca="false">K1336-I1336-J1336</f>
        <v>0</v>
      </c>
    </row>
    <row r="1337" s="43" customFormat="true" ht="11.25" hidden="false" customHeight="false" outlineLevel="0" collapsed="false">
      <c r="A1337" s="72" t="s">
        <v>658</v>
      </c>
      <c r="B1337" s="79" t="s">
        <v>620</v>
      </c>
      <c r="C1337" s="111"/>
      <c r="D1337" s="111"/>
      <c r="E1337" s="69" t="n">
        <f aca="false">SUM(C1337:D1337)</f>
        <v>0</v>
      </c>
      <c r="F1337" s="111" t="n">
        <v>22812</v>
      </c>
      <c r="G1337" s="111"/>
      <c r="H1337" s="69" t="n">
        <f aca="false">SUM(F1337:G1337)</f>
        <v>22812</v>
      </c>
      <c r="I1337" s="111"/>
      <c r="J1337" s="111"/>
      <c r="K1337" s="69" t="n">
        <f aca="false">SUM(I1337:J1337)</f>
        <v>0</v>
      </c>
      <c r="L1337" s="71" t="str">
        <f aca="false">IF(C1337&lt;&gt;0,IF(I1337&lt;&gt;0,I1337/C1337*100,""),"")</f>
        <v/>
      </c>
      <c r="M1337" s="71" t="str">
        <f aca="false">IF(E1337&lt;&gt;0,IF(K1337&lt;&gt;0,K1337/E1337*100,""),"")</f>
        <v/>
      </c>
      <c r="N1337" s="71" t="str">
        <f aca="false">IF(F1337&lt;&gt;0,IF(I1337&lt;&gt;0,I1337/F1337*100,""),"")</f>
        <v/>
      </c>
      <c r="O1337" s="71" t="str">
        <f aca="false">IF(H1337&lt;&gt;0,IF(K1337&lt;&gt;0,K1337/H1337*100,""),"")</f>
        <v/>
      </c>
      <c r="Q1337" s="65" t="n">
        <f aca="false">E1337-C1337-D1337</f>
        <v>0</v>
      </c>
      <c r="R1337" s="66" t="n">
        <f aca="false">H1337-F1337-G1337</f>
        <v>0</v>
      </c>
      <c r="S1337" s="66" t="n">
        <f aca="false">K1337-I1337-J1337</f>
        <v>0</v>
      </c>
    </row>
    <row r="1338" s="43" customFormat="true" ht="11.25" hidden="false" customHeight="false" outlineLevel="0" collapsed="false">
      <c r="A1338" s="75" t="s">
        <v>57</v>
      </c>
      <c r="B1338" s="79" t="s">
        <v>58</v>
      </c>
      <c r="C1338" s="111"/>
      <c r="D1338" s="111"/>
      <c r="E1338" s="69" t="n">
        <f aca="false">SUM(C1338:D1338)</f>
        <v>0</v>
      </c>
      <c r="F1338" s="111" t="n">
        <v>60000</v>
      </c>
      <c r="G1338" s="111"/>
      <c r="H1338" s="69" t="n">
        <f aca="false">SUM(F1338:G1338)</f>
        <v>60000</v>
      </c>
      <c r="I1338" s="111"/>
      <c r="J1338" s="111"/>
      <c r="K1338" s="69" t="n">
        <f aca="false">SUM(I1338:J1338)</f>
        <v>0</v>
      </c>
      <c r="L1338" s="71" t="str">
        <f aca="false">IF(C1338&lt;&gt;0,IF(I1338&lt;&gt;0,I1338/C1338*100,""),"")</f>
        <v/>
      </c>
      <c r="M1338" s="71" t="str">
        <f aca="false">IF(E1338&lt;&gt;0,IF(K1338&lt;&gt;0,K1338/E1338*100,""),"")</f>
        <v/>
      </c>
      <c r="N1338" s="71" t="str">
        <f aca="false">IF(F1338&lt;&gt;0,IF(I1338&lt;&gt;0,I1338/F1338*100,""),"")</f>
        <v/>
      </c>
      <c r="O1338" s="71" t="str">
        <f aca="false">IF(H1338&lt;&gt;0,IF(K1338&lt;&gt;0,K1338/H1338*100,""),"")</f>
        <v/>
      </c>
      <c r="Q1338" s="65" t="n">
        <f aca="false">E1338-C1338-D1338</f>
        <v>0</v>
      </c>
      <c r="R1338" s="66" t="n">
        <f aca="false">H1338-F1338-G1338</f>
        <v>0</v>
      </c>
      <c r="S1338" s="66" t="n">
        <f aca="false">K1338-I1338-J1338</f>
        <v>0</v>
      </c>
    </row>
    <row r="1339" s="43" customFormat="true" ht="6" hidden="false" customHeight="true" outlineLevel="0" collapsed="false">
      <c r="A1339" s="169"/>
      <c r="B1339" s="48"/>
      <c r="C1339" s="69"/>
      <c r="D1339" s="69"/>
      <c r="E1339" s="69" t="n">
        <f aca="false">SUM(C1339:D1339)</f>
        <v>0</v>
      </c>
      <c r="F1339" s="69"/>
      <c r="G1339" s="69"/>
      <c r="H1339" s="69" t="n">
        <f aca="false">SUM(F1339:G1339)</f>
        <v>0</v>
      </c>
      <c r="I1339" s="69"/>
      <c r="J1339" s="69"/>
      <c r="K1339" s="69" t="n">
        <f aca="false">SUM(I1339:J1339)</f>
        <v>0</v>
      </c>
      <c r="L1339" s="71" t="str">
        <f aca="false">IF(C1339&lt;&gt;0,IF(I1339&lt;&gt;0,I1339/C1339*100,""),"")</f>
        <v/>
      </c>
      <c r="M1339" s="71" t="str">
        <f aca="false">IF(E1339&lt;&gt;0,IF(K1339&lt;&gt;0,K1339/E1339*100,""),"")</f>
        <v/>
      </c>
      <c r="N1339" s="71" t="str">
        <f aca="false">IF(F1339&lt;&gt;0,IF(I1339&lt;&gt;0,I1339/F1339*100,""),"")</f>
        <v/>
      </c>
      <c r="O1339" s="71" t="str">
        <f aca="false">IF(H1339&lt;&gt;0,IF(K1339&lt;&gt;0,K1339/H1339*100,""),"")</f>
        <v/>
      </c>
      <c r="Q1339" s="65" t="n">
        <f aca="false">E1339-C1339-D1339</f>
        <v>0</v>
      </c>
      <c r="R1339" s="66" t="n">
        <f aca="false">H1339-F1339-G1339</f>
        <v>0</v>
      </c>
      <c r="S1339" s="66" t="n">
        <f aca="false">K1339-I1339-J1339</f>
        <v>0</v>
      </c>
    </row>
    <row r="1340" s="43" customFormat="true" ht="12.75" hidden="false" customHeight="false" outlineLevel="0" collapsed="false">
      <c r="A1340" s="61" t="s">
        <v>765</v>
      </c>
      <c r="B1340" s="76" t="s">
        <v>19</v>
      </c>
      <c r="C1340" s="183" t="n">
        <f aca="false">SUM(C1342:C1347)</f>
        <v>11492900</v>
      </c>
      <c r="D1340" s="183" t="n">
        <f aca="false">SUM(D1342:D1347)</f>
        <v>0</v>
      </c>
      <c r="E1340" s="183" t="n">
        <f aca="false">SUM(C1340:D1340)</f>
        <v>11492900</v>
      </c>
      <c r="F1340" s="183" t="n">
        <f aca="false">SUM(F1342:F1347)</f>
        <v>11906111</v>
      </c>
      <c r="G1340" s="183" t="n">
        <f aca="false">SUM(G1342:G1347)</f>
        <v>0</v>
      </c>
      <c r="H1340" s="183" t="n">
        <f aca="false">SUM(F1340:G1340)</f>
        <v>11906111</v>
      </c>
      <c r="I1340" s="183" t="n">
        <f aca="false">SUM(I1342:I1347)</f>
        <v>11963930</v>
      </c>
      <c r="J1340" s="183" t="n">
        <f aca="false">SUM(J1342:J1347)</f>
        <v>0</v>
      </c>
      <c r="K1340" s="183" t="n">
        <f aca="false">SUM(I1340:J1340)</f>
        <v>11963930</v>
      </c>
      <c r="L1340" s="184" t="n">
        <f aca="false">IF(C1340&lt;&gt;0,IF(I1340&lt;&gt;0,I1340/C1340*100,""),"")</f>
        <v>104.098443386787</v>
      </c>
      <c r="M1340" s="184" t="n">
        <f aca="false">IF(E1340&lt;&gt;0,IF(K1340&lt;&gt;0,K1340/E1340*100,""),"")</f>
        <v>104.098443386787</v>
      </c>
      <c r="N1340" s="184" t="n">
        <f aca="false">IF(F1340&lt;&gt;0,IF(I1340&lt;&gt;0,I1340/F1340*100,""),"")</f>
        <v>100.485624567082</v>
      </c>
      <c r="O1340" s="184" t="n">
        <f aca="false">IF(H1340&lt;&gt;0,IF(K1340&lt;&gt;0,K1340/H1340*100,""),"")</f>
        <v>100.485624567082</v>
      </c>
      <c r="Q1340" s="65" t="n">
        <f aca="false">E1340-C1340-D1340</f>
        <v>0</v>
      </c>
      <c r="R1340" s="66" t="n">
        <f aca="false">H1340-F1340-G1340</f>
        <v>0</v>
      </c>
      <c r="S1340" s="66" t="n">
        <f aca="false">K1340-I1340-J1340</f>
        <v>0</v>
      </c>
    </row>
    <row r="1341" s="43" customFormat="true" ht="12" hidden="true" customHeight="false" outlineLevel="0" collapsed="false">
      <c r="A1341" s="72" t="s">
        <v>26</v>
      </c>
      <c r="B1341" s="179"/>
      <c r="C1341" s="185" t="n">
        <f aca="false">SUM(C1342:C1347)</f>
        <v>11492900</v>
      </c>
      <c r="D1341" s="186"/>
      <c r="E1341" s="69" t="n">
        <f aca="false">SUM(C1341:D1341)</f>
        <v>11492900</v>
      </c>
      <c r="F1341" s="69" t="n">
        <f aca="false">SUM(F1342:F1347)</f>
        <v>11906111</v>
      </c>
      <c r="G1341" s="186"/>
      <c r="H1341" s="69" t="n">
        <f aca="false">SUM(F1341:G1341)</f>
        <v>11906111</v>
      </c>
      <c r="I1341" s="185" t="n">
        <f aca="false">SUM(I1342:I1347)</f>
        <v>11963930</v>
      </c>
      <c r="J1341" s="186"/>
      <c r="K1341" s="69" t="n">
        <f aca="false">SUM(I1341:J1341)</f>
        <v>11963930</v>
      </c>
      <c r="L1341" s="71" t="n">
        <f aca="false">IF(C1341&lt;&gt;0,IF(I1341&lt;&gt;0,I1341/C1341*100,""),"")</f>
        <v>104.098443386787</v>
      </c>
      <c r="M1341" s="71" t="n">
        <f aca="false">IF(E1341&lt;&gt;0,IF(K1341&lt;&gt;0,K1341/E1341*100,""),"")</f>
        <v>104.098443386787</v>
      </c>
      <c r="N1341" s="71" t="n">
        <f aca="false">IF(F1341&lt;&gt;0,IF(I1341&lt;&gt;0,I1341/F1341*100,""),"")</f>
        <v>100.485624567082</v>
      </c>
      <c r="O1341" s="71" t="n">
        <f aca="false">IF(H1341&lt;&gt;0,IF(K1341&lt;&gt;0,K1341/H1341*100,""),"")</f>
        <v>100.485624567082</v>
      </c>
      <c r="Q1341" s="65" t="n">
        <f aca="false">E1341-C1341-D1341</f>
        <v>0</v>
      </c>
      <c r="R1341" s="66" t="n">
        <f aca="false">H1341-F1341-G1341</f>
        <v>0</v>
      </c>
      <c r="S1341" s="66" t="n">
        <f aca="false">K1341-I1341-J1341</f>
        <v>0</v>
      </c>
    </row>
    <row r="1342" s="43" customFormat="true" ht="11.25" hidden="false" customHeight="false" outlineLevel="0" collapsed="false">
      <c r="A1342" s="72" t="s">
        <v>654</v>
      </c>
      <c r="B1342" s="48" t="s">
        <v>618</v>
      </c>
      <c r="C1342" s="185" t="n">
        <v>11340100</v>
      </c>
      <c r="D1342" s="185"/>
      <c r="E1342" s="69" t="n">
        <f aca="false">SUM(C1342:D1342)</f>
        <v>11340100</v>
      </c>
      <c r="F1342" s="185" t="n">
        <v>11363600</v>
      </c>
      <c r="G1342" s="185"/>
      <c r="H1342" s="69" t="n">
        <f aca="false">SUM(F1342:G1342)</f>
        <v>11363600</v>
      </c>
      <c r="I1342" s="185" t="n">
        <v>11383280</v>
      </c>
      <c r="J1342" s="185"/>
      <c r="K1342" s="69" t="n">
        <f aca="false">SUM(I1342:J1342)</f>
        <v>11383280</v>
      </c>
      <c r="L1342" s="71" t="n">
        <f aca="false">IF(C1342&lt;&gt;0,IF(I1342&lt;&gt;0,I1342/C1342*100,""),"")</f>
        <v>100.380772656326</v>
      </c>
      <c r="M1342" s="71" t="n">
        <f aca="false">IF(E1342&lt;&gt;0,IF(K1342&lt;&gt;0,K1342/E1342*100,""),"")</f>
        <v>100.380772656326</v>
      </c>
      <c r="N1342" s="71" t="n">
        <f aca="false">IF(F1342&lt;&gt;0,IF(I1342&lt;&gt;0,I1342/F1342*100,""),"")</f>
        <v>100.173184554191</v>
      </c>
      <c r="O1342" s="71" t="n">
        <f aca="false">IF(H1342&lt;&gt;0,IF(K1342&lt;&gt;0,K1342/H1342*100,""),"")</f>
        <v>100.173184554191</v>
      </c>
      <c r="Q1342" s="65" t="n">
        <f aca="false">E1342-C1342-D1342</f>
        <v>0</v>
      </c>
      <c r="R1342" s="66" t="n">
        <f aca="false">H1342-F1342-G1342</f>
        <v>0</v>
      </c>
      <c r="S1342" s="66" t="n">
        <f aca="false">K1342-I1342-J1342</f>
        <v>0</v>
      </c>
    </row>
    <row r="1343" s="43" customFormat="true" ht="11.25" hidden="false" customHeight="false" outlineLevel="0" collapsed="false">
      <c r="A1343" s="72" t="s">
        <v>658</v>
      </c>
      <c r="B1343" s="48" t="s">
        <v>620</v>
      </c>
      <c r="C1343" s="111" t="n">
        <v>25800</v>
      </c>
      <c r="D1343" s="111"/>
      <c r="E1343" s="69" t="n">
        <f aca="false">SUM(C1343:D1343)</f>
        <v>25800</v>
      </c>
      <c r="F1343" s="111" t="n">
        <v>10411</v>
      </c>
      <c r="G1343" s="111"/>
      <c r="H1343" s="69" t="n">
        <f aca="false">SUM(F1343:G1343)</f>
        <v>10411</v>
      </c>
      <c r="I1343" s="111" t="n">
        <v>10000</v>
      </c>
      <c r="J1343" s="111"/>
      <c r="K1343" s="69" t="n">
        <f aca="false">SUM(I1343:J1343)</f>
        <v>10000</v>
      </c>
      <c r="L1343" s="71" t="n">
        <f aca="false">IF(C1343&lt;&gt;0,IF(I1343&lt;&gt;0,I1343/C1343*100,""),"")</f>
        <v>38.7596899224806</v>
      </c>
      <c r="M1343" s="71" t="n">
        <f aca="false">IF(E1343&lt;&gt;0,IF(K1343&lt;&gt;0,K1343/E1343*100,""),"")</f>
        <v>38.7596899224806</v>
      </c>
      <c r="N1343" s="71" t="n">
        <f aca="false">IF(F1343&lt;&gt;0,IF(I1343&lt;&gt;0,I1343/F1343*100,""),"")</f>
        <v>96.0522524253194</v>
      </c>
      <c r="O1343" s="71" t="n">
        <f aca="false">IF(H1343&lt;&gt;0,IF(K1343&lt;&gt;0,K1343/H1343*100,""),"")</f>
        <v>96.0522524253194</v>
      </c>
      <c r="Q1343" s="65" t="n">
        <f aca="false">E1343-C1343-D1343</f>
        <v>0</v>
      </c>
      <c r="R1343" s="66" t="n">
        <f aca="false">H1343-F1343-G1343</f>
        <v>0</v>
      </c>
      <c r="S1343" s="66" t="n">
        <f aca="false">K1343-I1343-J1343</f>
        <v>0</v>
      </c>
    </row>
    <row r="1344" s="43" customFormat="true" ht="11.25" hidden="false" customHeight="false" outlineLevel="0" collapsed="false">
      <c r="A1344" s="75" t="s">
        <v>30</v>
      </c>
      <c r="B1344" s="87" t="s">
        <v>31</v>
      </c>
      <c r="C1344" s="111" t="n">
        <v>10000</v>
      </c>
      <c r="D1344" s="111"/>
      <c r="E1344" s="69" t="n">
        <f aca="false">SUM(C1344:D1344)</f>
        <v>10000</v>
      </c>
      <c r="F1344" s="111" t="n">
        <v>10000</v>
      </c>
      <c r="G1344" s="111"/>
      <c r="H1344" s="69" t="n">
        <f aca="false">SUM(F1344:G1344)</f>
        <v>10000</v>
      </c>
      <c r="I1344" s="111" t="n">
        <v>10000</v>
      </c>
      <c r="J1344" s="111"/>
      <c r="K1344" s="69" t="n">
        <f aca="false">SUM(I1344:J1344)</f>
        <v>10000</v>
      </c>
      <c r="L1344" s="71" t="n">
        <f aca="false">IF(C1344&lt;&gt;0,IF(I1344&lt;&gt;0,I1344/C1344*100,""),"")</f>
        <v>100</v>
      </c>
      <c r="M1344" s="71" t="n">
        <f aca="false">IF(E1344&lt;&gt;0,IF(K1344&lt;&gt;0,K1344/E1344*100,""),"")</f>
        <v>100</v>
      </c>
      <c r="N1344" s="71" t="n">
        <f aca="false">IF(F1344&lt;&gt;0,IF(I1344&lt;&gt;0,I1344/F1344*100,""),"")</f>
        <v>100</v>
      </c>
      <c r="O1344" s="71" t="n">
        <f aca="false">IF(H1344&lt;&gt;0,IF(K1344&lt;&gt;0,K1344/H1344*100,""),"")</f>
        <v>100</v>
      </c>
      <c r="Q1344" s="65" t="n">
        <f aca="false">E1344-C1344-D1344</f>
        <v>0</v>
      </c>
      <c r="R1344" s="66" t="n">
        <f aca="false">H1344-F1344-G1344</f>
        <v>0</v>
      </c>
      <c r="S1344" s="66" t="n">
        <f aca="false">K1344-I1344-J1344</f>
        <v>0</v>
      </c>
    </row>
    <row r="1345" s="43" customFormat="true" ht="11.25" hidden="false" customHeight="false" outlineLevel="0" collapsed="false">
      <c r="A1345" s="75" t="s">
        <v>660</v>
      </c>
      <c r="B1345" s="87" t="s">
        <v>626</v>
      </c>
      <c r="C1345" s="111" t="n">
        <v>103000</v>
      </c>
      <c r="D1345" s="111"/>
      <c r="E1345" s="69" t="n">
        <f aca="false">SUM(C1345:D1345)</f>
        <v>103000</v>
      </c>
      <c r="F1345" s="111" t="n">
        <v>128100</v>
      </c>
      <c r="G1345" s="111"/>
      <c r="H1345" s="69" t="n">
        <f aca="false">SUM(F1345:G1345)</f>
        <v>128100</v>
      </c>
      <c r="I1345" s="111" t="n">
        <v>531800</v>
      </c>
      <c r="J1345" s="111"/>
      <c r="K1345" s="69" t="n">
        <f aca="false">SUM(I1345:J1345)</f>
        <v>531800</v>
      </c>
      <c r="L1345" s="71" t="n">
        <f aca="false">IF(C1345&lt;&gt;0,IF(I1345&lt;&gt;0,I1345/C1345*100,""),"")</f>
        <v>516.310679611651</v>
      </c>
      <c r="M1345" s="71" t="n">
        <f aca="false">IF(E1345&lt;&gt;0,IF(K1345&lt;&gt;0,K1345/E1345*100,""),"")</f>
        <v>516.310679611651</v>
      </c>
      <c r="N1345" s="71" t="n">
        <f aca="false">IF(F1345&lt;&gt;0,IF(I1345&lt;&gt;0,I1345/F1345*100,""),"")</f>
        <v>415.144418423107</v>
      </c>
      <c r="O1345" s="71" t="n">
        <f aca="false">IF(H1345&lt;&gt;0,IF(K1345&lt;&gt;0,K1345/H1345*100,""),"")</f>
        <v>415.144418423107</v>
      </c>
      <c r="Q1345" s="65" t="n">
        <f aca="false">E1345-C1345-D1345</f>
        <v>0</v>
      </c>
      <c r="R1345" s="66" t="n">
        <f aca="false">H1345-F1345-G1345</f>
        <v>0</v>
      </c>
      <c r="S1345" s="66" t="n">
        <f aca="false">K1345-I1345-J1345</f>
        <v>0</v>
      </c>
    </row>
    <row r="1346" s="43" customFormat="true" ht="11.25" hidden="false" customHeight="false" outlineLevel="0" collapsed="false">
      <c r="A1346" s="75" t="s">
        <v>328</v>
      </c>
      <c r="B1346" s="87" t="s">
        <v>329</v>
      </c>
      <c r="C1346" s="111"/>
      <c r="D1346" s="111"/>
      <c r="E1346" s="69"/>
      <c r="F1346" s="111"/>
      <c r="G1346" s="111"/>
      <c r="H1346" s="69"/>
      <c r="I1346" s="111" t="n">
        <v>14850</v>
      </c>
      <c r="J1346" s="111"/>
      <c r="K1346" s="69" t="n">
        <f aca="false">SUM(I1346:J1346)</f>
        <v>14850</v>
      </c>
      <c r="L1346" s="71" t="str">
        <f aca="false">IF(C1346&lt;&gt;0,IF(I1346&lt;&gt;0,I1346/C1346*100,""),"")</f>
        <v/>
      </c>
      <c r="M1346" s="71" t="str">
        <f aca="false">IF(E1346&lt;&gt;0,IF(K1346&lt;&gt;0,K1346/E1346*100,""),"")</f>
        <v/>
      </c>
      <c r="N1346" s="71" t="str">
        <f aca="false">IF(F1346&lt;&gt;0,IF(I1346&lt;&gt;0,I1346/F1346*100,""),"")</f>
        <v/>
      </c>
      <c r="O1346" s="71" t="str">
        <f aca="false">IF(H1346&lt;&gt;0,IF(K1346&lt;&gt;0,K1346/H1346*100,""),"")</f>
        <v/>
      </c>
      <c r="Q1346" s="65" t="n">
        <f aca="false">E1346-C1346-D1346</f>
        <v>0</v>
      </c>
      <c r="R1346" s="66" t="n">
        <f aca="false">H1346-F1346-G1346</f>
        <v>0</v>
      </c>
      <c r="S1346" s="66" t="n">
        <f aca="false">K1346-I1346-J1346</f>
        <v>0</v>
      </c>
    </row>
    <row r="1347" s="43" customFormat="true" ht="11.25" hidden="false" customHeight="false" outlineLevel="0" collapsed="false">
      <c r="A1347" s="72" t="s">
        <v>655</v>
      </c>
      <c r="B1347" s="48" t="s">
        <v>656</v>
      </c>
      <c r="C1347" s="111" t="n">
        <v>14000</v>
      </c>
      <c r="D1347" s="111"/>
      <c r="E1347" s="69" t="n">
        <f aca="false">SUM(C1347:D1347)</f>
        <v>14000</v>
      </c>
      <c r="F1347" s="111" t="n">
        <v>394000</v>
      </c>
      <c r="G1347" s="111"/>
      <c r="H1347" s="69" t="n">
        <f aca="false">SUM(F1347:G1347)</f>
        <v>394000</v>
      </c>
      <c r="I1347" s="111" t="n">
        <v>14000</v>
      </c>
      <c r="J1347" s="111"/>
      <c r="K1347" s="69" t="n">
        <f aca="false">SUM(I1347:J1347)</f>
        <v>14000</v>
      </c>
      <c r="L1347" s="71" t="n">
        <f aca="false">IF(C1347&lt;&gt;0,IF(I1347&lt;&gt;0,I1347/C1347*100,""),"")</f>
        <v>100</v>
      </c>
      <c r="M1347" s="71" t="n">
        <f aca="false">IF(E1347&lt;&gt;0,IF(K1347&lt;&gt;0,K1347/E1347*100,""),"")</f>
        <v>100</v>
      </c>
      <c r="N1347" s="71" t="n">
        <f aca="false">IF(F1347&lt;&gt;0,IF(I1347&lt;&gt;0,I1347/F1347*100,""),"")</f>
        <v>3.55329949238579</v>
      </c>
      <c r="O1347" s="71" t="n">
        <f aca="false">IF(H1347&lt;&gt;0,IF(K1347&lt;&gt;0,K1347/H1347*100,""),"")</f>
        <v>3.55329949238579</v>
      </c>
      <c r="Q1347" s="65" t="n">
        <f aca="false">E1347-C1347-D1347</f>
        <v>0</v>
      </c>
      <c r="R1347" s="66" t="n">
        <f aca="false">H1347-F1347-G1347</f>
        <v>0</v>
      </c>
      <c r="S1347" s="66" t="n">
        <f aca="false">K1347-I1347-J1347</f>
        <v>0</v>
      </c>
    </row>
    <row r="1348" s="43" customFormat="true" ht="6" hidden="false" customHeight="true" outlineLevel="0" collapsed="false">
      <c r="A1348" s="75"/>
      <c r="B1348" s="87"/>
      <c r="C1348" s="73"/>
      <c r="D1348" s="73"/>
      <c r="E1348" s="73" t="n">
        <f aca="false">SUM(C1348:D1348)</f>
        <v>0</v>
      </c>
      <c r="F1348" s="73"/>
      <c r="G1348" s="73"/>
      <c r="H1348" s="73" t="n">
        <f aca="false">SUM(F1348:G1348)</f>
        <v>0</v>
      </c>
      <c r="I1348" s="73"/>
      <c r="J1348" s="73"/>
      <c r="K1348" s="73" t="n">
        <f aca="false">SUM(I1348:J1348)</f>
        <v>0</v>
      </c>
      <c r="L1348" s="106" t="str">
        <f aca="false">IF(C1348&lt;&gt;0,IF(I1348&lt;&gt;0,I1348/C1348*100,""),"")</f>
        <v/>
      </c>
      <c r="M1348" s="106" t="str">
        <f aca="false">IF(E1348&lt;&gt;0,IF(K1348&lt;&gt;0,K1348/E1348*100,""),"")</f>
        <v/>
      </c>
      <c r="N1348" s="106" t="str">
        <f aca="false">IF(F1348&lt;&gt;0,IF(I1348&lt;&gt;0,I1348/F1348*100,""),"")</f>
        <v/>
      </c>
      <c r="O1348" s="106" t="str">
        <f aca="false">IF(H1348&lt;&gt;0,IF(K1348&lt;&gt;0,K1348/H1348*100,""),"")</f>
        <v/>
      </c>
      <c r="Q1348" s="65" t="n">
        <f aca="false">E1348-C1348-D1348</f>
        <v>0</v>
      </c>
      <c r="R1348" s="66" t="n">
        <f aca="false">H1348-F1348-G1348</f>
        <v>0</v>
      </c>
      <c r="S1348" s="66" t="n">
        <f aca="false">K1348-I1348-J1348</f>
        <v>0</v>
      </c>
    </row>
    <row r="1349" s="43" customFormat="true" ht="12.75" hidden="false" customHeight="false" outlineLevel="0" collapsed="false">
      <c r="A1349" s="61" t="s">
        <v>766</v>
      </c>
      <c r="B1349" s="102" t="s">
        <v>19</v>
      </c>
      <c r="C1349" s="205" t="n">
        <f aca="false">SUM(C1351:C1355)</f>
        <v>6034300</v>
      </c>
      <c r="D1349" s="205" t="n">
        <f aca="false">SUM(D1351:D1355)</f>
        <v>0</v>
      </c>
      <c r="E1349" s="63" t="n">
        <f aca="false">SUM(C1349:D1349)</f>
        <v>6034300</v>
      </c>
      <c r="F1349" s="63" t="n">
        <f aca="false">SUM(F1351:F1355)</f>
        <v>7828571</v>
      </c>
      <c r="G1349" s="205" t="n">
        <f aca="false">SUM(G1351:G1355)</f>
        <v>0</v>
      </c>
      <c r="H1349" s="63" t="n">
        <f aca="false">SUM(F1349:G1349)</f>
        <v>7828571</v>
      </c>
      <c r="I1349" s="205" t="n">
        <f aca="false">SUM(I1351:I1355)</f>
        <v>6230530</v>
      </c>
      <c r="J1349" s="205" t="n">
        <f aca="false">SUM(J1351:J1355)</f>
        <v>0</v>
      </c>
      <c r="K1349" s="63" t="n">
        <f aca="false">SUM(I1349:J1349)</f>
        <v>6230530</v>
      </c>
      <c r="L1349" s="64" t="n">
        <f aca="false">IF(C1349&lt;&gt;0,IF(I1349&lt;&gt;0,I1349/C1349*100,""),"")</f>
        <v>103.251909914986</v>
      </c>
      <c r="M1349" s="64" t="n">
        <f aca="false">IF(E1349&lt;&gt;0,IF(K1349&lt;&gt;0,K1349/E1349*100,""),"")</f>
        <v>103.251909914986</v>
      </c>
      <c r="N1349" s="64" t="n">
        <f aca="false">IF(F1349&lt;&gt;0,IF(I1349&lt;&gt;0,I1349/F1349*100,""),"")</f>
        <v>79.5870664007518</v>
      </c>
      <c r="O1349" s="64" t="n">
        <f aca="false">IF(H1349&lt;&gt;0,IF(K1349&lt;&gt;0,K1349/H1349*100,""),"")</f>
        <v>79.5870664007518</v>
      </c>
      <c r="Q1349" s="65" t="n">
        <f aca="false">E1349-C1349-D1349</f>
        <v>0</v>
      </c>
      <c r="R1349" s="66" t="n">
        <f aca="false">H1349-F1349-G1349</f>
        <v>0</v>
      </c>
      <c r="S1349" s="66" t="n">
        <f aca="false">K1349-I1349-J1349</f>
        <v>0</v>
      </c>
    </row>
    <row r="1350" s="43" customFormat="true" ht="11.25" hidden="false" customHeight="false" outlineLevel="0" collapsed="false">
      <c r="A1350" s="67" t="s">
        <v>26</v>
      </c>
      <c r="B1350" s="68"/>
      <c r="C1350" s="70" t="n">
        <f aca="false">SUM(C1351:C1354)</f>
        <v>6034300</v>
      </c>
      <c r="D1350" s="70" t="n">
        <f aca="false">SUM(D1351:D1354)</f>
        <v>0</v>
      </c>
      <c r="E1350" s="69" t="n">
        <f aca="false">SUM(C1350:D1350)</f>
        <v>6034300</v>
      </c>
      <c r="F1350" s="69" t="n">
        <f aca="false">SUM(F1351:F1354)</f>
        <v>6128571</v>
      </c>
      <c r="G1350" s="70" t="n">
        <f aca="false">SUM(G1351:G1354)</f>
        <v>0</v>
      </c>
      <c r="H1350" s="69" t="n">
        <f aca="false">SUM(F1350:G1350)</f>
        <v>6128571</v>
      </c>
      <c r="I1350" s="70" t="n">
        <f aca="false">SUM(I1351:I1354)</f>
        <v>6230530</v>
      </c>
      <c r="J1350" s="70" t="n">
        <f aca="false">SUM(J1351:J1354)</f>
        <v>0</v>
      </c>
      <c r="K1350" s="69" t="n">
        <f aca="false">SUM(I1350:J1350)</f>
        <v>6230530</v>
      </c>
      <c r="L1350" s="71" t="n">
        <f aca="false">IF(C1350&lt;&gt;0,IF(I1350&lt;&gt;0,I1350/C1350*100,""),"")</f>
        <v>103.251909914986</v>
      </c>
      <c r="M1350" s="71" t="n">
        <f aca="false">IF(E1350&lt;&gt;0,IF(K1350&lt;&gt;0,K1350/E1350*100,""),"")</f>
        <v>103.251909914986</v>
      </c>
      <c r="N1350" s="71" t="n">
        <f aca="false">IF(F1350&lt;&gt;0,IF(I1350&lt;&gt;0,I1350/F1350*100,""),"")</f>
        <v>101.663666783007</v>
      </c>
      <c r="O1350" s="71" t="n">
        <f aca="false">IF(H1350&lt;&gt;0,IF(K1350&lt;&gt;0,K1350/H1350*100,""),"")</f>
        <v>101.663666783007</v>
      </c>
      <c r="Q1350" s="65" t="n">
        <f aca="false">E1350-C1350-D1350</f>
        <v>0</v>
      </c>
      <c r="R1350" s="66" t="n">
        <f aca="false">H1350-F1350-G1350</f>
        <v>0</v>
      </c>
      <c r="S1350" s="66" t="n">
        <f aca="false">K1350-I1350-J1350</f>
        <v>0</v>
      </c>
    </row>
    <row r="1351" s="43" customFormat="true" ht="12" hidden="false" customHeight="false" outlineLevel="0" collapsed="false">
      <c r="A1351" s="72" t="s">
        <v>654</v>
      </c>
      <c r="B1351" s="48" t="s">
        <v>618</v>
      </c>
      <c r="C1351" s="73" t="n">
        <v>5980500</v>
      </c>
      <c r="D1351" s="176"/>
      <c r="E1351" s="69" t="n">
        <f aca="false">SUM(C1351:D1351)</f>
        <v>5980500</v>
      </c>
      <c r="F1351" s="73" t="n">
        <v>5983600</v>
      </c>
      <c r="G1351" s="176"/>
      <c r="H1351" s="69" t="n">
        <f aca="false">SUM(F1351:G1351)</f>
        <v>5983600</v>
      </c>
      <c r="I1351" s="73" t="n">
        <v>6139530</v>
      </c>
      <c r="J1351" s="176"/>
      <c r="K1351" s="69" t="n">
        <f aca="false">SUM(I1351:J1351)</f>
        <v>6139530</v>
      </c>
      <c r="L1351" s="71" t="n">
        <f aca="false">IF(C1351&lt;&gt;0,IF(I1351&lt;&gt;0,I1351/C1351*100,""),"")</f>
        <v>102.65914221219</v>
      </c>
      <c r="M1351" s="71" t="n">
        <f aca="false">IF(E1351&lt;&gt;0,IF(K1351&lt;&gt;0,K1351/E1351*100,""),"")</f>
        <v>102.65914221219</v>
      </c>
      <c r="N1351" s="71" t="n">
        <f aca="false">IF(F1351&lt;&gt;0,IF(I1351&lt;&gt;0,I1351/F1351*100,""),"")</f>
        <v>102.6059562805</v>
      </c>
      <c r="O1351" s="71" t="n">
        <f aca="false">IF(H1351&lt;&gt;0,IF(K1351&lt;&gt;0,K1351/H1351*100,""),"")</f>
        <v>102.6059562805</v>
      </c>
      <c r="Q1351" s="65" t="n">
        <f aca="false">E1351-C1351-D1351</f>
        <v>0</v>
      </c>
      <c r="R1351" s="66" t="n">
        <f aca="false">H1351-F1351-G1351</f>
        <v>0</v>
      </c>
      <c r="S1351" s="66" t="n">
        <f aca="false">K1351-I1351-J1351</f>
        <v>0</v>
      </c>
    </row>
    <row r="1352" s="43" customFormat="true" ht="11.25" hidden="false" customHeight="false" outlineLevel="0" collapsed="false">
      <c r="A1352" s="75" t="s">
        <v>30</v>
      </c>
      <c r="B1352" s="87" t="s">
        <v>31</v>
      </c>
      <c r="C1352" s="69" t="n">
        <v>45800</v>
      </c>
      <c r="D1352" s="69"/>
      <c r="E1352" s="69" t="n">
        <f aca="false">SUM(C1352:D1352)</f>
        <v>45800</v>
      </c>
      <c r="F1352" s="69" t="n">
        <v>45800</v>
      </c>
      <c r="G1352" s="69"/>
      <c r="H1352" s="69" t="n">
        <f aca="false">SUM(F1352:G1352)</f>
        <v>45800</v>
      </c>
      <c r="I1352" s="69" t="n">
        <v>83000</v>
      </c>
      <c r="J1352" s="69"/>
      <c r="K1352" s="69" t="n">
        <f aca="false">SUM(I1352:J1352)</f>
        <v>83000</v>
      </c>
      <c r="L1352" s="71" t="n">
        <f aca="false">IF(C1352&lt;&gt;0,IF(I1352&lt;&gt;0,I1352/C1352*100,""),"")</f>
        <v>181.222707423581</v>
      </c>
      <c r="M1352" s="71" t="n">
        <f aca="false">IF(E1352&lt;&gt;0,IF(K1352&lt;&gt;0,K1352/E1352*100,""),"")</f>
        <v>181.222707423581</v>
      </c>
      <c r="N1352" s="71" t="n">
        <f aca="false">IF(F1352&lt;&gt;0,IF(I1352&lt;&gt;0,I1352/F1352*100,""),"")</f>
        <v>181.222707423581</v>
      </c>
      <c r="O1352" s="71" t="n">
        <f aca="false">IF(H1352&lt;&gt;0,IF(K1352&lt;&gt;0,K1352/H1352*100,""),"")</f>
        <v>181.222707423581</v>
      </c>
      <c r="Q1352" s="65" t="n">
        <f aca="false">E1352-C1352-D1352</f>
        <v>0</v>
      </c>
      <c r="R1352" s="66" t="n">
        <f aca="false">H1352-F1352-G1352</f>
        <v>0</v>
      </c>
      <c r="S1352" s="66" t="n">
        <f aca="false">K1352-I1352-J1352</f>
        <v>0</v>
      </c>
    </row>
    <row r="1353" s="43" customFormat="true" ht="11.25" hidden="false" customHeight="false" outlineLevel="0" collapsed="false">
      <c r="A1353" s="72" t="s">
        <v>655</v>
      </c>
      <c r="B1353" s="48" t="s">
        <v>656</v>
      </c>
      <c r="C1353" s="73" t="n">
        <v>8000</v>
      </c>
      <c r="D1353" s="73"/>
      <c r="E1353" s="69" t="n">
        <f aca="false">SUM(C1353:D1353)</f>
        <v>8000</v>
      </c>
      <c r="F1353" s="73" t="n">
        <v>8000</v>
      </c>
      <c r="G1353" s="73"/>
      <c r="H1353" s="69" t="n">
        <f aca="false">SUM(F1353:G1353)</f>
        <v>8000</v>
      </c>
      <c r="I1353" s="73" t="n">
        <v>8000</v>
      </c>
      <c r="J1353" s="73"/>
      <c r="K1353" s="69" t="n">
        <f aca="false">SUM(I1353:J1353)</f>
        <v>8000</v>
      </c>
      <c r="L1353" s="71" t="n">
        <f aca="false">IF(C1353&lt;&gt;0,IF(I1353&lt;&gt;0,I1353/C1353*100,""),"")</f>
        <v>100</v>
      </c>
      <c r="M1353" s="71" t="n">
        <f aca="false">IF(E1353&lt;&gt;0,IF(K1353&lt;&gt;0,K1353/E1353*100,""),"")</f>
        <v>100</v>
      </c>
      <c r="N1353" s="71" t="n">
        <f aca="false">IF(F1353&lt;&gt;0,IF(I1353&lt;&gt;0,I1353/F1353*100,""),"")</f>
        <v>100</v>
      </c>
      <c r="O1353" s="71" t="n">
        <f aca="false">IF(H1353&lt;&gt;0,IF(K1353&lt;&gt;0,K1353/H1353*100,""),"")</f>
        <v>100</v>
      </c>
      <c r="Q1353" s="65" t="n">
        <f aca="false">E1353-C1353-D1353</f>
        <v>0</v>
      </c>
      <c r="R1353" s="66" t="n">
        <f aca="false">H1353-F1353-G1353</f>
        <v>0</v>
      </c>
      <c r="S1353" s="66" t="n">
        <f aca="false">K1353-I1353-J1353</f>
        <v>0</v>
      </c>
    </row>
    <row r="1354" s="43" customFormat="true" ht="11.25" hidden="false" customHeight="false" outlineLevel="0" collapsed="false">
      <c r="A1354" s="72" t="s">
        <v>658</v>
      </c>
      <c r="B1354" s="79" t="s">
        <v>620</v>
      </c>
      <c r="C1354" s="73"/>
      <c r="D1354" s="73"/>
      <c r="E1354" s="69" t="n">
        <f aca="false">SUM(C1354:D1354)</f>
        <v>0</v>
      </c>
      <c r="F1354" s="73" t="n">
        <v>91171</v>
      </c>
      <c r="G1354" s="73"/>
      <c r="H1354" s="69" t="n">
        <f aca="false">SUM(F1354:G1354)</f>
        <v>91171</v>
      </c>
      <c r="I1354" s="73"/>
      <c r="J1354" s="73"/>
      <c r="K1354" s="69" t="n">
        <f aca="false">SUM(I1354:J1354)</f>
        <v>0</v>
      </c>
      <c r="L1354" s="71" t="str">
        <f aca="false">IF(C1354&lt;&gt;0,IF(I1354&lt;&gt;0,I1354/C1354*100,""),"")</f>
        <v/>
      </c>
      <c r="M1354" s="71" t="str">
        <f aca="false">IF(E1354&lt;&gt;0,IF(K1354&lt;&gt;0,K1354/E1354*100,""),"")</f>
        <v/>
      </c>
      <c r="N1354" s="71" t="str">
        <f aca="false">IF(F1354&lt;&gt;0,IF(I1354&lt;&gt;0,I1354/F1354*100,""),"")</f>
        <v/>
      </c>
      <c r="O1354" s="71" t="str">
        <f aca="false">IF(H1354&lt;&gt;0,IF(K1354&lt;&gt;0,K1354/H1354*100,""),"")</f>
        <v/>
      </c>
      <c r="Q1354" s="65" t="n">
        <f aca="false">E1354-C1354-D1354</f>
        <v>0</v>
      </c>
      <c r="R1354" s="66" t="n">
        <f aca="false">H1354-F1354-G1354</f>
        <v>0</v>
      </c>
      <c r="S1354" s="66" t="n">
        <f aca="false">K1354-I1354-J1354</f>
        <v>0</v>
      </c>
    </row>
    <row r="1355" s="43" customFormat="true" ht="11.25" hidden="false" customHeight="false" outlineLevel="0" collapsed="false">
      <c r="A1355" s="116" t="s">
        <v>57</v>
      </c>
      <c r="B1355" s="181" t="s">
        <v>58</v>
      </c>
      <c r="C1355" s="103"/>
      <c r="D1355" s="103"/>
      <c r="E1355" s="103" t="n">
        <f aca="false">SUM(C1355:D1355)</f>
        <v>0</v>
      </c>
      <c r="F1355" s="103" t="n">
        <v>1700000</v>
      </c>
      <c r="G1355" s="103"/>
      <c r="H1355" s="103" t="n">
        <f aca="false">SUM(F1355:G1355)</f>
        <v>1700000</v>
      </c>
      <c r="I1355" s="103"/>
      <c r="J1355" s="103"/>
      <c r="K1355" s="103" t="n">
        <f aca="false">SUM(I1355:J1355)</f>
        <v>0</v>
      </c>
      <c r="L1355" s="117" t="str">
        <f aca="false">IF(C1355&lt;&gt;0,IF(I1355&lt;&gt;0,I1355/C1355*100,""),"")</f>
        <v/>
      </c>
      <c r="M1355" s="117" t="str">
        <f aca="false">IF(E1355&lt;&gt;0,IF(K1355&lt;&gt;0,K1355/E1355*100,""),"")</f>
        <v/>
      </c>
      <c r="N1355" s="117" t="str">
        <f aca="false">IF(F1355&lt;&gt;0,IF(I1355&lt;&gt;0,I1355/F1355*100,""),"")</f>
        <v/>
      </c>
      <c r="O1355" s="117" t="str">
        <f aca="false">IF(H1355&lt;&gt;0,IF(K1355&lt;&gt;0,K1355/H1355*100,""),"")</f>
        <v/>
      </c>
      <c r="Q1355" s="65" t="n">
        <f aca="false">E1355-C1355-D1355</f>
        <v>0</v>
      </c>
      <c r="R1355" s="66" t="n">
        <f aca="false">H1355-F1355-G1355</f>
        <v>0</v>
      </c>
      <c r="S1355" s="66" t="n">
        <f aca="false">K1355-I1355-J1355</f>
        <v>0</v>
      </c>
    </row>
    <row r="1356" s="43" customFormat="true" ht="6" hidden="false" customHeight="true" outlineLevel="0" collapsed="false">
      <c r="A1356" s="72"/>
      <c r="B1356" s="87"/>
      <c r="C1356" s="73"/>
      <c r="D1356" s="73"/>
      <c r="E1356" s="73"/>
      <c r="F1356" s="73"/>
      <c r="G1356" s="73"/>
      <c r="H1356" s="73"/>
      <c r="I1356" s="73"/>
      <c r="J1356" s="73"/>
      <c r="K1356" s="73"/>
      <c r="L1356" s="106" t="str">
        <f aca="false">IF(C1356&lt;&gt;0,IF(I1356&lt;&gt;0,I1356/C1356*100,""),"")</f>
        <v/>
      </c>
      <c r="M1356" s="106" t="str">
        <f aca="false">IF(E1356&lt;&gt;0,IF(K1356&lt;&gt;0,K1356/E1356*100,""),"")</f>
        <v/>
      </c>
      <c r="N1356" s="106" t="str">
        <f aca="false">IF(F1356&lt;&gt;0,IF(I1356&lt;&gt;0,I1356/F1356*100,""),"")</f>
        <v/>
      </c>
      <c r="O1356" s="106" t="str">
        <f aca="false">IF(H1356&lt;&gt;0,IF(K1356&lt;&gt;0,K1356/H1356*100,""),"")</f>
        <v/>
      </c>
      <c r="Q1356" s="65" t="n">
        <f aca="false">E1356-C1356-D1356</f>
        <v>0</v>
      </c>
      <c r="R1356" s="66" t="n">
        <f aca="false">H1356-F1356-G1356</f>
        <v>0</v>
      </c>
      <c r="S1356" s="66" t="n">
        <f aca="false">K1356-I1356-J1356</f>
        <v>0</v>
      </c>
    </row>
    <row r="1357" s="43" customFormat="true" ht="26.25" hidden="false" customHeight="false" outlineLevel="0" collapsed="false">
      <c r="A1357" s="61" t="s">
        <v>767</v>
      </c>
      <c r="B1357" s="102" t="s">
        <v>19</v>
      </c>
      <c r="C1357" s="205" t="n">
        <f aca="false">SUM(C1359:C1365)</f>
        <v>16972043</v>
      </c>
      <c r="D1357" s="205" t="n">
        <f aca="false">SUM(D1359:D1365)</f>
        <v>0</v>
      </c>
      <c r="E1357" s="63" t="n">
        <f aca="false">SUM(C1357:D1357)</f>
        <v>16972043</v>
      </c>
      <c r="F1357" s="63" t="n">
        <f aca="false">SUM(F1359:F1365)</f>
        <v>17695788</v>
      </c>
      <c r="G1357" s="205" t="n">
        <f aca="false">SUM(G1359:G1365)</f>
        <v>0</v>
      </c>
      <c r="H1357" s="63" t="n">
        <f aca="false">SUM(F1357:G1357)</f>
        <v>17695788</v>
      </c>
      <c r="I1357" s="205" t="n">
        <f aca="false">SUM(I1359:I1365)</f>
        <v>18741590</v>
      </c>
      <c r="J1357" s="205" t="n">
        <f aca="false">SUM(J1359:J1365)</f>
        <v>0</v>
      </c>
      <c r="K1357" s="63" t="n">
        <f aca="false">SUM(I1357:J1357)</f>
        <v>18741590</v>
      </c>
      <c r="L1357" s="64" t="n">
        <f aca="false">IF(C1357&lt;&gt;0,IF(I1357&lt;&gt;0,I1357/C1357*100,""),"")</f>
        <v>110.426246268643</v>
      </c>
      <c r="M1357" s="64" t="n">
        <f aca="false">IF(E1357&lt;&gt;0,IF(K1357&lt;&gt;0,K1357/E1357*100,""),"")</f>
        <v>110.426246268643</v>
      </c>
      <c r="N1357" s="64" t="n">
        <f aca="false">IF(F1357&lt;&gt;0,IF(I1357&lt;&gt;0,I1357/F1357*100,""),"")</f>
        <v>105.909892229722</v>
      </c>
      <c r="O1357" s="64" t="n">
        <f aca="false">IF(H1357&lt;&gt;0,IF(K1357&lt;&gt;0,K1357/H1357*100,""),"")</f>
        <v>105.909892229722</v>
      </c>
      <c r="Q1357" s="65" t="n">
        <f aca="false">E1357-C1357-D1357</f>
        <v>0</v>
      </c>
      <c r="R1357" s="66" t="n">
        <f aca="false">H1357-F1357-G1357</f>
        <v>0</v>
      </c>
      <c r="S1357" s="66" t="n">
        <f aca="false">K1357-I1357-J1357</f>
        <v>0</v>
      </c>
    </row>
    <row r="1358" s="43" customFormat="true" ht="12" hidden="true" customHeight="false" outlineLevel="0" collapsed="false">
      <c r="A1358" s="67" t="s">
        <v>26</v>
      </c>
      <c r="B1358" s="85"/>
      <c r="C1358" s="206" t="n">
        <f aca="false">SUM(C1359:C1365)</f>
        <v>16972043</v>
      </c>
      <c r="D1358" s="207"/>
      <c r="E1358" s="69" t="n">
        <f aca="false">SUM(C1358:D1358)</f>
        <v>16972043</v>
      </c>
      <c r="F1358" s="69" t="n">
        <f aca="false">SUM(F1359:F1365)</f>
        <v>17695788</v>
      </c>
      <c r="G1358" s="207"/>
      <c r="H1358" s="69" t="n">
        <f aca="false">SUM(F1358:G1358)</f>
        <v>17695788</v>
      </c>
      <c r="I1358" s="206" t="n">
        <f aca="false">SUM(I1359:I1365)</f>
        <v>18741590</v>
      </c>
      <c r="J1358" s="207"/>
      <c r="K1358" s="69" t="n">
        <f aca="false">SUM(I1358:J1358)</f>
        <v>18741590</v>
      </c>
      <c r="L1358" s="71" t="n">
        <f aca="false">IF(C1358&lt;&gt;0,IF(I1358&lt;&gt;0,I1358/C1358*100,""),"")</f>
        <v>110.426246268643</v>
      </c>
      <c r="M1358" s="71" t="n">
        <f aca="false">IF(E1358&lt;&gt;0,IF(K1358&lt;&gt;0,K1358/E1358*100,""),"")</f>
        <v>110.426246268643</v>
      </c>
      <c r="N1358" s="71" t="n">
        <f aca="false">IF(F1358&lt;&gt;0,IF(I1358&lt;&gt;0,I1358/F1358*100,""),"")</f>
        <v>105.909892229722</v>
      </c>
      <c r="O1358" s="71" t="n">
        <f aca="false">IF(H1358&lt;&gt;0,IF(K1358&lt;&gt;0,K1358/H1358*100,""),"")</f>
        <v>105.909892229722</v>
      </c>
      <c r="Q1358" s="65" t="n">
        <f aca="false">E1358-C1358-D1358</f>
        <v>0</v>
      </c>
      <c r="R1358" s="66" t="n">
        <f aca="false">H1358-F1358-G1358</f>
        <v>0</v>
      </c>
      <c r="S1358" s="66" t="n">
        <f aca="false">K1358-I1358-J1358</f>
        <v>0</v>
      </c>
    </row>
    <row r="1359" s="43" customFormat="true" ht="12.75" hidden="false" customHeight="true" outlineLevel="0" collapsed="false">
      <c r="A1359" s="72" t="s">
        <v>654</v>
      </c>
      <c r="B1359" s="48" t="s">
        <v>618</v>
      </c>
      <c r="C1359" s="73" t="n">
        <v>16952000</v>
      </c>
      <c r="D1359" s="176"/>
      <c r="E1359" s="69" t="n">
        <f aca="false">SUM(C1359:D1359)</f>
        <v>16952000</v>
      </c>
      <c r="F1359" s="73" t="n">
        <v>16957250</v>
      </c>
      <c r="G1359" s="176"/>
      <c r="H1359" s="69" t="n">
        <f aca="false">SUM(F1359:G1359)</f>
        <v>16957250</v>
      </c>
      <c r="I1359" s="73" t="n">
        <v>18083840</v>
      </c>
      <c r="J1359" s="176"/>
      <c r="K1359" s="69" t="n">
        <f aca="false">SUM(I1359:J1359)</f>
        <v>18083840</v>
      </c>
      <c r="L1359" s="71" t="n">
        <f aca="false">IF(C1359&lt;&gt;0,IF(I1359&lt;&gt;0,I1359/C1359*100,""),"")</f>
        <v>106.676734308636</v>
      </c>
      <c r="M1359" s="71" t="n">
        <f aca="false">IF(E1359&lt;&gt;0,IF(K1359&lt;&gt;0,K1359/E1359*100,""),"")</f>
        <v>106.676734308636</v>
      </c>
      <c r="N1359" s="71" t="n">
        <f aca="false">IF(F1359&lt;&gt;0,IF(I1359&lt;&gt;0,I1359/F1359*100,""),"")</f>
        <v>106.643706968996</v>
      </c>
      <c r="O1359" s="71" t="n">
        <f aca="false">IF(H1359&lt;&gt;0,IF(K1359&lt;&gt;0,K1359/H1359*100,""),"")</f>
        <v>106.643706968996</v>
      </c>
      <c r="Q1359" s="65" t="n">
        <f aca="false">E1359-C1359-D1359</f>
        <v>0</v>
      </c>
      <c r="R1359" s="66" t="n">
        <f aca="false">H1359-F1359-G1359</f>
        <v>0</v>
      </c>
      <c r="S1359" s="66" t="n">
        <f aca="false">K1359-I1359-J1359</f>
        <v>0</v>
      </c>
    </row>
    <row r="1360" s="43" customFormat="true" ht="12.75" hidden="false" customHeight="true" outlineLevel="0" collapsed="false">
      <c r="A1360" s="75" t="s">
        <v>30</v>
      </c>
      <c r="B1360" s="87" t="s">
        <v>31</v>
      </c>
      <c r="C1360" s="73" t="n">
        <v>2000</v>
      </c>
      <c r="D1360" s="73"/>
      <c r="E1360" s="69" t="n">
        <f aca="false">SUM(C1360:D1360)</f>
        <v>2000</v>
      </c>
      <c r="F1360" s="73" t="n">
        <v>2000</v>
      </c>
      <c r="G1360" s="73"/>
      <c r="H1360" s="69" t="n">
        <f aca="false">SUM(F1360:G1360)</f>
        <v>2000</v>
      </c>
      <c r="I1360" s="73" t="n">
        <v>2000</v>
      </c>
      <c r="J1360" s="73"/>
      <c r="K1360" s="69" t="n">
        <f aca="false">SUM(I1360:J1360)</f>
        <v>2000</v>
      </c>
      <c r="L1360" s="71" t="n">
        <f aca="false">IF(C1360&lt;&gt;0,IF(I1360&lt;&gt;0,I1360/C1360*100,""),"")</f>
        <v>100</v>
      </c>
      <c r="M1360" s="71" t="n">
        <f aca="false">IF(E1360&lt;&gt;0,IF(K1360&lt;&gt;0,K1360/E1360*100,""),"")</f>
        <v>100</v>
      </c>
      <c r="N1360" s="71" t="n">
        <f aca="false">IF(F1360&lt;&gt;0,IF(I1360&lt;&gt;0,I1360/F1360*100,""),"")</f>
        <v>100</v>
      </c>
      <c r="O1360" s="71" t="n">
        <f aca="false">IF(H1360&lt;&gt;0,IF(K1360&lt;&gt;0,K1360/H1360*100,""),"")</f>
        <v>100</v>
      </c>
      <c r="Q1360" s="65" t="n">
        <f aca="false">E1360-C1360-D1360</f>
        <v>0</v>
      </c>
      <c r="R1360" s="66" t="n">
        <f aca="false">H1360-F1360-G1360</f>
        <v>0</v>
      </c>
      <c r="S1360" s="66" t="n">
        <f aca="false">K1360-I1360-J1360</f>
        <v>0</v>
      </c>
    </row>
    <row r="1361" s="43" customFormat="true" ht="12.75" hidden="false" customHeight="true" outlineLevel="0" collapsed="false">
      <c r="A1361" s="72" t="s">
        <v>768</v>
      </c>
      <c r="B1361" s="48" t="s">
        <v>769</v>
      </c>
      <c r="C1361" s="73"/>
      <c r="D1361" s="73"/>
      <c r="E1361" s="69"/>
      <c r="F1361" s="73" t="n">
        <v>454000</v>
      </c>
      <c r="G1361" s="73"/>
      <c r="H1361" s="69" t="n">
        <f aca="false">SUM(F1361:G1361)</f>
        <v>454000</v>
      </c>
      <c r="I1361" s="73" t="n">
        <v>625900</v>
      </c>
      <c r="J1361" s="73"/>
      <c r="K1361" s="69" t="n">
        <f aca="false">SUM(I1361:J1361)</f>
        <v>625900</v>
      </c>
      <c r="L1361" s="71" t="str">
        <f aca="false">IF(C1361&lt;&gt;0,IF(I1361&lt;&gt;0,I1361/C1361*100,""),"")</f>
        <v/>
      </c>
      <c r="M1361" s="71" t="str">
        <f aca="false">IF(E1361&lt;&gt;0,IF(K1361&lt;&gt;0,K1361/E1361*100,""),"")</f>
        <v/>
      </c>
      <c r="N1361" s="71" t="n">
        <f aca="false">IF(F1361&lt;&gt;0,IF(I1361&lt;&gt;0,I1361/F1361*100,""),"")</f>
        <v>137.863436123348</v>
      </c>
      <c r="O1361" s="71" t="n">
        <f aca="false">IF(H1361&lt;&gt;0,IF(K1361&lt;&gt;0,K1361/H1361*100,""),"")</f>
        <v>137.863436123348</v>
      </c>
      <c r="Q1361" s="65" t="n">
        <f aca="false">E1361-C1361-D1361</f>
        <v>0</v>
      </c>
      <c r="R1361" s="66" t="n">
        <f aca="false">H1361-F1361-G1361</f>
        <v>0</v>
      </c>
      <c r="S1361" s="66" t="n">
        <f aca="false">K1361-I1361-J1361</f>
        <v>0</v>
      </c>
    </row>
    <row r="1362" s="43" customFormat="true" ht="12.75" hidden="false" customHeight="true" outlineLevel="0" collapsed="false">
      <c r="A1362" s="72" t="s">
        <v>328</v>
      </c>
      <c r="B1362" s="48" t="s">
        <v>329</v>
      </c>
      <c r="C1362" s="73"/>
      <c r="D1362" s="73"/>
      <c r="E1362" s="69"/>
      <c r="F1362" s="73"/>
      <c r="G1362" s="73"/>
      <c r="H1362" s="69"/>
      <c r="I1362" s="73" t="n">
        <v>14850</v>
      </c>
      <c r="J1362" s="73"/>
      <c r="K1362" s="69" t="n">
        <f aca="false">SUM(I1362:J1362)</f>
        <v>14850</v>
      </c>
      <c r="L1362" s="71" t="str">
        <f aca="false">IF(C1362&lt;&gt;0,IF(I1362&lt;&gt;0,I1362/C1362*100,""),"")</f>
        <v/>
      </c>
      <c r="M1362" s="71" t="str">
        <f aca="false">IF(E1362&lt;&gt;0,IF(K1362&lt;&gt;0,K1362/E1362*100,""),"")</f>
        <v/>
      </c>
      <c r="N1362" s="71" t="str">
        <f aca="false">IF(F1362&lt;&gt;0,IF(I1362&lt;&gt;0,I1362/F1362*100,""),"")</f>
        <v/>
      </c>
      <c r="O1362" s="71" t="str">
        <f aca="false">IF(H1362&lt;&gt;0,IF(K1362&lt;&gt;0,K1362/H1362*100,""),"")</f>
        <v/>
      </c>
      <c r="Q1362" s="65" t="n">
        <f aca="false">E1362-C1362-D1362</f>
        <v>0</v>
      </c>
      <c r="R1362" s="66" t="n">
        <f aca="false">H1362-F1362-G1362</f>
        <v>0</v>
      </c>
      <c r="S1362" s="66" t="n">
        <f aca="false">K1362-I1362-J1362</f>
        <v>0</v>
      </c>
    </row>
    <row r="1363" s="43" customFormat="true" ht="12.75" hidden="false" customHeight="true" outlineLevel="0" collapsed="false">
      <c r="A1363" s="72" t="s">
        <v>655</v>
      </c>
      <c r="B1363" s="48" t="s">
        <v>656</v>
      </c>
      <c r="C1363" s="73" t="n">
        <v>15000</v>
      </c>
      <c r="D1363" s="73"/>
      <c r="E1363" s="69" t="n">
        <f aca="false">SUM(C1363:D1363)</f>
        <v>15000</v>
      </c>
      <c r="F1363" s="73" t="n">
        <v>243000</v>
      </c>
      <c r="G1363" s="73"/>
      <c r="H1363" s="69" t="n">
        <f aca="false">SUM(F1363:G1363)</f>
        <v>243000</v>
      </c>
      <c r="I1363" s="73" t="n">
        <v>15000</v>
      </c>
      <c r="J1363" s="73"/>
      <c r="K1363" s="69" t="n">
        <f aca="false">SUM(I1363:J1363)</f>
        <v>15000</v>
      </c>
      <c r="L1363" s="71" t="n">
        <f aca="false">IF(C1363&lt;&gt;0,IF(I1363&lt;&gt;0,I1363/C1363*100,""),"")</f>
        <v>100</v>
      </c>
      <c r="M1363" s="71" t="n">
        <f aca="false">IF(E1363&lt;&gt;0,IF(K1363&lt;&gt;0,K1363/E1363*100,""),"")</f>
        <v>100</v>
      </c>
      <c r="N1363" s="71" t="n">
        <f aca="false">IF(F1363&lt;&gt;0,IF(I1363&lt;&gt;0,I1363/F1363*100,""),"")</f>
        <v>6.17283950617284</v>
      </c>
      <c r="O1363" s="71" t="n">
        <f aca="false">IF(H1363&lt;&gt;0,IF(K1363&lt;&gt;0,K1363/H1363*100,""),"")</f>
        <v>6.17283950617284</v>
      </c>
      <c r="Q1363" s="65" t="n">
        <f aca="false">E1363-C1363-D1363</f>
        <v>0</v>
      </c>
      <c r="R1363" s="66" t="n">
        <f aca="false">H1363-F1363-G1363</f>
        <v>0</v>
      </c>
      <c r="S1363" s="66" t="n">
        <f aca="false">K1363-I1363-J1363</f>
        <v>0</v>
      </c>
    </row>
    <row r="1364" s="43" customFormat="true" ht="12.75" hidden="false" customHeight="true" outlineLevel="0" collapsed="false">
      <c r="A1364" s="72" t="s">
        <v>659</v>
      </c>
      <c r="B1364" s="79" t="s">
        <v>642</v>
      </c>
      <c r="C1364" s="73" t="n">
        <v>3043</v>
      </c>
      <c r="D1364" s="176"/>
      <c r="E1364" s="69" t="n">
        <f aca="false">SUM(C1364:D1364)</f>
        <v>3043</v>
      </c>
      <c r="F1364" s="73" t="n">
        <v>3043</v>
      </c>
      <c r="G1364" s="176"/>
      <c r="H1364" s="69" t="n">
        <f aca="false">SUM(F1364:G1364)</f>
        <v>3043</v>
      </c>
      <c r="I1364" s="73"/>
      <c r="J1364" s="176"/>
      <c r="K1364" s="69" t="n">
        <f aca="false">SUM(I1364:J1364)</f>
        <v>0</v>
      </c>
      <c r="L1364" s="71" t="str">
        <f aca="false">IF(C1364&lt;&gt;0,IF(I1364&lt;&gt;0,I1364/C1364*100,""),"")</f>
        <v/>
      </c>
      <c r="M1364" s="71" t="str">
        <f aca="false">IF(E1364&lt;&gt;0,IF(K1364&lt;&gt;0,K1364/E1364*100,""),"")</f>
        <v/>
      </c>
      <c r="N1364" s="71" t="str">
        <f aca="false">IF(F1364&lt;&gt;0,IF(I1364&lt;&gt;0,I1364/F1364*100,""),"")</f>
        <v/>
      </c>
      <c r="O1364" s="71" t="str">
        <f aca="false">IF(H1364&lt;&gt;0,IF(K1364&lt;&gt;0,K1364/H1364*100,""),"")</f>
        <v/>
      </c>
      <c r="Q1364" s="65" t="n">
        <f aca="false">E1364-C1364-D1364</f>
        <v>0</v>
      </c>
      <c r="R1364" s="66" t="n">
        <f aca="false">H1364-F1364-G1364</f>
        <v>0</v>
      </c>
      <c r="S1364" s="66" t="n">
        <f aca="false">K1364-I1364-J1364</f>
        <v>0</v>
      </c>
    </row>
    <row r="1365" s="43" customFormat="true" ht="12.75" hidden="false" customHeight="true" outlineLevel="0" collapsed="false">
      <c r="A1365" s="72" t="s">
        <v>658</v>
      </c>
      <c r="B1365" s="79" t="s">
        <v>620</v>
      </c>
      <c r="C1365" s="73"/>
      <c r="D1365" s="73"/>
      <c r="E1365" s="69" t="n">
        <f aca="false">SUM(C1365:D1365)</f>
        <v>0</v>
      </c>
      <c r="F1365" s="73" t="n">
        <v>36495</v>
      </c>
      <c r="G1365" s="73"/>
      <c r="H1365" s="69" t="n">
        <f aca="false">SUM(F1365:G1365)</f>
        <v>36495</v>
      </c>
      <c r="I1365" s="73"/>
      <c r="J1365" s="73"/>
      <c r="K1365" s="69" t="n">
        <f aca="false">SUM(I1365:J1365)</f>
        <v>0</v>
      </c>
      <c r="L1365" s="71" t="str">
        <f aca="false">IF(C1365&lt;&gt;0,IF(I1365&lt;&gt;0,I1365/C1365*100,""),"")</f>
        <v/>
      </c>
      <c r="M1365" s="71" t="str">
        <f aca="false">IF(E1365&lt;&gt;0,IF(K1365&lt;&gt;0,K1365/E1365*100,""),"")</f>
        <v/>
      </c>
      <c r="N1365" s="71" t="str">
        <f aca="false">IF(F1365&lt;&gt;0,IF(I1365&lt;&gt;0,I1365/F1365*100,""),"")</f>
        <v/>
      </c>
      <c r="O1365" s="71" t="str">
        <f aca="false">IF(H1365&lt;&gt;0,IF(K1365&lt;&gt;0,K1365/H1365*100,""),"")</f>
        <v/>
      </c>
      <c r="Q1365" s="65" t="n">
        <f aca="false">E1365-C1365-D1365</f>
        <v>0</v>
      </c>
      <c r="R1365" s="66" t="n">
        <f aca="false">H1365-F1365-G1365</f>
        <v>0</v>
      </c>
      <c r="S1365" s="66" t="n">
        <f aca="false">K1365-I1365-J1365</f>
        <v>0</v>
      </c>
    </row>
    <row r="1366" s="43" customFormat="true" ht="6" hidden="false" customHeight="true" outlineLevel="0" collapsed="false">
      <c r="A1366" s="75"/>
      <c r="B1366" s="87"/>
      <c r="C1366" s="73"/>
      <c r="D1366" s="73"/>
      <c r="E1366" s="73"/>
      <c r="F1366" s="73"/>
      <c r="G1366" s="73"/>
      <c r="H1366" s="73"/>
      <c r="I1366" s="73"/>
      <c r="J1366" s="73"/>
      <c r="K1366" s="73"/>
      <c r="L1366" s="106" t="str">
        <f aca="false">IF(C1366&lt;&gt;0,IF(I1366&lt;&gt;0,I1366/C1366*100,""),"")</f>
        <v/>
      </c>
      <c r="M1366" s="106" t="str">
        <f aca="false">IF(E1366&lt;&gt;0,IF(K1366&lt;&gt;0,K1366/E1366*100,""),"")</f>
        <v/>
      </c>
      <c r="N1366" s="106" t="str">
        <f aca="false">IF(F1366&lt;&gt;0,IF(I1366&lt;&gt;0,I1366/F1366*100,""),"")</f>
        <v/>
      </c>
      <c r="O1366" s="106" t="str">
        <f aca="false">IF(H1366&lt;&gt;0,IF(K1366&lt;&gt;0,K1366/H1366*100,""),"")</f>
        <v/>
      </c>
      <c r="Q1366" s="65" t="n">
        <f aca="false">E1366-C1366-D1366</f>
        <v>0</v>
      </c>
      <c r="R1366" s="66" t="n">
        <f aca="false">H1366-F1366-G1366</f>
        <v>0</v>
      </c>
      <c r="S1366" s="66" t="n">
        <f aca="false">K1366-I1366-J1366</f>
        <v>0</v>
      </c>
    </row>
    <row r="1367" s="43" customFormat="true" ht="26.25" hidden="false" customHeight="false" outlineLevel="0" collapsed="false">
      <c r="A1367" s="61" t="s">
        <v>770</v>
      </c>
      <c r="B1367" s="76" t="s">
        <v>19</v>
      </c>
      <c r="C1367" s="108" t="n">
        <f aca="false">SUM(C1369:C1374)</f>
        <v>11705522</v>
      </c>
      <c r="D1367" s="108" t="n">
        <f aca="false">SUM(D1369:D1374)</f>
        <v>0</v>
      </c>
      <c r="E1367" s="108" t="n">
        <f aca="false">SUM(C1367:D1367)</f>
        <v>11705522</v>
      </c>
      <c r="F1367" s="108" t="n">
        <f aca="false">SUM(F1369:F1374)</f>
        <v>11796134</v>
      </c>
      <c r="G1367" s="108" t="n">
        <f aca="false">SUM(G1369:G1374)</f>
        <v>0</v>
      </c>
      <c r="H1367" s="108" t="n">
        <f aca="false">SUM(F1367:G1367)</f>
        <v>11796134</v>
      </c>
      <c r="I1367" s="108" t="n">
        <f aca="false">SUM(I1369:I1374)</f>
        <v>11903830</v>
      </c>
      <c r="J1367" s="108" t="n">
        <f aca="false">SUM(J1369:J1374)</f>
        <v>0</v>
      </c>
      <c r="K1367" s="108" t="n">
        <f aca="false">SUM(I1367:J1367)</f>
        <v>11903830</v>
      </c>
      <c r="L1367" s="109" t="n">
        <f aca="false">IF(C1367&lt;&gt;0,IF(I1367&lt;&gt;0,I1367/C1367*100,""),"")</f>
        <v>101.694140594499</v>
      </c>
      <c r="M1367" s="109" t="n">
        <f aca="false">IF(E1367&lt;&gt;0,IF(K1367&lt;&gt;0,K1367/E1367*100,""),"")</f>
        <v>101.694140594499</v>
      </c>
      <c r="N1367" s="109" t="n">
        <f aca="false">IF(F1367&lt;&gt;0,IF(I1367&lt;&gt;0,I1367/F1367*100,""),"")</f>
        <v>100.912977082153</v>
      </c>
      <c r="O1367" s="109" t="n">
        <f aca="false">IF(H1367&lt;&gt;0,IF(K1367&lt;&gt;0,K1367/H1367*100,""),"")</f>
        <v>100.912977082153</v>
      </c>
      <c r="Q1367" s="65" t="n">
        <f aca="false">E1367-C1367-D1367</f>
        <v>0</v>
      </c>
      <c r="R1367" s="66" t="n">
        <f aca="false">H1367-F1367-G1367</f>
        <v>0</v>
      </c>
      <c r="S1367" s="66" t="n">
        <f aca="false">K1367-I1367-J1367</f>
        <v>0</v>
      </c>
    </row>
    <row r="1368" s="43" customFormat="true" ht="12" hidden="true" customHeight="false" outlineLevel="0" collapsed="false">
      <c r="A1368" s="72" t="s">
        <v>26</v>
      </c>
      <c r="B1368" s="179"/>
      <c r="C1368" s="111" t="n">
        <f aca="false">SUM(C1369:C1374)</f>
        <v>11705522</v>
      </c>
      <c r="D1368" s="112"/>
      <c r="E1368" s="69" t="n">
        <f aca="false">SUM(C1368:D1368)</f>
        <v>11705522</v>
      </c>
      <c r="F1368" s="69" t="n">
        <f aca="false">SUM(F1369:F1374)</f>
        <v>11796134</v>
      </c>
      <c r="G1368" s="112"/>
      <c r="H1368" s="69" t="n">
        <f aca="false">SUM(F1368:G1368)</f>
        <v>11796134</v>
      </c>
      <c r="I1368" s="111" t="n">
        <f aca="false">SUM(I1369:I1374)</f>
        <v>11903830</v>
      </c>
      <c r="J1368" s="112"/>
      <c r="K1368" s="69" t="n">
        <f aca="false">SUM(I1368:J1368)</f>
        <v>11903830</v>
      </c>
      <c r="L1368" s="71" t="n">
        <f aca="false">IF(C1368&lt;&gt;0,IF(I1368&lt;&gt;0,I1368/C1368*100,""),"")</f>
        <v>101.694140594499</v>
      </c>
      <c r="M1368" s="71" t="n">
        <f aca="false">IF(E1368&lt;&gt;0,IF(K1368&lt;&gt;0,K1368/E1368*100,""),"")</f>
        <v>101.694140594499</v>
      </c>
      <c r="N1368" s="71" t="n">
        <f aca="false">IF(F1368&lt;&gt;0,IF(I1368&lt;&gt;0,I1368/F1368*100,""),"")</f>
        <v>100.912977082153</v>
      </c>
      <c r="O1368" s="71" t="n">
        <f aca="false">IF(H1368&lt;&gt;0,IF(K1368&lt;&gt;0,K1368/H1368*100,""),"")</f>
        <v>100.912977082153</v>
      </c>
      <c r="Q1368" s="65" t="n">
        <f aca="false">E1368-C1368-D1368</f>
        <v>0</v>
      </c>
      <c r="R1368" s="66" t="n">
        <f aca="false">H1368-F1368-G1368</f>
        <v>0</v>
      </c>
      <c r="S1368" s="66" t="n">
        <f aca="false">K1368-I1368-J1368</f>
        <v>0</v>
      </c>
    </row>
    <row r="1369" s="43" customFormat="true" ht="12.75" hidden="false" customHeight="true" outlineLevel="0" collapsed="false">
      <c r="A1369" s="72" t="s">
        <v>654</v>
      </c>
      <c r="B1369" s="48" t="s">
        <v>618</v>
      </c>
      <c r="C1369" s="111" t="n">
        <v>11333400</v>
      </c>
      <c r="D1369" s="111"/>
      <c r="E1369" s="69" t="n">
        <f aca="false">SUM(C1369:D1369)</f>
        <v>11333400</v>
      </c>
      <c r="F1369" s="111" t="n">
        <v>11270400</v>
      </c>
      <c r="G1369" s="111"/>
      <c r="H1369" s="69" t="n">
        <f aca="false">SUM(F1369:G1369)</f>
        <v>11270400</v>
      </c>
      <c r="I1369" s="111" t="n">
        <v>11505830</v>
      </c>
      <c r="J1369" s="111"/>
      <c r="K1369" s="69" t="n">
        <f aca="false">SUM(I1369:J1369)</f>
        <v>11505830</v>
      </c>
      <c r="L1369" s="71" t="n">
        <f aca="false">IF(C1369&lt;&gt;0,IF(I1369&lt;&gt;0,I1369/C1369*100,""),"")</f>
        <v>101.521432226869</v>
      </c>
      <c r="M1369" s="71" t="n">
        <f aca="false">IF(E1369&lt;&gt;0,IF(K1369&lt;&gt;0,K1369/E1369*100,""),"")</f>
        <v>101.521432226869</v>
      </c>
      <c r="N1369" s="71" t="n">
        <f aca="false">IF(F1369&lt;&gt;0,IF(I1369&lt;&gt;0,I1369/F1369*100,""),"")</f>
        <v>102.088923197047</v>
      </c>
      <c r="O1369" s="71" t="n">
        <f aca="false">IF(H1369&lt;&gt;0,IF(K1369&lt;&gt;0,K1369/H1369*100,""),"")</f>
        <v>102.088923197047</v>
      </c>
      <c r="Q1369" s="65" t="n">
        <f aca="false">E1369-C1369-D1369</f>
        <v>0</v>
      </c>
      <c r="R1369" s="66" t="n">
        <f aca="false">H1369-F1369-G1369</f>
        <v>0</v>
      </c>
      <c r="S1369" s="66" t="n">
        <f aca="false">K1369-I1369-J1369</f>
        <v>0</v>
      </c>
    </row>
    <row r="1370" s="43" customFormat="true" ht="12.75" hidden="false" customHeight="true" outlineLevel="0" collapsed="false">
      <c r="A1370" s="75" t="s">
        <v>30</v>
      </c>
      <c r="B1370" s="48" t="s">
        <v>31</v>
      </c>
      <c r="C1370" s="111"/>
      <c r="D1370" s="111"/>
      <c r="E1370" s="69" t="n">
        <f aca="false">SUM(C1370:D1370)</f>
        <v>0</v>
      </c>
      <c r="F1370" s="111" t="n">
        <v>5500</v>
      </c>
      <c r="G1370" s="111"/>
      <c r="H1370" s="69" t="n">
        <f aca="false">SUM(F1370:G1370)</f>
        <v>5500</v>
      </c>
      <c r="I1370" s="111" t="n">
        <v>30000</v>
      </c>
      <c r="J1370" s="111"/>
      <c r="K1370" s="69" t="n">
        <f aca="false">SUM(I1370:J1370)</f>
        <v>30000</v>
      </c>
      <c r="L1370" s="71" t="str">
        <f aca="false">IF(C1370&lt;&gt;0,IF(I1370&lt;&gt;0,I1370/C1370*100,""),"")</f>
        <v/>
      </c>
      <c r="M1370" s="71" t="str">
        <f aca="false">IF(E1370&lt;&gt;0,IF(K1370&lt;&gt;0,K1370/E1370*100,""),"")</f>
        <v/>
      </c>
      <c r="N1370" s="71" t="n">
        <f aca="false">IF(F1370&lt;&gt;0,IF(I1370&lt;&gt;0,I1370/F1370*100,""),"")</f>
        <v>545.454545454545</v>
      </c>
      <c r="O1370" s="71" t="n">
        <f aca="false">IF(H1370&lt;&gt;0,IF(K1370&lt;&gt;0,K1370/H1370*100,""),"")</f>
        <v>545.454545454545</v>
      </c>
      <c r="Q1370" s="65" t="n">
        <f aca="false">E1370-C1370-D1370</f>
        <v>0</v>
      </c>
      <c r="R1370" s="66" t="n">
        <f aca="false">H1370-F1370-G1370</f>
        <v>0</v>
      </c>
      <c r="S1370" s="66" t="n">
        <f aca="false">K1370-I1370-J1370</f>
        <v>0</v>
      </c>
    </row>
    <row r="1371" s="43" customFormat="true" ht="12.75" hidden="false" customHeight="true" outlineLevel="0" collapsed="false">
      <c r="A1371" s="72" t="s">
        <v>660</v>
      </c>
      <c r="B1371" s="48" t="s">
        <v>626</v>
      </c>
      <c r="C1371" s="111" t="n">
        <v>249320</v>
      </c>
      <c r="D1371" s="111"/>
      <c r="E1371" s="69" t="n">
        <f aca="false">SUM(C1371:D1371)</f>
        <v>249320</v>
      </c>
      <c r="F1371" s="111" t="n">
        <v>300940</v>
      </c>
      <c r="G1371" s="111"/>
      <c r="H1371" s="69" t="n">
        <f aca="false">SUM(F1371:G1371)</f>
        <v>300940</v>
      </c>
      <c r="I1371" s="111" t="n">
        <v>357000</v>
      </c>
      <c r="J1371" s="111"/>
      <c r="K1371" s="69" t="n">
        <f aca="false">SUM(I1371:J1371)</f>
        <v>357000</v>
      </c>
      <c r="L1371" s="71" t="n">
        <f aca="false">IF(C1371&lt;&gt;0,IF(I1371&lt;&gt;0,I1371/C1371*100,""),"")</f>
        <v>143.189475373015</v>
      </c>
      <c r="M1371" s="71" t="n">
        <f aca="false">IF(E1371&lt;&gt;0,IF(K1371&lt;&gt;0,K1371/E1371*100,""),"")</f>
        <v>143.189475373015</v>
      </c>
      <c r="N1371" s="71" t="n">
        <f aca="false">IF(F1371&lt;&gt;0,IF(I1371&lt;&gt;0,I1371/F1371*100,""),"")</f>
        <v>118.628297999601</v>
      </c>
      <c r="O1371" s="71" t="n">
        <f aca="false">IF(H1371&lt;&gt;0,IF(K1371&lt;&gt;0,K1371/H1371*100,""),"")</f>
        <v>118.628297999601</v>
      </c>
      <c r="Q1371" s="65" t="n">
        <f aca="false">E1371-C1371-D1371</f>
        <v>0</v>
      </c>
      <c r="R1371" s="66" t="n">
        <f aca="false">H1371-F1371-G1371</f>
        <v>0</v>
      </c>
      <c r="S1371" s="66" t="n">
        <f aca="false">K1371-I1371-J1371</f>
        <v>0</v>
      </c>
    </row>
    <row r="1372" s="43" customFormat="true" ht="12.75" hidden="false" customHeight="true" outlineLevel="0" collapsed="false">
      <c r="A1372" s="72" t="s">
        <v>655</v>
      </c>
      <c r="B1372" s="48" t="s">
        <v>656</v>
      </c>
      <c r="C1372" s="111" t="n">
        <v>11000</v>
      </c>
      <c r="D1372" s="111"/>
      <c r="E1372" s="69" t="n">
        <f aca="false">SUM(C1372:D1372)</f>
        <v>11000</v>
      </c>
      <c r="F1372" s="111" t="n">
        <v>71000</v>
      </c>
      <c r="G1372" s="111"/>
      <c r="H1372" s="69" t="n">
        <f aca="false">SUM(F1372:G1372)</f>
        <v>71000</v>
      </c>
      <c r="I1372" s="111" t="n">
        <v>11000</v>
      </c>
      <c r="J1372" s="111"/>
      <c r="K1372" s="69" t="n">
        <f aca="false">SUM(I1372:J1372)</f>
        <v>11000</v>
      </c>
      <c r="L1372" s="71" t="n">
        <f aca="false">IF(C1372&lt;&gt;0,IF(I1372&lt;&gt;0,I1372/C1372*100,""),"")</f>
        <v>100</v>
      </c>
      <c r="M1372" s="71" t="n">
        <f aca="false">IF(E1372&lt;&gt;0,IF(K1372&lt;&gt;0,K1372/E1372*100,""),"")</f>
        <v>100</v>
      </c>
      <c r="N1372" s="71" t="n">
        <f aca="false">IF(F1372&lt;&gt;0,IF(I1372&lt;&gt;0,I1372/F1372*100,""),"")</f>
        <v>15.4929577464789</v>
      </c>
      <c r="O1372" s="71" t="n">
        <f aca="false">IF(H1372&lt;&gt;0,IF(K1372&lt;&gt;0,K1372/H1372*100,""),"")</f>
        <v>15.4929577464789</v>
      </c>
      <c r="Q1372" s="65" t="n">
        <f aca="false">E1372-C1372-D1372</f>
        <v>0</v>
      </c>
      <c r="R1372" s="66" t="n">
        <f aca="false">H1372-F1372-G1372</f>
        <v>0</v>
      </c>
      <c r="S1372" s="66" t="n">
        <f aca="false">K1372-I1372-J1372</f>
        <v>0</v>
      </c>
    </row>
    <row r="1373" s="43" customFormat="true" ht="12.75" hidden="false" customHeight="true" outlineLevel="0" collapsed="false">
      <c r="A1373" s="72" t="s">
        <v>658</v>
      </c>
      <c r="B1373" s="79" t="s">
        <v>620</v>
      </c>
      <c r="C1373" s="111"/>
      <c r="D1373" s="111"/>
      <c r="E1373" s="69"/>
      <c r="F1373" s="111" t="n">
        <v>36000</v>
      </c>
      <c r="G1373" s="111"/>
      <c r="H1373" s="69" t="n">
        <f aca="false">SUM(F1373:G1373)</f>
        <v>36000</v>
      </c>
      <c r="I1373" s="111"/>
      <c r="J1373" s="111"/>
      <c r="K1373" s="69"/>
      <c r="L1373" s="71" t="str">
        <f aca="false">IF(C1373&lt;&gt;0,IF(I1373&lt;&gt;0,I1373/C1373*100,""),"")</f>
        <v/>
      </c>
      <c r="M1373" s="71" t="str">
        <f aca="false">IF(E1373&lt;&gt;0,IF(K1373&lt;&gt;0,K1373/E1373*100,""),"")</f>
        <v/>
      </c>
      <c r="N1373" s="71" t="str">
        <f aca="false">IF(F1373&lt;&gt;0,IF(I1373&lt;&gt;0,I1373/F1373*100,""),"")</f>
        <v/>
      </c>
      <c r="O1373" s="71" t="str">
        <f aca="false">IF(H1373&lt;&gt;0,IF(K1373&lt;&gt;0,K1373/H1373*100,""),"")</f>
        <v/>
      </c>
      <c r="Q1373" s="65" t="n">
        <f aca="false">E1373-C1373-D1373</f>
        <v>0</v>
      </c>
      <c r="R1373" s="66" t="n">
        <f aca="false">H1373-F1373-G1373</f>
        <v>0</v>
      </c>
      <c r="S1373" s="66" t="n">
        <f aca="false">K1373-I1373-J1373</f>
        <v>0</v>
      </c>
    </row>
    <row r="1374" s="43" customFormat="true" ht="12.75" hidden="false" customHeight="true" outlineLevel="0" collapsed="false">
      <c r="A1374" s="75" t="s">
        <v>643</v>
      </c>
      <c r="B1374" s="79" t="s">
        <v>644</v>
      </c>
      <c r="C1374" s="111" t="n">
        <v>111802</v>
      </c>
      <c r="D1374" s="111"/>
      <c r="E1374" s="69" t="n">
        <f aca="false">SUM(C1374:D1374)</f>
        <v>111802</v>
      </c>
      <c r="F1374" s="111" t="n">
        <v>112294</v>
      </c>
      <c r="G1374" s="111"/>
      <c r="H1374" s="69" t="n">
        <f aca="false">SUM(F1374:G1374)</f>
        <v>112294</v>
      </c>
      <c r="I1374" s="111"/>
      <c r="J1374" s="111"/>
      <c r="K1374" s="69" t="n">
        <f aca="false">SUM(I1374:J1374)</f>
        <v>0</v>
      </c>
      <c r="L1374" s="71" t="str">
        <f aca="false">IF(C1374&lt;&gt;0,IF(I1374&lt;&gt;0,I1374/C1374*100,""),"")</f>
        <v/>
      </c>
      <c r="M1374" s="71" t="str">
        <f aca="false">IF(E1374&lt;&gt;0,IF(K1374&lt;&gt;0,K1374/E1374*100,""),"")</f>
        <v/>
      </c>
      <c r="N1374" s="71" t="str">
        <f aca="false">IF(F1374&lt;&gt;0,IF(I1374&lt;&gt;0,I1374/F1374*100,""),"")</f>
        <v/>
      </c>
      <c r="O1374" s="71" t="str">
        <f aca="false">IF(H1374&lt;&gt;0,IF(K1374&lt;&gt;0,K1374/H1374*100,""),"")</f>
        <v/>
      </c>
      <c r="Q1374" s="65" t="n">
        <f aca="false">E1374-C1374-D1374</f>
        <v>0</v>
      </c>
      <c r="R1374" s="66" t="n">
        <f aca="false">H1374-F1374-G1374</f>
        <v>0</v>
      </c>
      <c r="S1374" s="66" t="n">
        <f aca="false">K1374-I1374-J1374</f>
        <v>0</v>
      </c>
    </row>
    <row r="1375" s="43" customFormat="true" ht="6" hidden="false" customHeight="true" outlineLevel="0" collapsed="false">
      <c r="A1375" s="75"/>
      <c r="B1375" s="48"/>
      <c r="C1375" s="69"/>
      <c r="D1375" s="69"/>
      <c r="E1375" s="69"/>
      <c r="F1375" s="69"/>
      <c r="G1375" s="69"/>
      <c r="H1375" s="69"/>
      <c r="I1375" s="69"/>
      <c r="J1375" s="69"/>
      <c r="K1375" s="69"/>
      <c r="L1375" s="71" t="str">
        <f aca="false">IF(C1375&lt;&gt;0,IF(I1375&lt;&gt;0,I1375/C1375*100,""),"")</f>
        <v/>
      </c>
      <c r="M1375" s="71" t="str">
        <f aca="false">IF(E1375&lt;&gt;0,IF(K1375&lt;&gt;0,K1375/E1375*100,""),"")</f>
        <v/>
      </c>
      <c r="N1375" s="71" t="str">
        <f aca="false">IF(F1375&lt;&gt;0,IF(I1375&lt;&gt;0,I1375/F1375*100,""),"")</f>
        <v/>
      </c>
      <c r="O1375" s="71" t="str">
        <f aca="false">IF(H1375&lt;&gt;0,IF(K1375&lt;&gt;0,K1375/H1375*100,""),"")</f>
        <v/>
      </c>
      <c r="Q1375" s="65" t="n">
        <f aca="false">E1375-C1375-D1375</f>
        <v>0</v>
      </c>
      <c r="R1375" s="66" t="n">
        <f aca="false">H1375-F1375-G1375</f>
        <v>0</v>
      </c>
      <c r="S1375" s="66" t="n">
        <f aca="false">K1375-I1375-J1375</f>
        <v>0</v>
      </c>
    </row>
    <row r="1376" s="120" customFormat="true" ht="26.25" hidden="false" customHeight="false" outlineLevel="0" collapsed="false">
      <c r="A1376" s="61" t="s">
        <v>771</v>
      </c>
      <c r="B1376" s="76" t="s">
        <v>19</v>
      </c>
      <c r="C1376" s="63" t="n">
        <f aca="false">SUM(C1378:C1384)</f>
        <v>6682361</v>
      </c>
      <c r="D1376" s="63" t="n">
        <f aca="false">SUM(D1378:D1383)</f>
        <v>0</v>
      </c>
      <c r="E1376" s="63" t="n">
        <f aca="false">SUM(C1376:D1376)</f>
        <v>6682361</v>
      </c>
      <c r="F1376" s="63" t="n">
        <f aca="false">SUM(F1378:F1384)</f>
        <v>6852471</v>
      </c>
      <c r="G1376" s="63" t="n">
        <f aca="false">SUM(G1378:G1383)</f>
        <v>0</v>
      </c>
      <c r="H1376" s="63" t="n">
        <f aca="false">SUM(F1376:G1376)</f>
        <v>6852471</v>
      </c>
      <c r="I1376" s="63" t="n">
        <f aca="false">SUM(I1378:I1384)</f>
        <v>6980070</v>
      </c>
      <c r="J1376" s="63" t="n">
        <f aca="false">SUM(J1378:J1383)</f>
        <v>0</v>
      </c>
      <c r="K1376" s="63" t="n">
        <f aca="false">SUM(I1376:J1376)</f>
        <v>6980070</v>
      </c>
      <c r="L1376" s="64" t="n">
        <f aca="false">IF(C1376&lt;&gt;0,IF(I1376&lt;&gt;0,I1376/C1376*100,""),"")</f>
        <v>104.455146915888</v>
      </c>
      <c r="M1376" s="64" t="n">
        <f aca="false">IF(E1376&lt;&gt;0,IF(K1376&lt;&gt;0,K1376/E1376*100,""),"")</f>
        <v>104.455146915888</v>
      </c>
      <c r="N1376" s="64" t="n">
        <f aca="false">IF(F1376&lt;&gt;0,IF(I1376&lt;&gt;0,I1376/F1376*100,""),"")</f>
        <v>101.862087413431</v>
      </c>
      <c r="O1376" s="64" t="n">
        <f aca="false">IF(H1376&lt;&gt;0,IF(K1376&lt;&gt;0,K1376/H1376*100,""),"")</f>
        <v>101.862087413431</v>
      </c>
      <c r="Q1376" s="65" t="n">
        <f aca="false">E1376-C1376-D1376</f>
        <v>0</v>
      </c>
      <c r="R1376" s="66" t="n">
        <f aca="false">H1376-F1376-G1376</f>
        <v>0</v>
      </c>
      <c r="S1376" s="66" t="n">
        <f aca="false">K1376-I1376-J1376</f>
        <v>0</v>
      </c>
    </row>
    <row r="1377" s="43" customFormat="true" ht="11.25" hidden="true" customHeight="false" outlineLevel="0" collapsed="false">
      <c r="A1377" s="72" t="s">
        <v>26</v>
      </c>
      <c r="B1377" s="68"/>
      <c r="C1377" s="69" t="n">
        <f aca="false">SUM(C1378:C1383)</f>
        <v>6682361</v>
      </c>
      <c r="D1377" s="69"/>
      <c r="E1377" s="69" t="n">
        <f aca="false">SUM(C1377:D1377)</f>
        <v>6682361</v>
      </c>
      <c r="F1377" s="69" t="n">
        <f aca="false">SUM(F1378:F1383)</f>
        <v>6852471</v>
      </c>
      <c r="G1377" s="69"/>
      <c r="H1377" s="69" t="n">
        <f aca="false">SUM(F1377:G1377)</f>
        <v>6852471</v>
      </c>
      <c r="I1377" s="69" t="n">
        <f aca="false">SUM(I1378:I1383)</f>
        <v>6980070</v>
      </c>
      <c r="J1377" s="69"/>
      <c r="K1377" s="69" t="n">
        <f aca="false">SUM(I1377:J1377)</f>
        <v>6980070</v>
      </c>
      <c r="L1377" s="71" t="n">
        <f aca="false">IF(C1377&lt;&gt;0,IF(I1377&lt;&gt;0,I1377/C1377*100,""),"")</f>
        <v>104.455146915888</v>
      </c>
      <c r="M1377" s="71" t="n">
        <f aca="false">IF(E1377&lt;&gt;0,IF(K1377&lt;&gt;0,K1377/E1377*100,""),"")</f>
        <v>104.455146915888</v>
      </c>
      <c r="N1377" s="71" t="n">
        <f aca="false">IF(F1377&lt;&gt;0,IF(I1377&lt;&gt;0,I1377/F1377*100,""),"")</f>
        <v>101.862087413431</v>
      </c>
      <c r="O1377" s="71" t="n">
        <f aca="false">IF(H1377&lt;&gt;0,IF(K1377&lt;&gt;0,K1377/H1377*100,""),"")</f>
        <v>101.862087413431</v>
      </c>
      <c r="Q1377" s="65" t="n">
        <f aca="false">E1377-C1377-D1377</f>
        <v>0</v>
      </c>
      <c r="R1377" s="66" t="n">
        <f aca="false">H1377-F1377-G1377</f>
        <v>0</v>
      </c>
      <c r="S1377" s="66" t="n">
        <f aca="false">K1377-I1377-J1377</f>
        <v>0</v>
      </c>
    </row>
    <row r="1378" s="120" customFormat="true" ht="12" hidden="false" customHeight="false" outlineLevel="0" collapsed="false">
      <c r="A1378" s="72" t="s">
        <v>654</v>
      </c>
      <c r="B1378" s="48" t="s">
        <v>618</v>
      </c>
      <c r="C1378" s="159" t="n">
        <v>6544700</v>
      </c>
      <c r="D1378" s="159"/>
      <c r="E1378" s="69" t="n">
        <f aca="false">SUM(C1378:D1378)</f>
        <v>6544700</v>
      </c>
      <c r="F1378" s="159" t="n">
        <v>6683900</v>
      </c>
      <c r="G1378" s="159"/>
      <c r="H1378" s="69" t="n">
        <f aca="false">SUM(F1378:G1378)</f>
        <v>6683900</v>
      </c>
      <c r="I1378" s="159" t="n">
        <v>6818590</v>
      </c>
      <c r="J1378" s="159"/>
      <c r="K1378" s="69" t="n">
        <f aca="false">SUM(I1378:J1378)</f>
        <v>6818590</v>
      </c>
      <c r="L1378" s="71" t="n">
        <f aca="false">IF(C1378&lt;&gt;0,IF(I1378&lt;&gt;0,I1378/C1378*100,""),"")</f>
        <v>104.184912983024</v>
      </c>
      <c r="M1378" s="71" t="n">
        <f aca="false">IF(E1378&lt;&gt;0,IF(K1378&lt;&gt;0,K1378/E1378*100,""),"")</f>
        <v>104.184912983024</v>
      </c>
      <c r="N1378" s="71" t="n">
        <f aca="false">IF(F1378&lt;&gt;0,IF(I1378&lt;&gt;0,I1378/F1378*100,""),"")</f>
        <v>102.015140860875</v>
      </c>
      <c r="O1378" s="71" t="n">
        <f aca="false">IF(H1378&lt;&gt;0,IF(K1378&lt;&gt;0,K1378/H1378*100,""),"")</f>
        <v>102.015140860875</v>
      </c>
      <c r="Q1378" s="65" t="n">
        <f aca="false">E1378-C1378-D1378</f>
        <v>0</v>
      </c>
      <c r="R1378" s="66" t="n">
        <f aca="false">H1378-F1378-G1378</f>
        <v>0</v>
      </c>
      <c r="S1378" s="66" t="n">
        <f aca="false">K1378-I1378-J1378</f>
        <v>0</v>
      </c>
    </row>
    <row r="1379" s="120" customFormat="true" ht="12" hidden="false" customHeight="false" outlineLevel="0" collapsed="false">
      <c r="A1379" s="72" t="s">
        <v>328</v>
      </c>
      <c r="B1379" s="48" t="s">
        <v>329</v>
      </c>
      <c r="C1379" s="159" t="n">
        <v>54000</v>
      </c>
      <c r="D1379" s="159"/>
      <c r="E1379" s="69" t="n">
        <f aca="false">SUM(C1379:D1379)</f>
        <v>54000</v>
      </c>
      <c r="F1379" s="159" t="n">
        <v>54000</v>
      </c>
      <c r="G1379" s="159"/>
      <c r="H1379" s="69" t="n">
        <f aca="false">SUM(F1379:G1379)</f>
        <v>54000</v>
      </c>
      <c r="I1379" s="159" t="n">
        <v>81310</v>
      </c>
      <c r="J1379" s="159"/>
      <c r="K1379" s="69" t="n">
        <f aca="false">SUM(I1379:J1379)</f>
        <v>81310</v>
      </c>
      <c r="L1379" s="71" t="n">
        <f aca="false">IF(C1379&lt;&gt;0,IF(I1379&lt;&gt;0,I1379/C1379*100,""),"")</f>
        <v>150.574074074074</v>
      </c>
      <c r="M1379" s="71" t="n">
        <f aca="false">IF(E1379&lt;&gt;0,IF(K1379&lt;&gt;0,K1379/E1379*100,""),"")</f>
        <v>150.574074074074</v>
      </c>
      <c r="N1379" s="71" t="n">
        <f aca="false">IF(F1379&lt;&gt;0,IF(I1379&lt;&gt;0,I1379/F1379*100,""),"")</f>
        <v>150.574074074074</v>
      </c>
      <c r="O1379" s="71" t="n">
        <f aca="false">IF(H1379&lt;&gt;0,IF(K1379&lt;&gt;0,K1379/H1379*100,""),"")</f>
        <v>150.574074074074</v>
      </c>
      <c r="Q1379" s="65" t="n">
        <f aca="false">E1379-C1379-D1379</f>
        <v>0</v>
      </c>
      <c r="R1379" s="66" t="n">
        <f aca="false">H1379-F1379-G1379</f>
        <v>0</v>
      </c>
      <c r="S1379" s="66" t="n">
        <f aca="false">K1379-I1379-J1379</f>
        <v>0</v>
      </c>
    </row>
    <row r="1380" s="120" customFormat="true" ht="12" hidden="false" customHeight="false" outlineLevel="0" collapsed="false">
      <c r="A1380" s="72" t="s">
        <v>659</v>
      </c>
      <c r="B1380" s="48" t="s">
        <v>642</v>
      </c>
      <c r="C1380" s="159" t="n">
        <v>8661</v>
      </c>
      <c r="D1380" s="159"/>
      <c r="E1380" s="69" t="n">
        <f aca="false">SUM(C1380:D1380)</f>
        <v>8661</v>
      </c>
      <c r="F1380" s="159" t="n">
        <v>8661</v>
      </c>
      <c r="G1380" s="159"/>
      <c r="H1380" s="69" t="n">
        <f aca="false">SUM(F1380:G1380)</f>
        <v>8661</v>
      </c>
      <c r="I1380" s="159" t="n">
        <v>5170</v>
      </c>
      <c r="J1380" s="159"/>
      <c r="K1380" s="69" t="n">
        <f aca="false">SUM(I1380:J1380)</f>
        <v>5170</v>
      </c>
      <c r="L1380" s="71" t="n">
        <f aca="false">IF(C1380&lt;&gt;0,IF(I1380&lt;&gt;0,I1380/C1380*100,""),"")</f>
        <v>59.6928761113036</v>
      </c>
      <c r="M1380" s="71" t="n">
        <f aca="false">IF(E1380&lt;&gt;0,IF(K1380&lt;&gt;0,K1380/E1380*100,""),"")</f>
        <v>59.6928761113036</v>
      </c>
      <c r="N1380" s="71" t="n">
        <f aca="false">IF(F1380&lt;&gt;0,IF(I1380&lt;&gt;0,I1380/F1380*100,""),"")</f>
        <v>59.6928761113036</v>
      </c>
      <c r="O1380" s="71" t="n">
        <f aca="false">IF(H1380&lt;&gt;0,IF(K1380&lt;&gt;0,K1380/H1380*100,""),"")</f>
        <v>59.6928761113036</v>
      </c>
      <c r="Q1380" s="65" t="n">
        <f aca="false">E1380-C1380-D1380</f>
        <v>0</v>
      </c>
      <c r="R1380" s="66" t="n">
        <f aca="false">H1380-F1380-G1380</f>
        <v>0</v>
      </c>
      <c r="S1380" s="66" t="n">
        <f aca="false">K1380-I1380-J1380</f>
        <v>0</v>
      </c>
    </row>
    <row r="1381" s="120" customFormat="true" ht="12" hidden="false" customHeight="false" outlineLevel="0" collapsed="false">
      <c r="A1381" s="72" t="s">
        <v>667</v>
      </c>
      <c r="B1381" s="48" t="s">
        <v>668</v>
      </c>
      <c r="C1381" s="159" t="n">
        <v>65000</v>
      </c>
      <c r="D1381" s="159"/>
      <c r="E1381" s="69" t="n">
        <f aca="false">SUM(C1381:D1381)</f>
        <v>65000</v>
      </c>
      <c r="F1381" s="159" t="n">
        <v>65000</v>
      </c>
      <c r="G1381" s="159"/>
      <c r="H1381" s="69" t="n">
        <f aca="false">SUM(F1381:G1381)</f>
        <v>65000</v>
      </c>
      <c r="I1381" s="159" t="n">
        <v>65000</v>
      </c>
      <c r="J1381" s="159"/>
      <c r="K1381" s="69" t="n">
        <f aca="false">SUM(I1381:J1381)</f>
        <v>65000</v>
      </c>
      <c r="L1381" s="71" t="n">
        <f aca="false">IF(C1381&lt;&gt;0,IF(I1381&lt;&gt;0,I1381/C1381*100,""),"")</f>
        <v>100</v>
      </c>
      <c r="M1381" s="71" t="n">
        <f aca="false">IF(E1381&lt;&gt;0,IF(K1381&lt;&gt;0,K1381/E1381*100,""),"")</f>
        <v>100</v>
      </c>
      <c r="N1381" s="71" t="n">
        <f aca="false">IF(F1381&lt;&gt;0,IF(I1381&lt;&gt;0,I1381/F1381*100,""),"")</f>
        <v>100</v>
      </c>
      <c r="O1381" s="71" t="n">
        <f aca="false">IF(H1381&lt;&gt;0,IF(K1381&lt;&gt;0,K1381/H1381*100,""),"")</f>
        <v>100</v>
      </c>
      <c r="Q1381" s="65" t="n">
        <f aca="false">E1381-C1381-D1381</f>
        <v>0</v>
      </c>
      <c r="R1381" s="66" t="n">
        <f aca="false">H1381-F1381-G1381</f>
        <v>0</v>
      </c>
      <c r="S1381" s="66" t="n">
        <f aca="false">K1381-I1381-J1381</f>
        <v>0</v>
      </c>
    </row>
    <row r="1382" s="120" customFormat="true" ht="12" hidden="false" customHeight="false" outlineLevel="0" collapsed="false">
      <c r="A1382" s="72" t="s">
        <v>655</v>
      </c>
      <c r="B1382" s="48" t="s">
        <v>656</v>
      </c>
      <c r="C1382" s="159" t="n">
        <v>10000</v>
      </c>
      <c r="D1382" s="159"/>
      <c r="E1382" s="69" t="n">
        <f aca="false">SUM(C1382:D1382)</f>
        <v>10000</v>
      </c>
      <c r="F1382" s="159" t="n">
        <v>30700</v>
      </c>
      <c r="G1382" s="159"/>
      <c r="H1382" s="69" t="n">
        <f aca="false">SUM(F1382:G1382)</f>
        <v>30700</v>
      </c>
      <c r="I1382" s="159" t="n">
        <v>10000</v>
      </c>
      <c r="J1382" s="159"/>
      <c r="K1382" s="69" t="n">
        <f aca="false">SUM(I1382:J1382)</f>
        <v>10000</v>
      </c>
      <c r="L1382" s="71" t="n">
        <f aca="false">IF(C1382&lt;&gt;0,IF(I1382&lt;&gt;0,I1382/C1382*100,""),"")</f>
        <v>100</v>
      </c>
      <c r="M1382" s="71" t="n">
        <f aca="false">IF(E1382&lt;&gt;0,IF(K1382&lt;&gt;0,K1382/E1382*100,""),"")</f>
        <v>100</v>
      </c>
      <c r="N1382" s="71" t="n">
        <f aca="false">IF(F1382&lt;&gt;0,IF(I1382&lt;&gt;0,I1382/F1382*100,""),"")</f>
        <v>32.5732899022801</v>
      </c>
      <c r="O1382" s="71" t="n">
        <f aca="false">IF(H1382&lt;&gt;0,IF(K1382&lt;&gt;0,K1382/H1382*100,""),"")</f>
        <v>32.5732899022801</v>
      </c>
      <c r="Q1382" s="65" t="n">
        <f aca="false">E1382-C1382-D1382</f>
        <v>0</v>
      </c>
      <c r="R1382" s="66" t="n">
        <f aca="false">H1382-F1382-G1382</f>
        <v>0</v>
      </c>
      <c r="S1382" s="66" t="n">
        <f aca="false">K1382-I1382-J1382</f>
        <v>0</v>
      </c>
    </row>
    <row r="1383" s="120" customFormat="true" ht="12" hidden="false" customHeight="false" outlineLevel="0" collapsed="false">
      <c r="A1383" s="72" t="s">
        <v>658</v>
      </c>
      <c r="B1383" s="79" t="s">
        <v>620</v>
      </c>
      <c r="C1383" s="159"/>
      <c r="D1383" s="159"/>
      <c r="E1383" s="69" t="n">
        <f aca="false">SUM(C1383:D1383)</f>
        <v>0</v>
      </c>
      <c r="F1383" s="159" t="n">
        <v>10210</v>
      </c>
      <c r="G1383" s="159"/>
      <c r="H1383" s="69" t="n">
        <f aca="false">SUM(F1383:G1383)</f>
        <v>10210</v>
      </c>
      <c r="I1383" s="159"/>
      <c r="J1383" s="159"/>
      <c r="K1383" s="69" t="n">
        <f aca="false">SUM(I1383:J1383)</f>
        <v>0</v>
      </c>
      <c r="L1383" s="71" t="str">
        <f aca="false">IF(C1383&lt;&gt;0,IF(I1383&lt;&gt;0,I1383/C1383*100,""),"")</f>
        <v/>
      </c>
      <c r="M1383" s="71" t="str">
        <f aca="false">IF(E1383&lt;&gt;0,IF(K1383&lt;&gt;0,K1383/E1383*100,""),"")</f>
        <v/>
      </c>
      <c r="N1383" s="71" t="str">
        <f aca="false">IF(F1383&lt;&gt;0,IF(I1383&lt;&gt;0,I1383/F1383*100,""),"")</f>
        <v/>
      </c>
      <c r="O1383" s="71" t="str">
        <f aca="false">IF(H1383&lt;&gt;0,IF(K1383&lt;&gt;0,K1383/H1383*100,""),"")</f>
        <v/>
      </c>
      <c r="Q1383" s="65" t="n">
        <f aca="false">E1383-C1383-D1383</f>
        <v>0</v>
      </c>
      <c r="R1383" s="66" t="n">
        <f aca="false">H1383-F1383-G1383</f>
        <v>0</v>
      </c>
      <c r="S1383" s="66" t="n">
        <f aca="false">K1383-I1383-J1383</f>
        <v>0</v>
      </c>
    </row>
    <row r="1384" s="43" customFormat="true" ht="11.25" hidden="true" customHeight="false" outlineLevel="0" collapsed="false">
      <c r="A1384" s="72" t="s">
        <v>57</v>
      </c>
      <c r="B1384" s="48" t="s">
        <v>58</v>
      </c>
      <c r="C1384" s="69"/>
      <c r="D1384" s="69"/>
      <c r="E1384" s="69" t="n">
        <f aca="false">SUM(C1384:D1384)</f>
        <v>0</v>
      </c>
      <c r="F1384" s="69"/>
      <c r="G1384" s="69"/>
      <c r="H1384" s="69" t="n">
        <f aca="false">SUM(F1384:G1384)</f>
        <v>0</v>
      </c>
      <c r="I1384" s="69"/>
      <c r="J1384" s="69"/>
      <c r="K1384" s="69" t="n">
        <f aca="false">SUM(I1384:J1384)</f>
        <v>0</v>
      </c>
      <c r="L1384" s="71" t="str">
        <f aca="false">IF(C1384&lt;&gt;0,IF(I1384&lt;&gt;0,I1384/C1384*100,""),"")</f>
        <v/>
      </c>
      <c r="M1384" s="71" t="str">
        <f aca="false">IF(E1384&lt;&gt;0,IF(K1384&lt;&gt;0,K1384/E1384*100,""),"")</f>
        <v/>
      </c>
      <c r="N1384" s="71" t="str">
        <f aca="false">IF(F1384&lt;&gt;0,IF(I1384&lt;&gt;0,I1384/F1384*100,""),"")</f>
        <v/>
      </c>
      <c r="O1384" s="71" t="str">
        <f aca="false">IF(H1384&lt;&gt;0,IF(K1384&lt;&gt;0,K1384/H1384*100,""),"")</f>
        <v/>
      </c>
      <c r="Q1384" s="65" t="n">
        <f aca="false">E1384-C1384-D1384</f>
        <v>0</v>
      </c>
      <c r="R1384" s="66" t="n">
        <f aca="false">H1384-F1384-G1384</f>
        <v>0</v>
      </c>
      <c r="S1384" s="66" t="n">
        <f aca="false">K1384-I1384-J1384</f>
        <v>0</v>
      </c>
    </row>
    <row r="1385" s="43" customFormat="true" ht="6" hidden="false" customHeight="true" outlineLevel="0" collapsed="false">
      <c r="A1385" s="75"/>
      <c r="B1385" s="48"/>
      <c r="C1385" s="69"/>
      <c r="D1385" s="69"/>
      <c r="E1385" s="69"/>
      <c r="F1385" s="69"/>
      <c r="G1385" s="69"/>
      <c r="H1385" s="69"/>
      <c r="I1385" s="69"/>
      <c r="J1385" s="69"/>
      <c r="K1385" s="69"/>
      <c r="L1385" s="71" t="str">
        <f aca="false">IF(C1385&lt;&gt;0,IF(I1385&lt;&gt;0,I1385/C1385*100,""),"")</f>
        <v/>
      </c>
      <c r="M1385" s="71" t="str">
        <f aca="false">IF(E1385&lt;&gt;0,IF(K1385&lt;&gt;0,K1385/E1385*100,""),"")</f>
        <v/>
      </c>
      <c r="N1385" s="71" t="str">
        <f aca="false">IF(F1385&lt;&gt;0,IF(I1385&lt;&gt;0,I1385/F1385*100,""),"")</f>
        <v/>
      </c>
      <c r="O1385" s="71" t="str">
        <f aca="false">IF(H1385&lt;&gt;0,IF(K1385&lt;&gt;0,K1385/H1385*100,""),"")</f>
        <v/>
      </c>
      <c r="Q1385" s="65" t="n">
        <f aca="false">E1385-C1385-D1385</f>
        <v>0</v>
      </c>
      <c r="R1385" s="66" t="n">
        <f aca="false">H1385-F1385-G1385</f>
        <v>0</v>
      </c>
      <c r="S1385" s="66" t="n">
        <f aca="false">K1385-I1385-J1385</f>
        <v>0</v>
      </c>
    </row>
    <row r="1386" s="43" customFormat="true" ht="26.25" hidden="false" customHeight="false" outlineLevel="0" collapsed="false">
      <c r="A1386" s="61" t="s">
        <v>772</v>
      </c>
      <c r="B1386" s="76" t="s">
        <v>19</v>
      </c>
      <c r="C1386" s="108" t="n">
        <f aca="false">SUM(C1388:C1391)</f>
        <v>2223700</v>
      </c>
      <c r="D1386" s="108" t="n">
        <f aca="false">SUM(D1388:D1391)</f>
        <v>0</v>
      </c>
      <c r="E1386" s="108" t="n">
        <f aca="false">SUM(C1386:D1386)</f>
        <v>2223700</v>
      </c>
      <c r="F1386" s="108" t="n">
        <f aca="false">SUM(F1388:F1391)</f>
        <v>2450700</v>
      </c>
      <c r="G1386" s="108" t="n">
        <f aca="false">SUM(G1388:G1391)</f>
        <v>0</v>
      </c>
      <c r="H1386" s="108" t="n">
        <f aca="false">SUM(F1386:G1386)</f>
        <v>2450700</v>
      </c>
      <c r="I1386" s="108" t="n">
        <f aca="false">SUM(I1388:I1391)</f>
        <v>2413140</v>
      </c>
      <c r="J1386" s="108" t="n">
        <f aca="false">SUM(J1388:J1391)</f>
        <v>0</v>
      </c>
      <c r="K1386" s="108" t="n">
        <f aca="false">SUM(I1386:J1386)</f>
        <v>2413140</v>
      </c>
      <c r="L1386" s="109" t="n">
        <f aca="false">IF(C1386&lt;&gt;0,IF(I1386&lt;&gt;0,I1386/C1386*100,""),"")</f>
        <v>108.519134775374</v>
      </c>
      <c r="M1386" s="109" t="n">
        <f aca="false">IF(E1386&lt;&gt;0,IF(K1386&lt;&gt;0,K1386/E1386*100,""),"")</f>
        <v>108.519134775374</v>
      </c>
      <c r="N1386" s="109" t="n">
        <f aca="false">IF(F1386&lt;&gt;0,IF(I1386&lt;&gt;0,I1386/F1386*100,""),"")</f>
        <v>98.4673766678908</v>
      </c>
      <c r="O1386" s="109" t="n">
        <f aca="false">IF(H1386&lt;&gt;0,IF(K1386&lt;&gt;0,K1386/H1386*100,""),"")</f>
        <v>98.4673766678908</v>
      </c>
      <c r="Q1386" s="65" t="n">
        <f aca="false">E1386-C1386-D1386</f>
        <v>0</v>
      </c>
      <c r="R1386" s="66" t="n">
        <f aca="false">H1386-F1386-G1386</f>
        <v>0</v>
      </c>
      <c r="S1386" s="66" t="n">
        <f aca="false">K1386-I1386-J1386</f>
        <v>0</v>
      </c>
    </row>
    <row r="1387" s="43" customFormat="true" ht="12" hidden="true" customHeight="false" outlineLevel="0" collapsed="false">
      <c r="A1387" s="72" t="s">
        <v>26</v>
      </c>
      <c r="B1387" s="179"/>
      <c r="C1387" s="111" t="n">
        <f aca="false">SUM(C1388:C1391)</f>
        <v>2223700</v>
      </c>
      <c r="D1387" s="112"/>
      <c r="E1387" s="69" t="n">
        <f aca="false">SUM(C1387:D1387)</f>
        <v>2223700</v>
      </c>
      <c r="F1387" s="69" t="n">
        <f aca="false">SUM(F1388:F1391)</f>
        <v>2450700</v>
      </c>
      <c r="G1387" s="112"/>
      <c r="H1387" s="69" t="n">
        <f aca="false">SUM(F1387:G1387)</f>
        <v>2450700</v>
      </c>
      <c r="I1387" s="111" t="n">
        <f aca="false">SUM(I1388:I1391)</f>
        <v>2413140</v>
      </c>
      <c r="J1387" s="112"/>
      <c r="K1387" s="69" t="n">
        <f aca="false">SUM(I1387:J1387)</f>
        <v>2413140</v>
      </c>
      <c r="L1387" s="71" t="n">
        <f aca="false">IF(C1387&lt;&gt;0,IF(I1387&lt;&gt;0,I1387/C1387*100,""),"")</f>
        <v>108.519134775374</v>
      </c>
      <c r="M1387" s="71" t="n">
        <f aca="false">IF(E1387&lt;&gt;0,IF(K1387&lt;&gt;0,K1387/E1387*100,""),"")</f>
        <v>108.519134775374</v>
      </c>
      <c r="N1387" s="71" t="n">
        <f aca="false">IF(F1387&lt;&gt;0,IF(I1387&lt;&gt;0,I1387/F1387*100,""),"")</f>
        <v>98.4673766678908</v>
      </c>
      <c r="O1387" s="71" t="n">
        <f aca="false">IF(H1387&lt;&gt;0,IF(K1387&lt;&gt;0,K1387/H1387*100,""),"")</f>
        <v>98.4673766678908</v>
      </c>
      <c r="Q1387" s="65" t="n">
        <f aca="false">E1387-C1387-D1387</f>
        <v>0</v>
      </c>
      <c r="R1387" s="66" t="n">
        <f aca="false">H1387-F1387-G1387</f>
        <v>0</v>
      </c>
      <c r="S1387" s="66" t="n">
        <f aca="false">K1387-I1387-J1387</f>
        <v>0</v>
      </c>
    </row>
    <row r="1388" s="43" customFormat="true" ht="11.25" hidden="false" customHeight="false" outlineLevel="0" collapsed="false">
      <c r="A1388" s="72" t="s">
        <v>654</v>
      </c>
      <c r="B1388" s="48" t="s">
        <v>618</v>
      </c>
      <c r="C1388" s="111" t="n">
        <v>2038700</v>
      </c>
      <c r="D1388" s="111"/>
      <c r="E1388" s="69" t="n">
        <f aca="false">SUM(C1388:D1388)</f>
        <v>2038700</v>
      </c>
      <c r="F1388" s="111" t="n">
        <v>2044700</v>
      </c>
      <c r="G1388" s="111"/>
      <c r="H1388" s="69" t="n">
        <f aca="false">SUM(F1388:G1388)</f>
        <v>2044700</v>
      </c>
      <c r="I1388" s="111" t="n">
        <v>2085540</v>
      </c>
      <c r="J1388" s="111"/>
      <c r="K1388" s="69" t="n">
        <f aca="false">SUM(I1388:J1388)</f>
        <v>2085540</v>
      </c>
      <c r="L1388" s="71" t="n">
        <f aca="false">IF(C1388&lt;&gt;0,IF(I1388&lt;&gt;0,I1388/C1388*100,""),"")</f>
        <v>102.297542551626</v>
      </c>
      <c r="M1388" s="71" t="n">
        <f aca="false">IF(E1388&lt;&gt;0,IF(K1388&lt;&gt;0,K1388/E1388*100,""),"")</f>
        <v>102.297542551626</v>
      </c>
      <c r="N1388" s="71" t="n">
        <f aca="false">IF(F1388&lt;&gt;0,IF(I1388&lt;&gt;0,I1388/F1388*100,""),"")</f>
        <v>101.997359025774</v>
      </c>
      <c r="O1388" s="71" t="n">
        <f aca="false">IF(H1388&lt;&gt;0,IF(K1388&lt;&gt;0,K1388/H1388*100,""),"")</f>
        <v>101.997359025774</v>
      </c>
      <c r="Q1388" s="65" t="n">
        <f aca="false">E1388-C1388-D1388</f>
        <v>0</v>
      </c>
      <c r="R1388" s="66" t="n">
        <f aca="false">H1388-F1388-G1388</f>
        <v>0</v>
      </c>
      <c r="S1388" s="66" t="n">
        <f aca="false">K1388-I1388-J1388</f>
        <v>0</v>
      </c>
    </row>
    <row r="1389" s="43" customFormat="true" ht="12" hidden="false" customHeight="false" outlineLevel="0" collapsed="false">
      <c r="A1389" s="72" t="s">
        <v>773</v>
      </c>
      <c r="B1389" s="48" t="s">
        <v>774</v>
      </c>
      <c r="C1389" s="111" t="n">
        <v>145000</v>
      </c>
      <c r="D1389" s="112"/>
      <c r="E1389" s="69" t="n">
        <f aca="false">SUM(C1389,D1389)</f>
        <v>145000</v>
      </c>
      <c r="F1389" s="111" t="n">
        <v>279000</v>
      </c>
      <c r="G1389" s="112"/>
      <c r="H1389" s="69" t="n">
        <f aca="false">SUM(F1389,G1389)</f>
        <v>279000</v>
      </c>
      <c r="I1389" s="111" t="n">
        <v>321600</v>
      </c>
      <c r="J1389" s="112"/>
      <c r="K1389" s="69" t="n">
        <f aca="false">SUM(I1389,J1389)</f>
        <v>321600</v>
      </c>
      <c r="L1389" s="71" t="n">
        <f aca="false">IF(C1389&lt;&gt;0,IF(I1389&lt;&gt;0,I1389/C1389*100,""),"")</f>
        <v>221.793103448276</v>
      </c>
      <c r="M1389" s="71" t="n">
        <f aca="false">IF(E1389&lt;&gt;0,IF(K1389&lt;&gt;0,K1389/E1389*100,""),"")</f>
        <v>221.793103448276</v>
      </c>
      <c r="N1389" s="71" t="n">
        <f aca="false">IF(F1389&lt;&gt;0,IF(I1389&lt;&gt;0,I1389/F1389*100,""),"")</f>
        <v>115.268817204301</v>
      </c>
      <c r="O1389" s="71" t="n">
        <f aca="false">IF(H1389&lt;&gt;0,IF(K1389&lt;&gt;0,K1389/H1389*100,""),"")</f>
        <v>115.268817204301</v>
      </c>
      <c r="Q1389" s="65" t="n">
        <f aca="false">E1389-C1389-D1389</f>
        <v>0</v>
      </c>
      <c r="R1389" s="66" t="n">
        <f aca="false">H1389-F1389-G1389</f>
        <v>0</v>
      </c>
      <c r="S1389" s="66" t="n">
        <f aca="false">K1389-I1389-J1389</f>
        <v>0</v>
      </c>
    </row>
    <row r="1390" s="43" customFormat="true" ht="11.25" hidden="false" customHeight="false" outlineLevel="0" collapsed="false">
      <c r="A1390" s="75" t="s">
        <v>655</v>
      </c>
      <c r="B1390" s="48" t="s">
        <v>656</v>
      </c>
      <c r="C1390" s="69"/>
      <c r="D1390" s="69"/>
      <c r="E1390" s="69" t="n">
        <f aca="false">SUM(C1390:D1390)</f>
        <v>0</v>
      </c>
      <c r="F1390" s="69" t="n">
        <v>81000</v>
      </c>
      <c r="G1390" s="69"/>
      <c r="H1390" s="69" t="n">
        <f aca="false">SUM(F1390:G1390)</f>
        <v>81000</v>
      </c>
      <c r="I1390" s="69" t="n">
        <v>6000</v>
      </c>
      <c r="J1390" s="69"/>
      <c r="K1390" s="69" t="n">
        <f aca="false">SUM(I1390:J1390)</f>
        <v>6000</v>
      </c>
      <c r="L1390" s="71" t="str">
        <f aca="false">IF(C1390&lt;&gt;0,IF(I1390&lt;&gt;0,I1390/C1390*100,""),"")</f>
        <v/>
      </c>
      <c r="M1390" s="71" t="str">
        <f aca="false">IF(E1390&lt;&gt;0,IF(K1390&lt;&gt;0,K1390/E1390*100,""),"")</f>
        <v/>
      </c>
      <c r="N1390" s="71" t="n">
        <f aca="false">IF(F1390&lt;&gt;0,IF(I1390&lt;&gt;0,I1390/F1390*100,""),"")</f>
        <v>7.40740740740741</v>
      </c>
      <c r="O1390" s="71" t="n">
        <f aca="false">IF(H1390&lt;&gt;0,IF(K1390&lt;&gt;0,K1390/H1390*100,""),"")</f>
        <v>7.40740740740741</v>
      </c>
      <c r="Q1390" s="65" t="n">
        <f aca="false">E1390-C1390-D1390</f>
        <v>0</v>
      </c>
      <c r="R1390" s="66" t="n">
        <f aca="false">H1390-F1390-G1390</f>
        <v>0</v>
      </c>
      <c r="S1390" s="66" t="n">
        <f aca="false">K1390-I1390-J1390</f>
        <v>0</v>
      </c>
    </row>
    <row r="1391" s="43" customFormat="true" ht="12" hidden="false" customHeight="false" outlineLevel="0" collapsed="false">
      <c r="A1391" s="72" t="s">
        <v>658</v>
      </c>
      <c r="B1391" s="79" t="s">
        <v>620</v>
      </c>
      <c r="C1391" s="111" t="n">
        <v>40000</v>
      </c>
      <c r="D1391" s="112"/>
      <c r="E1391" s="69" t="n">
        <f aca="false">SUM(C1391,D1391)</f>
        <v>40000</v>
      </c>
      <c r="F1391" s="111" t="n">
        <v>46000</v>
      </c>
      <c r="G1391" s="112"/>
      <c r="H1391" s="69" t="n">
        <f aca="false">SUM(F1391,G1391)</f>
        <v>46000</v>
      </c>
      <c r="I1391" s="111"/>
      <c r="J1391" s="112"/>
      <c r="K1391" s="69" t="n">
        <f aca="false">SUM(I1391,J1391)</f>
        <v>0</v>
      </c>
      <c r="L1391" s="71" t="str">
        <f aca="false">IF(C1391&lt;&gt;0,IF(I1391&lt;&gt;0,I1391/C1391*100,""),"")</f>
        <v/>
      </c>
      <c r="M1391" s="71" t="str">
        <f aca="false">IF(E1391&lt;&gt;0,IF(K1391&lt;&gt;0,K1391/E1391*100,""),"")</f>
        <v/>
      </c>
      <c r="N1391" s="71" t="str">
        <f aca="false">IF(F1391&lt;&gt;0,IF(I1391&lt;&gt;0,I1391/F1391*100,""),"")</f>
        <v/>
      </c>
      <c r="O1391" s="71" t="str">
        <f aca="false">IF(H1391&lt;&gt;0,IF(K1391&lt;&gt;0,K1391/H1391*100,""),"")</f>
        <v/>
      </c>
      <c r="Q1391" s="65" t="n">
        <f aca="false">E1391-C1391-D1391</f>
        <v>0</v>
      </c>
      <c r="R1391" s="66" t="n">
        <f aca="false">H1391-F1391-G1391</f>
        <v>0</v>
      </c>
      <c r="S1391" s="66" t="n">
        <f aca="false">K1391-I1391-J1391</f>
        <v>0</v>
      </c>
    </row>
    <row r="1392" s="43" customFormat="true" ht="6" hidden="false" customHeight="true" outlineLevel="0" collapsed="false">
      <c r="A1392" s="75"/>
      <c r="B1392" s="48"/>
      <c r="C1392" s="69"/>
      <c r="D1392" s="69"/>
      <c r="E1392" s="69"/>
      <c r="F1392" s="69"/>
      <c r="G1392" s="69"/>
      <c r="H1392" s="69"/>
      <c r="I1392" s="69"/>
      <c r="J1392" s="69"/>
      <c r="K1392" s="69"/>
      <c r="L1392" s="71" t="str">
        <f aca="false">IF(C1392&lt;&gt;0,IF(I1392&lt;&gt;0,I1392/C1392*100,""),"")</f>
        <v/>
      </c>
      <c r="M1392" s="71" t="str">
        <f aca="false">IF(E1392&lt;&gt;0,IF(K1392&lt;&gt;0,K1392/E1392*100,""),"")</f>
        <v/>
      </c>
      <c r="N1392" s="71" t="str">
        <f aca="false">IF(F1392&lt;&gt;0,IF(I1392&lt;&gt;0,I1392/F1392*100,""),"")</f>
        <v/>
      </c>
      <c r="O1392" s="71" t="str">
        <f aca="false">IF(H1392&lt;&gt;0,IF(K1392&lt;&gt;0,K1392/H1392*100,""),"")</f>
        <v/>
      </c>
      <c r="Q1392" s="65" t="n">
        <f aca="false">E1392-C1392-D1392</f>
        <v>0</v>
      </c>
      <c r="R1392" s="66" t="n">
        <f aca="false">H1392-F1392-G1392</f>
        <v>0</v>
      </c>
      <c r="S1392" s="66" t="n">
        <f aca="false">K1392-I1392-J1392</f>
        <v>0</v>
      </c>
    </row>
    <row r="1393" s="43" customFormat="true" ht="26.25" hidden="false" customHeight="false" outlineLevel="0" collapsed="false">
      <c r="A1393" s="61" t="s">
        <v>775</v>
      </c>
      <c r="B1393" s="76" t="s">
        <v>19</v>
      </c>
      <c r="C1393" s="183" t="n">
        <f aca="false">SUM(C1395:C1397)</f>
        <v>2198500</v>
      </c>
      <c r="D1393" s="183" t="n">
        <f aca="false">SUM(D1395:D1397)</f>
        <v>0</v>
      </c>
      <c r="E1393" s="183" t="n">
        <f aca="false">SUM(C1393:D1393)</f>
        <v>2198500</v>
      </c>
      <c r="F1393" s="183" t="n">
        <f aca="false">SUM(F1395:F1397)</f>
        <v>2332500</v>
      </c>
      <c r="G1393" s="183" t="n">
        <f aca="false">SUM(G1395:G1397)</f>
        <v>0</v>
      </c>
      <c r="H1393" s="183" t="n">
        <f aca="false">SUM(F1393:G1393)</f>
        <v>2332500</v>
      </c>
      <c r="I1393" s="183" t="n">
        <f aca="false">SUM(I1395:I1397)</f>
        <v>2258170</v>
      </c>
      <c r="J1393" s="183" t="n">
        <f aca="false">SUM(J1395:J1397)</f>
        <v>0</v>
      </c>
      <c r="K1393" s="183" t="n">
        <f aca="false">SUM(I1393:J1393)</f>
        <v>2258170</v>
      </c>
      <c r="L1393" s="184" t="n">
        <f aca="false">IF(C1393&lt;&gt;0,IF(I1393&lt;&gt;0,I1393/C1393*100,""),"")</f>
        <v>102.714123265863</v>
      </c>
      <c r="M1393" s="184" t="n">
        <f aca="false">IF(E1393&lt;&gt;0,IF(K1393&lt;&gt;0,K1393/E1393*100,""),"")</f>
        <v>102.714123265863</v>
      </c>
      <c r="N1393" s="184" t="n">
        <f aca="false">IF(F1393&lt;&gt;0,IF(I1393&lt;&gt;0,I1393/F1393*100,""),"")</f>
        <v>96.8132904608789</v>
      </c>
      <c r="O1393" s="184" t="n">
        <f aca="false">IF(H1393&lt;&gt;0,IF(K1393&lt;&gt;0,K1393/H1393*100,""),"")</f>
        <v>96.8132904608789</v>
      </c>
      <c r="Q1393" s="65" t="n">
        <f aca="false">E1393-C1393-D1393</f>
        <v>0</v>
      </c>
      <c r="R1393" s="66" t="n">
        <f aca="false">H1393-F1393-G1393</f>
        <v>0</v>
      </c>
      <c r="S1393" s="66" t="n">
        <f aca="false">K1393-I1393-J1393</f>
        <v>0</v>
      </c>
    </row>
    <row r="1394" s="43" customFormat="true" ht="12" hidden="true" customHeight="false" outlineLevel="0" collapsed="false">
      <c r="A1394" s="72" t="s">
        <v>26</v>
      </c>
      <c r="B1394" s="179"/>
      <c r="C1394" s="185" t="n">
        <f aca="false">SUM(C1395:C1397)</f>
        <v>2198500</v>
      </c>
      <c r="D1394" s="186"/>
      <c r="E1394" s="69" t="n">
        <f aca="false">SUM(C1394:D1394)</f>
        <v>2198500</v>
      </c>
      <c r="F1394" s="69" t="n">
        <f aca="false">SUM(F1395:F1397)</f>
        <v>2332500</v>
      </c>
      <c r="G1394" s="186"/>
      <c r="H1394" s="69" t="n">
        <f aca="false">SUM(F1394:G1394)</f>
        <v>2332500</v>
      </c>
      <c r="I1394" s="185" t="n">
        <f aca="false">SUM(I1395:I1397)</f>
        <v>2258170</v>
      </c>
      <c r="J1394" s="186"/>
      <c r="K1394" s="69" t="n">
        <f aca="false">SUM(I1394:J1394)</f>
        <v>2258170</v>
      </c>
      <c r="L1394" s="71" t="n">
        <f aca="false">IF(C1394&lt;&gt;0,IF(I1394&lt;&gt;0,I1394/C1394*100,""),"")</f>
        <v>102.714123265863</v>
      </c>
      <c r="M1394" s="71" t="n">
        <f aca="false">IF(E1394&lt;&gt;0,IF(K1394&lt;&gt;0,K1394/E1394*100,""),"")</f>
        <v>102.714123265863</v>
      </c>
      <c r="N1394" s="71" t="n">
        <f aca="false">IF(F1394&lt;&gt;0,IF(I1394&lt;&gt;0,I1394/F1394*100,""),"")</f>
        <v>96.8132904608789</v>
      </c>
      <c r="O1394" s="71" t="n">
        <f aca="false">IF(H1394&lt;&gt;0,IF(K1394&lt;&gt;0,K1394/H1394*100,""),"")</f>
        <v>96.8132904608789</v>
      </c>
      <c r="Q1394" s="65" t="n">
        <f aca="false">E1394-C1394-D1394</f>
        <v>0</v>
      </c>
      <c r="R1394" s="66" t="n">
        <f aca="false">H1394-F1394-G1394</f>
        <v>0</v>
      </c>
      <c r="S1394" s="66" t="n">
        <f aca="false">K1394-I1394-J1394</f>
        <v>0</v>
      </c>
    </row>
    <row r="1395" s="43" customFormat="true" ht="12" hidden="false" customHeight="false" outlineLevel="0" collapsed="false">
      <c r="A1395" s="72" t="s">
        <v>654</v>
      </c>
      <c r="B1395" s="48" t="s">
        <v>618</v>
      </c>
      <c r="C1395" s="185" t="n">
        <v>1908500</v>
      </c>
      <c r="D1395" s="186"/>
      <c r="E1395" s="69" t="n">
        <f aca="false">SUM(C1395:D1395)</f>
        <v>1908500</v>
      </c>
      <c r="F1395" s="185" t="n">
        <v>1908500</v>
      </c>
      <c r="G1395" s="186"/>
      <c r="H1395" s="69" t="n">
        <f aca="false">SUM(F1395:G1395)</f>
        <v>1908500</v>
      </c>
      <c r="I1395" s="185" t="n">
        <v>1936570</v>
      </c>
      <c r="J1395" s="186"/>
      <c r="K1395" s="69" t="n">
        <f aca="false">SUM(I1395:J1395)</f>
        <v>1936570</v>
      </c>
      <c r="L1395" s="71" t="n">
        <f aca="false">IF(C1395&lt;&gt;0,IF(I1395&lt;&gt;0,I1395/C1395*100,""),"")</f>
        <v>101.470788577417</v>
      </c>
      <c r="M1395" s="71" t="n">
        <f aca="false">IF(E1395&lt;&gt;0,IF(K1395&lt;&gt;0,K1395/E1395*100,""),"")</f>
        <v>101.470788577417</v>
      </c>
      <c r="N1395" s="71" t="n">
        <f aca="false">IF(F1395&lt;&gt;0,IF(I1395&lt;&gt;0,I1395/F1395*100,""),"")</f>
        <v>101.470788577417</v>
      </c>
      <c r="O1395" s="71" t="n">
        <f aca="false">IF(H1395&lt;&gt;0,IF(K1395&lt;&gt;0,K1395/H1395*100,""),"")</f>
        <v>101.470788577417</v>
      </c>
      <c r="Q1395" s="65" t="n">
        <f aca="false">E1395-C1395-D1395</f>
        <v>0</v>
      </c>
      <c r="R1395" s="66" t="n">
        <f aca="false">H1395-F1395-G1395</f>
        <v>0</v>
      </c>
      <c r="S1395" s="66" t="n">
        <f aca="false">K1395-I1395-J1395</f>
        <v>0</v>
      </c>
    </row>
    <row r="1396" s="43" customFormat="true" ht="12" hidden="false" customHeight="false" outlineLevel="0" collapsed="false">
      <c r="A1396" s="72" t="s">
        <v>773</v>
      </c>
      <c r="B1396" s="48" t="s">
        <v>774</v>
      </c>
      <c r="C1396" s="111" t="n">
        <v>250000</v>
      </c>
      <c r="D1396" s="112"/>
      <c r="E1396" s="69" t="n">
        <f aca="false">SUM(C1396,D1396)</f>
        <v>250000</v>
      </c>
      <c r="F1396" s="111" t="n">
        <v>384000</v>
      </c>
      <c r="G1396" s="112"/>
      <c r="H1396" s="69" t="n">
        <f aca="false">SUM(F1396,G1396)</f>
        <v>384000</v>
      </c>
      <c r="I1396" s="111" t="n">
        <v>321600</v>
      </c>
      <c r="J1396" s="112"/>
      <c r="K1396" s="69" t="n">
        <f aca="false">SUM(I1396,J1396)</f>
        <v>321600</v>
      </c>
      <c r="L1396" s="71" t="n">
        <f aca="false">IF(C1396&lt;&gt;0,IF(I1396&lt;&gt;0,I1396/C1396*100,""),"")</f>
        <v>128.64</v>
      </c>
      <c r="M1396" s="71" t="n">
        <f aca="false">IF(E1396&lt;&gt;0,IF(K1396&lt;&gt;0,K1396/E1396*100,""),"")</f>
        <v>128.64</v>
      </c>
      <c r="N1396" s="71" t="n">
        <f aca="false">IF(F1396&lt;&gt;0,IF(I1396&lt;&gt;0,I1396/F1396*100,""),"")</f>
        <v>83.75</v>
      </c>
      <c r="O1396" s="71" t="n">
        <f aca="false">IF(H1396&lt;&gt;0,IF(K1396&lt;&gt;0,K1396/H1396*100,""),"")</f>
        <v>83.75</v>
      </c>
      <c r="Q1396" s="65" t="n">
        <f aca="false">E1396-C1396-D1396</f>
        <v>0</v>
      </c>
      <c r="R1396" s="66" t="n">
        <f aca="false">H1396-F1396-G1396</f>
        <v>0</v>
      </c>
      <c r="S1396" s="66" t="n">
        <f aca="false">K1396-I1396-J1396</f>
        <v>0</v>
      </c>
    </row>
    <row r="1397" s="43" customFormat="true" ht="12" hidden="false" customHeight="false" outlineLevel="0" collapsed="false">
      <c r="A1397" s="72" t="s">
        <v>658</v>
      </c>
      <c r="B1397" s="79" t="s">
        <v>620</v>
      </c>
      <c r="C1397" s="185" t="n">
        <v>40000</v>
      </c>
      <c r="D1397" s="186"/>
      <c r="E1397" s="69" t="n">
        <f aca="false">SUM(C1397,D1397)</f>
        <v>40000</v>
      </c>
      <c r="F1397" s="185" t="n">
        <v>40000</v>
      </c>
      <c r="G1397" s="186"/>
      <c r="H1397" s="69" t="n">
        <f aca="false">SUM(F1397,G1397)</f>
        <v>40000</v>
      </c>
      <c r="I1397" s="185"/>
      <c r="J1397" s="186"/>
      <c r="K1397" s="69" t="n">
        <f aca="false">SUM(I1397,J1397)</f>
        <v>0</v>
      </c>
      <c r="L1397" s="71" t="str">
        <f aca="false">IF(C1397&lt;&gt;0,IF(I1397&lt;&gt;0,I1397/C1397*100,""),"")</f>
        <v/>
      </c>
      <c r="M1397" s="71" t="str">
        <f aca="false">IF(E1397&lt;&gt;0,IF(K1397&lt;&gt;0,K1397/E1397*100,""),"")</f>
        <v/>
      </c>
      <c r="N1397" s="71" t="str">
        <f aca="false">IF(F1397&lt;&gt;0,IF(I1397&lt;&gt;0,I1397/F1397*100,""),"")</f>
        <v/>
      </c>
      <c r="O1397" s="71" t="str">
        <f aca="false">IF(H1397&lt;&gt;0,IF(K1397&lt;&gt;0,K1397/H1397*100,""),"")</f>
        <v/>
      </c>
      <c r="Q1397" s="65" t="n">
        <f aca="false">E1397-C1397-D1397</f>
        <v>0</v>
      </c>
      <c r="R1397" s="66" t="n">
        <f aca="false">H1397-F1397-G1397</f>
        <v>0</v>
      </c>
      <c r="S1397" s="66" t="n">
        <f aca="false">K1397-I1397-J1397</f>
        <v>0</v>
      </c>
    </row>
    <row r="1398" s="43" customFormat="true" ht="6" hidden="false" customHeight="true" outlineLevel="0" collapsed="false">
      <c r="A1398" s="72"/>
      <c r="B1398" s="48"/>
      <c r="C1398" s="69"/>
      <c r="D1398" s="69"/>
      <c r="E1398" s="69" t="n">
        <f aca="false">SUM(C1398:D1398)</f>
        <v>0</v>
      </c>
      <c r="F1398" s="69"/>
      <c r="G1398" s="69"/>
      <c r="H1398" s="69" t="n">
        <f aca="false">SUM(F1398:G1398)</f>
        <v>0</v>
      </c>
      <c r="I1398" s="69"/>
      <c r="J1398" s="69"/>
      <c r="K1398" s="69" t="n">
        <f aca="false">SUM(I1398:J1398)</f>
        <v>0</v>
      </c>
      <c r="L1398" s="71" t="str">
        <f aca="false">IF(C1398&lt;&gt;0,IF(I1398&lt;&gt;0,I1398/C1398*100,""),"")</f>
        <v/>
      </c>
      <c r="M1398" s="71" t="str">
        <f aca="false">IF(E1398&lt;&gt;0,IF(K1398&lt;&gt;0,K1398/E1398*100,""),"")</f>
        <v/>
      </c>
      <c r="N1398" s="71" t="str">
        <f aca="false">IF(F1398&lt;&gt;0,IF(I1398&lt;&gt;0,I1398/F1398*100,""),"")</f>
        <v/>
      </c>
      <c r="O1398" s="71" t="str">
        <f aca="false">IF(H1398&lt;&gt;0,IF(K1398&lt;&gt;0,K1398/H1398*100,""),"")</f>
        <v/>
      </c>
      <c r="Q1398" s="65" t="n">
        <f aca="false">E1398-C1398-D1398</f>
        <v>0</v>
      </c>
      <c r="R1398" s="66" t="n">
        <f aca="false">H1398-F1398-G1398</f>
        <v>0</v>
      </c>
      <c r="S1398" s="66" t="n">
        <f aca="false">K1398-I1398-J1398</f>
        <v>0</v>
      </c>
    </row>
    <row r="1399" s="120" customFormat="true" ht="26.25" hidden="false" customHeight="false" outlineLevel="0" collapsed="false">
      <c r="A1399" s="61" t="s">
        <v>776</v>
      </c>
      <c r="B1399" s="76" t="s">
        <v>19</v>
      </c>
      <c r="C1399" s="108" t="n">
        <f aca="false">SUM(C1401:C1404)</f>
        <v>2242100</v>
      </c>
      <c r="D1399" s="108" t="n">
        <f aca="false">SUM(D1401:D1403)</f>
        <v>0</v>
      </c>
      <c r="E1399" s="108" t="n">
        <f aca="false">SUM(C1399:D1399)</f>
        <v>2242100</v>
      </c>
      <c r="F1399" s="108" t="n">
        <f aca="false">SUM(F1401:F1404)</f>
        <v>2595640</v>
      </c>
      <c r="G1399" s="108" t="n">
        <f aca="false">SUM(G1401:G1403)</f>
        <v>0</v>
      </c>
      <c r="H1399" s="108" t="n">
        <f aca="false">SUM(F1399:G1399)</f>
        <v>2595640</v>
      </c>
      <c r="I1399" s="108" t="n">
        <f aca="false">SUM(I1401:I1404)</f>
        <v>0</v>
      </c>
      <c r="J1399" s="108" t="n">
        <f aca="false">SUM(J1401:J1403)</f>
        <v>0</v>
      </c>
      <c r="K1399" s="108" t="n">
        <f aca="false">SUM(I1399:J1399)</f>
        <v>0</v>
      </c>
      <c r="L1399" s="109" t="str">
        <f aca="false">IF(C1399&lt;&gt;0,IF(I1399&lt;&gt;0,I1399/C1399*100,""),"")</f>
        <v/>
      </c>
      <c r="M1399" s="109" t="str">
        <f aca="false">IF(E1399&lt;&gt;0,IF(K1399&lt;&gt;0,K1399/E1399*100,""),"")</f>
        <v/>
      </c>
      <c r="N1399" s="109" t="str">
        <f aca="false">IF(F1399&lt;&gt;0,IF(I1399&lt;&gt;0,I1399/F1399*100,""),"")</f>
        <v/>
      </c>
      <c r="O1399" s="109" t="str">
        <f aca="false">IF(H1399&lt;&gt;0,IF(K1399&lt;&gt;0,K1399/H1399*100,""),"")</f>
        <v/>
      </c>
      <c r="Q1399" s="65" t="n">
        <f aca="false">E1399-C1399-D1399</f>
        <v>0</v>
      </c>
      <c r="R1399" s="66" t="n">
        <f aca="false">H1399-F1399-G1399</f>
        <v>0</v>
      </c>
      <c r="S1399" s="66" t="n">
        <f aca="false">K1399-I1399-J1399</f>
        <v>0</v>
      </c>
    </row>
    <row r="1400" s="120" customFormat="true" ht="12" hidden="true" customHeight="false" outlineLevel="0" collapsed="false">
      <c r="A1400" s="72" t="s">
        <v>26</v>
      </c>
      <c r="B1400" s="179"/>
      <c r="C1400" s="111" t="n">
        <f aca="false">SUM(C1401:C1404)</f>
        <v>2242100</v>
      </c>
      <c r="D1400" s="112"/>
      <c r="E1400" s="69" t="n">
        <f aca="false">SUM(C1400:D1400)</f>
        <v>2242100</v>
      </c>
      <c r="F1400" s="69" t="n">
        <f aca="false">SUM(F1401:F1404)</f>
        <v>2595640</v>
      </c>
      <c r="G1400" s="112"/>
      <c r="H1400" s="69" t="n">
        <f aca="false">SUM(F1400:G1400)</f>
        <v>2595640</v>
      </c>
      <c r="I1400" s="111" t="n">
        <f aca="false">SUM(I1401:I1404)</f>
        <v>0</v>
      </c>
      <c r="J1400" s="112"/>
      <c r="K1400" s="69" t="n">
        <f aca="false">SUM(I1400:J1400)</f>
        <v>0</v>
      </c>
      <c r="L1400" s="71" t="str">
        <f aca="false">IF(C1400&lt;&gt;0,IF(I1400&lt;&gt;0,I1400/C1400*100,""),"")</f>
        <v/>
      </c>
      <c r="M1400" s="71" t="str">
        <f aca="false">IF(E1400&lt;&gt;0,IF(K1400&lt;&gt;0,K1400/E1400*100,""),"")</f>
        <v/>
      </c>
      <c r="N1400" s="71" t="str">
        <f aca="false">IF(F1400&lt;&gt;0,IF(I1400&lt;&gt;0,I1400/F1400*100,""),"")</f>
        <v/>
      </c>
      <c r="O1400" s="71" t="str">
        <f aca="false">IF(H1400&lt;&gt;0,IF(K1400&lt;&gt;0,K1400/H1400*100,""),"")</f>
        <v/>
      </c>
      <c r="Q1400" s="65" t="n">
        <f aca="false">E1400-C1400-D1400</f>
        <v>0</v>
      </c>
      <c r="R1400" s="66" t="n">
        <f aca="false">H1400-F1400-G1400</f>
        <v>0</v>
      </c>
      <c r="S1400" s="66" t="n">
        <f aca="false">K1400-I1400-J1400</f>
        <v>0</v>
      </c>
    </row>
    <row r="1401" s="120" customFormat="true" ht="12" hidden="false" customHeight="false" outlineLevel="0" collapsed="false">
      <c r="A1401" s="72" t="s">
        <v>654</v>
      </c>
      <c r="B1401" s="79" t="s">
        <v>618</v>
      </c>
      <c r="C1401" s="111" t="n">
        <v>2096100</v>
      </c>
      <c r="D1401" s="111"/>
      <c r="E1401" s="69" t="n">
        <f aca="false">SUM(C1401:D1401)</f>
        <v>2096100</v>
      </c>
      <c r="F1401" s="111" t="n">
        <v>2315640</v>
      </c>
      <c r="G1401" s="111"/>
      <c r="H1401" s="69" t="n">
        <f aca="false">SUM(F1401:G1401)</f>
        <v>2315640</v>
      </c>
      <c r="I1401" s="111"/>
      <c r="J1401" s="111"/>
      <c r="K1401" s="69" t="n">
        <f aca="false">SUM(I1401:J1401)</f>
        <v>0</v>
      </c>
      <c r="L1401" s="71" t="str">
        <f aca="false">IF(C1401&lt;&gt;0,IF(I1401&lt;&gt;0,I1401/C1401*100,""),"")</f>
        <v/>
      </c>
      <c r="M1401" s="71" t="str">
        <f aca="false">IF(E1401&lt;&gt;0,IF(K1401&lt;&gt;0,K1401/E1401*100,""),"")</f>
        <v/>
      </c>
      <c r="N1401" s="71" t="str">
        <f aca="false">IF(F1401&lt;&gt;0,IF(I1401&lt;&gt;0,I1401/F1401*100,""),"")</f>
        <v/>
      </c>
      <c r="O1401" s="71" t="str">
        <f aca="false">IF(H1401&lt;&gt;0,IF(K1401&lt;&gt;0,K1401/H1401*100,""),"")</f>
        <v/>
      </c>
      <c r="Q1401" s="65" t="n">
        <f aca="false">E1401-C1401-D1401</f>
        <v>0</v>
      </c>
      <c r="R1401" s="66" t="n">
        <f aca="false">H1401-F1401-G1401</f>
        <v>0</v>
      </c>
      <c r="S1401" s="66" t="n">
        <f aca="false">K1401-I1401-J1401</f>
        <v>0</v>
      </c>
    </row>
    <row r="1402" s="120" customFormat="true" ht="12" hidden="false" customHeight="false" outlineLevel="0" collapsed="false">
      <c r="A1402" s="75" t="s">
        <v>30</v>
      </c>
      <c r="B1402" s="79" t="s">
        <v>31</v>
      </c>
      <c r="C1402" s="111" t="n">
        <v>6000</v>
      </c>
      <c r="D1402" s="111"/>
      <c r="E1402" s="69" t="n">
        <f aca="false">SUM(C1402:D1402)</f>
        <v>6000</v>
      </c>
      <c r="F1402" s="111" t="n">
        <v>6000</v>
      </c>
      <c r="G1402" s="111"/>
      <c r="H1402" s="69" t="n">
        <f aca="false">SUM(F1402:G1402)</f>
        <v>6000</v>
      </c>
      <c r="I1402" s="111"/>
      <c r="J1402" s="111"/>
      <c r="K1402" s="69" t="n">
        <f aca="false">SUM(I1402:J1402)</f>
        <v>0</v>
      </c>
      <c r="L1402" s="71" t="str">
        <f aca="false">IF(C1402&lt;&gt;0,IF(I1402&lt;&gt;0,I1402/C1402*100,""),"")</f>
        <v/>
      </c>
      <c r="M1402" s="71" t="str">
        <f aca="false">IF(E1402&lt;&gt;0,IF(K1402&lt;&gt;0,K1402/E1402*100,""),"")</f>
        <v/>
      </c>
      <c r="N1402" s="71" t="str">
        <f aca="false">IF(F1402&lt;&gt;0,IF(I1402&lt;&gt;0,I1402/F1402*100,""),"")</f>
        <v/>
      </c>
      <c r="O1402" s="71" t="str">
        <f aca="false">IF(H1402&lt;&gt;0,IF(K1402&lt;&gt;0,K1402/H1402*100,""),"")</f>
        <v/>
      </c>
      <c r="Q1402" s="65" t="n">
        <f aca="false">E1402-C1402-D1402</f>
        <v>0</v>
      </c>
      <c r="R1402" s="66" t="n">
        <f aca="false">H1402-F1402-G1402</f>
        <v>0</v>
      </c>
      <c r="S1402" s="66" t="n">
        <f aca="false">K1402-I1402-J1402</f>
        <v>0</v>
      </c>
    </row>
    <row r="1403" s="43" customFormat="true" ht="12.75" hidden="false" customHeight="true" outlineLevel="0" collapsed="false">
      <c r="A1403" s="72" t="s">
        <v>773</v>
      </c>
      <c r="B1403" s="79" t="s">
        <v>774</v>
      </c>
      <c r="C1403" s="111" t="n">
        <v>100000</v>
      </c>
      <c r="D1403" s="112"/>
      <c r="E1403" s="69" t="n">
        <f aca="false">SUM(C1403,D1403)</f>
        <v>100000</v>
      </c>
      <c r="F1403" s="111" t="n">
        <v>234000</v>
      </c>
      <c r="G1403" s="112"/>
      <c r="H1403" s="69" t="n">
        <f aca="false">SUM(F1403,G1403)</f>
        <v>234000</v>
      </c>
      <c r="I1403" s="111"/>
      <c r="J1403" s="112"/>
      <c r="K1403" s="69" t="n">
        <f aca="false">SUM(I1403,J1403)</f>
        <v>0</v>
      </c>
      <c r="L1403" s="71" t="str">
        <f aca="false">IF(C1403&lt;&gt;0,IF(I1403&lt;&gt;0,I1403/C1403*100,""),"")</f>
        <v/>
      </c>
      <c r="M1403" s="71" t="str">
        <f aca="false">IF(E1403&lt;&gt;0,IF(K1403&lt;&gt;0,K1403/E1403*100,""),"")</f>
        <v/>
      </c>
      <c r="N1403" s="71" t="str">
        <f aca="false">IF(F1403&lt;&gt;0,IF(I1403&lt;&gt;0,I1403/F1403*100,""),"")</f>
        <v/>
      </c>
      <c r="O1403" s="71" t="str">
        <f aca="false">IF(H1403&lt;&gt;0,IF(K1403&lt;&gt;0,K1403/H1403*100,""),"")</f>
        <v/>
      </c>
      <c r="Q1403" s="65" t="n">
        <f aca="false">E1403-C1403-D1403</f>
        <v>0</v>
      </c>
      <c r="R1403" s="66" t="n">
        <f aca="false">H1403-F1403-G1403</f>
        <v>0</v>
      </c>
      <c r="S1403" s="66" t="n">
        <f aca="false">K1403-I1403-J1403</f>
        <v>0</v>
      </c>
    </row>
    <row r="1404" s="43" customFormat="true" ht="12.75" hidden="false" customHeight="true" outlineLevel="0" collapsed="false">
      <c r="A1404" s="72" t="s">
        <v>658</v>
      </c>
      <c r="B1404" s="79" t="s">
        <v>620</v>
      </c>
      <c r="C1404" s="111" t="n">
        <v>40000</v>
      </c>
      <c r="D1404" s="112"/>
      <c r="E1404" s="69" t="n">
        <f aca="false">SUM(C1404,D1404)</f>
        <v>40000</v>
      </c>
      <c r="F1404" s="111" t="n">
        <v>40000</v>
      </c>
      <c r="G1404" s="112"/>
      <c r="H1404" s="69" t="n">
        <f aca="false">SUM(F1404,G1404)</f>
        <v>40000</v>
      </c>
      <c r="I1404" s="111"/>
      <c r="J1404" s="112"/>
      <c r="K1404" s="69" t="n">
        <f aca="false">SUM(I1404,J1404)</f>
        <v>0</v>
      </c>
      <c r="L1404" s="71" t="str">
        <f aca="false">IF(C1404&lt;&gt;0,IF(I1404&lt;&gt;0,I1404/C1404*100,""),"")</f>
        <v/>
      </c>
      <c r="M1404" s="71" t="str">
        <f aca="false">IF(E1404&lt;&gt;0,IF(K1404&lt;&gt;0,K1404/E1404*100,""),"")</f>
        <v/>
      </c>
      <c r="N1404" s="71" t="str">
        <f aca="false">IF(F1404&lt;&gt;0,IF(I1404&lt;&gt;0,I1404/F1404*100,""),"")</f>
        <v/>
      </c>
      <c r="O1404" s="71" t="str">
        <f aca="false">IF(H1404&lt;&gt;0,IF(K1404&lt;&gt;0,K1404/H1404*100,""),"")</f>
        <v/>
      </c>
      <c r="Q1404" s="65" t="n">
        <f aca="false">E1404-C1404-D1404</f>
        <v>0</v>
      </c>
      <c r="R1404" s="66" t="n">
        <f aca="false">H1404-F1404-G1404</f>
        <v>0</v>
      </c>
      <c r="S1404" s="66" t="n">
        <f aca="false">K1404-I1404-J1404</f>
        <v>0</v>
      </c>
    </row>
    <row r="1405" s="43" customFormat="true" ht="6" hidden="false" customHeight="true" outlineLevel="0" collapsed="false">
      <c r="A1405" s="72"/>
      <c r="B1405" s="48"/>
      <c r="C1405" s="111"/>
      <c r="D1405" s="112"/>
      <c r="E1405" s="69"/>
      <c r="F1405" s="111"/>
      <c r="G1405" s="112"/>
      <c r="H1405" s="69"/>
      <c r="I1405" s="111"/>
      <c r="J1405" s="112"/>
      <c r="K1405" s="69"/>
      <c r="L1405" s="71" t="str">
        <f aca="false">IF(C1405&lt;&gt;0,IF(I1405&lt;&gt;0,I1405/C1405*100,""),"")</f>
        <v/>
      </c>
      <c r="M1405" s="71" t="str">
        <f aca="false">IF(E1405&lt;&gt;0,IF(K1405&lt;&gt;0,K1405/E1405*100,""),"")</f>
        <v/>
      </c>
      <c r="N1405" s="71" t="str">
        <f aca="false">IF(F1405&lt;&gt;0,IF(I1405&lt;&gt;0,I1405/F1405*100,""),"")</f>
        <v/>
      </c>
      <c r="O1405" s="71" t="str">
        <f aca="false">IF(H1405&lt;&gt;0,IF(K1405&lt;&gt;0,K1405/H1405*100,""),"")</f>
        <v/>
      </c>
      <c r="Q1405" s="65" t="n">
        <f aca="false">E1405-C1405-D1405</f>
        <v>0</v>
      </c>
      <c r="R1405" s="66" t="n">
        <f aca="false">H1405-F1405-G1405</f>
        <v>0</v>
      </c>
      <c r="S1405" s="66" t="n">
        <f aca="false">K1405-I1405-J1405</f>
        <v>0</v>
      </c>
    </row>
    <row r="1406" s="120" customFormat="true" ht="26.25" hidden="false" customHeight="false" outlineLevel="0" collapsed="false">
      <c r="A1406" s="61" t="s">
        <v>777</v>
      </c>
      <c r="B1406" s="76" t="s">
        <v>19</v>
      </c>
      <c r="C1406" s="108" t="n">
        <f aca="false">SUM(C1408:C1411)</f>
        <v>0</v>
      </c>
      <c r="D1406" s="108" t="n">
        <f aca="false">SUM(D1408:D1410)</f>
        <v>0</v>
      </c>
      <c r="E1406" s="108" t="n">
        <f aca="false">SUM(C1406:D1406)</f>
        <v>0</v>
      </c>
      <c r="F1406" s="108" t="n">
        <f aca="false">SUM(F1408:F1411)</f>
        <v>0</v>
      </c>
      <c r="G1406" s="108" t="n">
        <f aca="false">SUM(G1408:G1410)</f>
        <v>0</v>
      </c>
      <c r="H1406" s="108" t="n">
        <f aca="false">SUM(F1406:G1406)</f>
        <v>0</v>
      </c>
      <c r="I1406" s="108" t="n">
        <f aca="false">SUM(I1408:I1411)</f>
        <v>2615040</v>
      </c>
      <c r="J1406" s="108" t="n">
        <f aca="false">SUM(J1408:J1410)</f>
        <v>0</v>
      </c>
      <c r="K1406" s="108" t="n">
        <f aca="false">SUM(I1406:J1406)</f>
        <v>2615040</v>
      </c>
      <c r="L1406" s="109" t="str">
        <f aca="false">IF(C1406&lt;&gt;0,IF(I1406&lt;&gt;0,I1406/C1406*100,""),"")</f>
        <v/>
      </c>
      <c r="M1406" s="109" t="str">
        <f aca="false">IF(E1406&lt;&gt;0,IF(K1406&lt;&gt;0,K1406/E1406*100,""),"")</f>
        <v/>
      </c>
      <c r="N1406" s="109" t="str">
        <f aca="false">IF(F1406&lt;&gt;0,IF(I1406&lt;&gt;0,I1406/F1406*100,""),"")</f>
        <v/>
      </c>
      <c r="O1406" s="109" t="str">
        <f aca="false">IF(H1406&lt;&gt;0,IF(K1406&lt;&gt;0,K1406/H1406*100,""),"")</f>
        <v/>
      </c>
      <c r="Q1406" s="65" t="n">
        <f aca="false">E1406-C1406-D1406</f>
        <v>0</v>
      </c>
      <c r="R1406" s="66" t="n">
        <f aca="false">H1406-F1406-G1406</f>
        <v>0</v>
      </c>
      <c r="S1406" s="66" t="n">
        <f aca="false">K1406-I1406-J1406</f>
        <v>0</v>
      </c>
    </row>
    <row r="1407" s="120" customFormat="true" ht="12" hidden="true" customHeight="false" outlineLevel="0" collapsed="false">
      <c r="A1407" s="72" t="s">
        <v>26</v>
      </c>
      <c r="B1407" s="179"/>
      <c r="C1407" s="111" t="n">
        <f aca="false">SUM(C1408:C1411)</f>
        <v>0</v>
      </c>
      <c r="D1407" s="112"/>
      <c r="E1407" s="69" t="n">
        <f aca="false">SUM(C1407:D1407)</f>
        <v>0</v>
      </c>
      <c r="F1407" s="208" t="n">
        <f aca="false">SUM(F1408:F1411)</f>
        <v>0</v>
      </c>
      <c r="G1407" s="209"/>
      <c r="H1407" s="208" t="n">
        <f aca="false">SUM(F1407:G1407)</f>
        <v>0</v>
      </c>
      <c r="I1407" s="111" t="n">
        <f aca="false">SUM(I1408:I1410)</f>
        <v>2615040</v>
      </c>
      <c r="J1407" s="112"/>
      <c r="K1407" s="69" t="n">
        <f aca="false">SUM(I1407:J1407)</f>
        <v>2615040</v>
      </c>
      <c r="L1407" s="71" t="str">
        <f aca="false">IF(C1407&lt;&gt;0,IF(I1407&lt;&gt;0,I1407/C1407*100,""),"")</f>
        <v/>
      </c>
      <c r="M1407" s="71" t="str">
        <f aca="false">IF(E1407&lt;&gt;0,IF(K1407&lt;&gt;0,K1407/E1407*100,""),"")</f>
        <v/>
      </c>
      <c r="N1407" s="71" t="str">
        <f aca="false">IF(F1407&lt;&gt;0,IF(I1407&lt;&gt;0,I1407/F1407*100,""),"")</f>
        <v/>
      </c>
      <c r="O1407" s="71" t="str">
        <f aca="false">IF(H1407&lt;&gt;0,IF(K1407&lt;&gt;0,K1407/H1407*100,""),"")</f>
        <v/>
      </c>
      <c r="Q1407" s="65" t="n">
        <f aca="false">E1407-C1407-D1407</f>
        <v>0</v>
      </c>
      <c r="R1407" s="66" t="n">
        <f aca="false">H1407-F1407-G1407</f>
        <v>0</v>
      </c>
      <c r="S1407" s="66" t="n">
        <f aca="false">K1407-I1407-J1407</f>
        <v>0</v>
      </c>
    </row>
    <row r="1408" s="120" customFormat="true" ht="12" hidden="false" customHeight="false" outlineLevel="0" collapsed="false">
      <c r="A1408" s="72" t="s">
        <v>654</v>
      </c>
      <c r="B1408" s="48" t="s">
        <v>618</v>
      </c>
      <c r="C1408" s="111"/>
      <c r="D1408" s="111"/>
      <c r="E1408" s="69"/>
      <c r="F1408" s="208"/>
      <c r="G1408" s="208"/>
      <c r="H1408" s="208"/>
      <c r="I1408" s="111" t="n">
        <v>2285440</v>
      </c>
      <c r="J1408" s="111"/>
      <c r="K1408" s="69" t="n">
        <f aca="false">SUM(I1408:J1408)</f>
        <v>2285440</v>
      </c>
      <c r="L1408" s="71" t="str">
        <f aca="false">IF(C1408&lt;&gt;0,IF(I1408&lt;&gt;0,I1408/C1408*100,""),"")</f>
        <v/>
      </c>
      <c r="M1408" s="71" t="str">
        <f aca="false">IF(E1408&lt;&gt;0,IF(K1408&lt;&gt;0,K1408/E1408*100,""),"")</f>
        <v/>
      </c>
      <c r="N1408" s="71" t="str">
        <f aca="false">IF(F1408&lt;&gt;0,IF(I1408&lt;&gt;0,I1408/F1408*100,""),"")</f>
        <v/>
      </c>
      <c r="O1408" s="71" t="str">
        <f aca="false">IF(H1408&lt;&gt;0,IF(K1408&lt;&gt;0,K1408/H1408*100,""),"")</f>
        <v/>
      </c>
      <c r="Q1408" s="65" t="n">
        <f aca="false">E1408-C1408-D1408</f>
        <v>0</v>
      </c>
      <c r="R1408" s="66" t="n">
        <f aca="false">H1408-F1408-G1408</f>
        <v>0</v>
      </c>
      <c r="S1408" s="66" t="n">
        <f aca="false">K1408-I1408-J1408</f>
        <v>0</v>
      </c>
    </row>
    <row r="1409" s="120" customFormat="true" ht="12" hidden="false" customHeight="false" outlineLevel="0" collapsed="false">
      <c r="A1409" s="75" t="s">
        <v>30</v>
      </c>
      <c r="B1409" s="48" t="s">
        <v>31</v>
      </c>
      <c r="C1409" s="111"/>
      <c r="D1409" s="111"/>
      <c r="E1409" s="69"/>
      <c r="F1409" s="208"/>
      <c r="G1409" s="208"/>
      <c r="H1409" s="208"/>
      <c r="I1409" s="111" t="n">
        <v>8000</v>
      </c>
      <c r="J1409" s="111"/>
      <c r="K1409" s="69" t="n">
        <f aca="false">SUM(I1409:J1409)</f>
        <v>8000</v>
      </c>
      <c r="L1409" s="71" t="str">
        <f aca="false">IF(C1409&lt;&gt;0,IF(I1409&lt;&gt;0,I1409/C1409*100,""),"")</f>
        <v/>
      </c>
      <c r="M1409" s="71" t="str">
        <f aca="false">IF(E1409&lt;&gt;0,IF(K1409&lt;&gt;0,K1409/E1409*100,""),"")</f>
        <v/>
      </c>
      <c r="N1409" s="71" t="str">
        <f aca="false">IF(F1409&lt;&gt;0,IF(I1409&lt;&gt;0,I1409/F1409*100,""),"")</f>
        <v/>
      </c>
      <c r="O1409" s="71" t="str">
        <f aca="false">IF(H1409&lt;&gt;0,IF(K1409&lt;&gt;0,K1409/H1409*100,""),"")</f>
        <v/>
      </c>
      <c r="Q1409" s="65" t="n">
        <f aca="false">E1409-C1409-D1409</f>
        <v>0</v>
      </c>
      <c r="R1409" s="66" t="n">
        <f aca="false">H1409-F1409-G1409</f>
        <v>0</v>
      </c>
      <c r="S1409" s="66" t="n">
        <f aca="false">K1409-I1409-J1409</f>
        <v>0</v>
      </c>
    </row>
    <row r="1410" s="43" customFormat="true" ht="12.75" hidden="false" customHeight="true" outlineLevel="0" collapsed="false">
      <c r="A1410" s="72" t="s">
        <v>773</v>
      </c>
      <c r="B1410" s="48" t="s">
        <v>774</v>
      </c>
      <c r="C1410" s="111"/>
      <c r="D1410" s="112"/>
      <c r="E1410" s="69"/>
      <c r="F1410" s="208"/>
      <c r="G1410" s="209"/>
      <c r="H1410" s="208"/>
      <c r="I1410" s="111" t="n">
        <v>321600</v>
      </c>
      <c r="J1410" s="112"/>
      <c r="K1410" s="69" t="n">
        <f aca="false">SUM(I1410,J1410)</f>
        <v>321600</v>
      </c>
      <c r="L1410" s="71" t="str">
        <f aca="false">IF(C1410&lt;&gt;0,IF(I1410&lt;&gt;0,I1410/C1410*100,""),"")</f>
        <v/>
      </c>
      <c r="M1410" s="71" t="str">
        <f aca="false">IF(E1410&lt;&gt;0,IF(K1410&lt;&gt;0,K1410/E1410*100,""),"")</f>
        <v/>
      </c>
      <c r="N1410" s="71" t="str">
        <f aca="false">IF(F1410&lt;&gt;0,IF(I1410&lt;&gt;0,I1410/F1410*100,""),"")</f>
        <v/>
      </c>
      <c r="O1410" s="71" t="str">
        <f aca="false">IF(H1410&lt;&gt;0,IF(K1410&lt;&gt;0,K1410/H1410*100,""),"")</f>
        <v/>
      </c>
      <c r="Q1410" s="65" t="n">
        <f aca="false">E1410-C1410-D1410</f>
        <v>0</v>
      </c>
      <c r="R1410" s="66" t="n">
        <f aca="false">H1410-F1410-G1410</f>
        <v>0</v>
      </c>
      <c r="S1410" s="66" t="n">
        <f aca="false">K1410-I1410-J1410</f>
        <v>0</v>
      </c>
    </row>
    <row r="1411" s="43" customFormat="true" ht="6" hidden="false" customHeight="true" outlineLevel="0" collapsed="false">
      <c r="A1411" s="72"/>
      <c r="B1411" s="48"/>
      <c r="C1411" s="69"/>
      <c r="D1411" s="69"/>
      <c r="E1411" s="69"/>
      <c r="F1411" s="69"/>
      <c r="G1411" s="69"/>
      <c r="H1411" s="69"/>
      <c r="I1411" s="69"/>
      <c r="J1411" s="69"/>
      <c r="K1411" s="69"/>
      <c r="L1411" s="71" t="str">
        <f aca="false">IF(C1411&lt;&gt;0,IF(I1411&lt;&gt;0,I1411/C1411*100,""),"")</f>
        <v/>
      </c>
      <c r="M1411" s="71" t="str">
        <f aca="false">IF(E1411&lt;&gt;0,IF(K1411&lt;&gt;0,K1411/E1411*100,""),"")</f>
        <v/>
      </c>
      <c r="N1411" s="71" t="str">
        <f aca="false">IF(F1411&lt;&gt;0,IF(I1411&lt;&gt;0,I1411/F1411*100,""),"")</f>
        <v/>
      </c>
      <c r="O1411" s="71" t="str">
        <f aca="false">IF(H1411&lt;&gt;0,IF(K1411&lt;&gt;0,K1411/H1411*100,""),"")</f>
        <v/>
      </c>
      <c r="Q1411" s="65" t="n">
        <f aca="false">E1411-C1411-D1411</f>
        <v>0</v>
      </c>
      <c r="R1411" s="66" t="n">
        <f aca="false">H1411-F1411-G1411</f>
        <v>0</v>
      </c>
      <c r="S1411" s="66" t="n">
        <f aca="false">K1411-I1411-J1411</f>
        <v>0</v>
      </c>
    </row>
    <row r="1412" s="43" customFormat="true" ht="26.25" hidden="false" customHeight="false" outlineLevel="0" collapsed="false">
      <c r="A1412" s="61" t="s">
        <v>778</v>
      </c>
      <c r="B1412" s="76" t="s">
        <v>19</v>
      </c>
      <c r="C1412" s="108" t="n">
        <f aca="false">SUM(C1414:C1417)</f>
        <v>5071900</v>
      </c>
      <c r="D1412" s="108" t="n">
        <f aca="false">SUM(D1414:D1416)</f>
        <v>0</v>
      </c>
      <c r="E1412" s="108" t="n">
        <f aca="false">SUM(C1412:D1412)</f>
        <v>5071900</v>
      </c>
      <c r="F1412" s="108" t="n">
        <f aca="false">SUM(F1414:F1417)</f>
        <v>5226000</v>
      </c>
      <c r="G1412" s="108" t="n">
        <f aca="false">SUM(G1414:G1416)</f>
        <v>0</v>
      </c>
      <c r="H1412" s="108" t="n">
        <f aca="false">SUM(F1412:G1412)</f>
        <v>5226000</v>
      </c>
      <c r="I1412" s="108" t="n">
        <f aca="false">SUM(I1414:I1417)</f>
        <v>3793590</v>
      </c>
      <c r="J1412" s="108" t="n">
        <f aca="false">SUM(J1414:J1416)</f>
        <v>0</v>
      </c>
      <c r="K1412" s="108" t="n">
        <f aca="false">SUM(I1412:J1412)</f>
        <v>3793590</v>
      </c>
      <c r="L1412" s="109" t="n">
        <f aca="false">IF(C1412&lt;&gt;0,IF(I1412&lt;&gt;0,I1412/C1412*100,""),"")</f>
        <v>74.7962302095862</v>
      </c>
      <c r="M1412" s="109" t="n">
        <f aca="false">IF(E1412&lt;&gt;0,IF(K1412&lt;&gt;0,K1412/E1412*100,""),"")</f>
        <v>74.7962302095862</v>
      </c>
      <c r="N1412" s="109" t="n">
        <f aca="false">IF(F1412&lt;&gt;0,IF(I1412&lt;&gt;0,I1412/F1412*100,""),"")</f>
        <v>72.5907003444317</v>
      </c>
      <c r="O1412" s="109" t="n">
        <f aca="false">IF(H1412&lt;&gt;0,IF(K1412&lt;&gt;0,K1412/H1412*100,""),"")</f>
        <v>72.5907003444317</v>
      </c>
      <c r="Q1412" s="65" t="n">
        <f aca="false">E1412-C1412-D1412</f>
        <v>0</v>
      </c>
      <c r="R1412" s="66" t="n">
        <f aca="false">H1412-F1412-G1412</f>
        <v>0</v>
      </c>
      <c r="S1412" s="66" t="n">
        <f aca="false">K1412-I1412-J1412</f>
        <v>0</v>
      </c>
    </row>
    <row r="1413" s="43" customFormat="true" ht="12" hidden="true" customHeight="false" outlineLevel="0" collapsed="false">
      <c r="A1413" s="72" t="s">
        <v>26</v>
      </c>
      <c r="B1413" s="179"/>
      <c r="C1413" s="111" t="n">
        <f aca="false">SUM(C1414:C1417)</f>
        <v>5071900</v>
      </c>
      <c r="D1413" s="112"/>
      <c r="E1413" s="69" t="n">
        <f aca="false">SUM(C1413:D1413)</f>
        <v>5071900</v>
      </c>
      <c r="F1413" s="69" t="n">
        <f aca="false">SUM(F1414:F1417)</f>
        <v>5226000</v>
      </c>
      <c r="G1413" s="112"/>
      <c r="H1413" s="69" t="n">
        <f aca="false">SUM(F1413:G1413)</f>
        <v>5226000</v>
      </c>
      <c r="I1413" s="111" t="n">
        <f aca="false">SUM(I1414:I1417)</f>
        <v>3793590</v>
      </c>
      <c r="J1413" s="112"/>
      <c r="K1413" s="69" t="n">
        <f aca="false">SUM(I1413:J1413)</f>
        <v>3793590</v>
      </c>
      <c r="L1413" s="71" t="n">
        <f aca="false">IF(C1413&lt;&gt;0,IF(I1413&lt;&gt;0,I1413/C1413*100,""),"")</f>
        <v>74.7962302095862</v>
      </c>
      <c r="M1413" s="71" t="n">
        <f aca="false">IF(E1413&lt;&gt;0,IF(K1413&lt;&gt;0,K1413/E1413*100,""),"")</f>
        <v>74.7962302095862</v>
      </c>
      <c r="N1413" s="71" t="n">
        <f aca="false">IF(F1413&lt;&gt;0,IF(I1413&lt;&gt;0,I1413/F1413*100,""),"")</f>
        <v>72.5907003444317</v>
      </c>
      <c r="O1413" s="71" t="n">
        <f aca="false">IF(H1413&lt;&gt;0,IF(K1413&lt;&gt;0,K1413/H1413*100,""),"")</f>
        <v>72.5907003444317</v>
      </c>
      <c r="Q1413" s="65" t="n">
        <f aca="false">E1413-C1413-D1413</f>
        <v>0</v>
      </c>
      <c r="R1413" s="66" t="n">
        <f aca="false">H1413-F1413-G1413</f>
        <v>0</v>
      </c>
      <c r="S1413" s="66" t="n">
        <f aca="false">K1413-I1413-J1413</f>
        <v>0</v>
      </c>
    </row>
    <row r="1414" s="43" customFormat="true" ht="11.25" hidden="false" customHeight="false" outlineLevel="0" collapsed="false">
      <c r="A1414" s="72" t="s">
        <v>654</v>
      </c>
      <c r="B1414" s="48" t="s">
        <v>618</v>
      </c>
      <c r="C1414" s="111" t="n">
        <v>3081600</v>
      </c>
      <c r="D1414" s="111"/>
      <c r="E1414" s="69" t="n">
        <f aca="false">SUM(C1414:D1414)</f>
        <v>3081600</v>
      </c>
      <c r="F1414" s="111" t="n">
        <v>3101600</v>
      </c>
      <c r="G1414" s="111"/>
      <c r="H1414" s="69" t="n">
        <f aca="false">SUM(F1414:G1414)</f>
        <v>3101600</v>
      </c>
      <c r="I1414" s="111" t="n">
        <v>3471990</v>
      </c>
      <c r="J1414" s="111"/>
      <c r="K1414" s="69" t="n">
        <f aca="false">SUM(I1414:J1414)</f>
        <v>3471990</v>
      </c>
      <c r="L1414" s="71" t="n">
        <f aca="false">IF(C1414&lt;&gt;0,IF(I1414&lt;&gt;0,I1414/C1414*100,""),"")</f>
        <v>112.668419003115</v>
      </c>
      <c r="M1414" s="71" t="n">
        <f aca="false">IF(E1414&lt;&gt;0,IF(K1414&lt;&gt;0,K1414/E1414*100,""),"")</f>
        <v>112.668419003115</v>
      </c>
      <c r="N1414" s="71" t="n">
        <f aca="false">IF(F1414&lt;&gt;0,IF(I1414&lt;&gt;0,I1414/F1414*100,""),"")</f>
        <v>111.941900954346</v>
      </c>
      <c r="O1414" s="71" t="n">
        <f aca="false">IF(H1414&lt;&gt;0,IF(K1414&lt;&gt;0,K1414/H1414*100,""),"")</f>
        <v>111.941900954346</v>
      </c>
      <c r="Q1414" s="65" t="n">
        <f aca="false">E1414-C1414-D1414</f>
        <v>0</v>
      </c>
      <c r="R1414" s="66" t="n">
        <f aca="false">H1414-F1414-G1414</f>
        <v>0</v>
      </c>
      <c r="S1414" s="66" t="n">
        <f aca="false">K1414-I1414-J1414</f>
        <v>0</v>
      </c>
    </row>
    <row r="1415" s="43" customFormat="true" ht="12.75" hidden="false" customHeight="true" outlineLevel="0" collapsed="false">
      <c r="A1415" s="72" t="s">
        <v>773</v>
      </c>
      <c r="B1415" s="48" t="s">
        <v>774</v>
      </c>
      <c r="C1415" s="111" t="n">
        <v>250000</v>
      </c>
      <c r="D1415" s="112"/>
      <c r="E1415" s="69" t="n">
        <f aca="false">SUM(C1415,D1415)</f>
        <v>250000</v>
      </c>
      <c r="F1415" s="111" t="n">
        <v>384000</v>
      </c>
      <c r="G1415" s="112"/>
      <c r="H1415" s="69" t="n">
        <f aca="false">SUM(F1415,G1415)</f>
        <v>384000</v>
      </c>
      <c r="I1415" s="111" t="n">
        <v>321600</v>
      </c>
      <c r="J1415" s="112"/>
      <c r="K1415" s="69" t="n">
        <f aca="false">SUM(I1415,J1415)</f>
        <v>321600</v>
      </c>
      <c r="L1415" s="71" t="n">
        <f aca="false">IF(C1415&lt;&gt;0,IF(I1415&lt;&gt;0,I1415/C1415*100,""),"")</f>
        <v>128.64</v>
      </c>
      <c r="M1415" s="71" t="n">
        <f aca="false">IF(E1415&lt;&gt;0,IF(K1415&lt;&gt;0,K1415/E1415*100,""),"")</f>
        <v>128.64</v>
      </c>
      <c r="N1415" s="71" t="n">
        <f aca="false">IF(F1415&lt;&gt;0,IF(I1415&lt;&gt;0,I1415/F1415*100,""),"")</f>
        <v>83.75</v>
      </c>
      <c r="O1415" s="71" t="n">
        <f aca="false">IF(H1415&lt;&gt;0,IF(K1415&lt;&gt;0,K1415/H1415*100,""),"")</f>
        <v>83.75</v>
      </c>
      <c r="Q1415" s="65" t="n">
        <f aca="false">E1415-C1415-D1415</f>
        <v>0</v>
      </c>
      <c r="R1415" s="66" t="n">
        <f aca="false">H1415-F1415-G1415</f>
        <v>0</v>
      </c>
      <c r="S1415" s="66" t="n">
        <f aca="false">K1415-I1415-J1415</f>
        <v>0</v>
      </c>
    </row>
    <row r="1416" s="43" customFormat="true" ht="12.75" hidden="false" customHeight="true" outlineLevel="0" collapsed="false">
      <c r="A1416" s="75" t="s">
        <v>667</v>
      </c>
      <c r="B1416" s="79" t="s">
        <v>668</v>
      </c>
      <c r="C1416" s="69" t="n">
        <v>1700300</v>
      </c>
      <c r="D1416" s="69"/>
      <c r="E1416" s="69" t="n">
        <f aca="false">SUM(C1416:D1416)</f>
        <v>1700300</v>
      </c>
      <c r="F1416" s="69" t="n">
        <v>1700400</v>
      </c>
      <c r="G1416" s="69"/>
      <c r="H1416" s="69" t="n">
        <f aca="false">SUM(F1416:G1416)</f>
        <v>1700400</v>
      </c>
      <c r="I1416" s="69"/>
      <c r="J1416" s="69"/>
      <c r="K1416" s="69" t="n">
        <f aca="false">SUM(I1416:J1416)</f>
        <v>0</v>
      </c>
      <c r="L1416" s="71" t="str">
        <f aca="false">IF(C1416&lt;&gt;0,IF(I1416&lt;&gt;0,I1416/C1416*100,""),"")</f>
        <v/>
      </c>
      <c r="M1416" s="71" t="str">
        <f aca="false">IF(E1416&lt;&gt;0,IF(K1416&lt;&gt;0,K1416/E1416*100,""),"")</f>
        <v/>
      </c>
      <c r="N1416" s="71" t="str">
        <f aca="false">IF(F1416&lt;&gt;0,IF(I1416&lt;&gt;0,I1416/F1416*100,""),"")</f>
        <v/>
      </c>
      <c r="O1416" s="71" t="str">
        <f aca="false">IF(H1416&lt;&gt;0,IF(K1416&lt;&gt;0,K1416/H1416*100,""),"")</f>
        <v/>
      </c>
      <c r="Q1416" s="65" t="n">
        <f aca="false">E1416-C1416-D1416</f>
        <v>0</v>
      </c>
      <c r="R1416" s="66" t="n">
        <f aca="false">H1416-F1416-G1416</f>
        <v>0</v>
      </c>
      <c r="S1416" s="66" t="n">
        <f aca="false">K1416-I1416-J1416</f>
        <v>0</v>
      </c>
    </row>
    <row r="1417" s="43" customFormat="true" ht="12.75" hidden="false" customHeight="true" outlineLevel="0" collapsed="false">
      <c r="A1417" s="72" t="s">
        <v>658</v>
      </c>
      <c r="B1417" s="79" t="s">
        <v>620</v>
      </c>
      <c r="C1417" s="111" t="n">
        <v>40000</v>
      </c>
      <c r="D1417" s="112"/>
      <c r="E1417" s="69" t="n">
        <f aca="false">SUM(C1417,D1417)</f>
        <v>40000</v>
      </c>
      <c r="F1417" s="111" t="n">
        <v>40000</v>
      </c>
      <c r="G1417" s="112"/>
      <c r="H1417" s="69" t="n">
        <f aca="false">SUM(F1417,G1417)</f>
        <v>40000</v>
      </c>
      <c r="I1417" s="111"/>
      <c r="J1417" s="112"/>
      <c r="K1417" s="69" t="n">
        <f aca="false">SUM(I1417,J1417)</f>
        <v>0</v>
      </c>
      <c r="L1417" s="71" t="str">
        <f aca="false">IF(C1417&lt;&gt;0,IF(I1417&lt;&gt;0,I1417/C1417*100,""),"")</f>
        <v/>
      </c>
      <c r="M1417" s="71" t="str">
        <f aca="false">IF(E1417&lt;&gt;0,IF(K1417&lt;&gt;0,K1417/E1417*100,""),"")</f>
        <v/>
      </c>
      <c r="N1417" s="71" t="str">
        <f aca="false">IF(F1417&lt;&gt;0,IF(I1417&lt;&gt;0,I1417/F1417*100,""),"")</f>
        <v/>
      </c>
      <c r="O1417" s="71" t="str">
        <f aca="false">IF(H1417&lt;&gt;0,IF(K1417&lt;&gt;0,K1417/H1417*100,""),"")</f>
        <v/>
      </c>
      <c r="Q1417" s="65" t="n">
        <f aca="false">E1417-C1417-D1417</f>
        <v>0</v>
      </c>
      <c r="R1417" s="66" t="n">
        <f aca="false">H1417-F1417-G1417</f>
        <v>0</v>
      </c>
      <c r="S1417" s="66" t="n">
        <f aca="false">K1417-I1417-J1417</f>
        <v>0</v>
      </c>
    </row>
    <row r="1418" s="43" customFormat="true" ht="6" hidden="false" customHeight="true" outlineLevel="0" collapsed="false">
      <c r="A1418" s="75"/>
      <c r="B1418" s="48"/>
      <c r="C1418" s="69"/>
      <c r="D1418" s="69"/>
      <c r="E1418" s="69"/>
      <c r="F1418" s="69"/>
      <c r="G1418" s="69"/>
      <c r="H1418" s="69"/>
      <c r="I1418" s="69"/>
      <c r="J1418" s="69"/>
      <c r="K1418" s="69"/>
      <c r="L1418" s="71" t="str">
        <f aca="false">IF(C1418&lt;&gt;0,IF(I1418&lt;&gt;0,I1418/C1418*100,""),"")</f>
        <v/>
      </c>
      <c r="M1418" s="71" t="str">
        <f aca="false">IF(E1418&lt;&gt;0,IF(K1418&lt;&gt;0,K1418/E1418*100,""),"")</f>
        <v/>
      </c>
      <c r="N1418" s="71" t="str">
        <f aca="false">IF(F1418&lt;&gt;0,IF(I1418&lt;&gt;0,I1418/F1418*100,""),"")</f>
        <v/>
      </c>
      <c r="O1418" s="71" t="str">
        <f aca="false">IF(H1418&lt;&gt;0,IF(K1418&lt;&gt;0,K1418/H1418*100,""),"")</f>
        <v/>
      </c>
      <c r="Q1418" s="65" t="n">
        <f aca="false">E1418-C1418-D1418</f>
        <v>0</v>
      </c>
      <c r="R1418" s="66" t="n">
        <f aca="false">H1418-F1418-G1418</f>
        <v>0</v>
      </c>
      <c r="S1418" s="66" t="n">
        <f aca="false">K1418-I1418-J1418</f>
        <v>0</v>
      </c>
    </row>
    <row r="1419" s="43" customFormat="true" ht="12.75" hidden="false" customHeight="false" outlineLevel="0" collapsed="false">
      <c r="A1419" s="61" t="s">
        <v>779</v>
      </c>
      <c r="B1419" s="76" t="s">
        <v>19</v>
      </c>
      <c r="C1419" s="108" t="n">
        <f aca="false">SUM(C1421:C1423)</f>
        <v>3529200</v>
      </c>
      <c r="D1419" s="108" t="n">
        <f aca="false">SUM(D1421:D1421)</f>
        <v>0</v>
      </c>
      <c r="E1419" s="108" t="n">
        <f aca="false">SUM(C1419:D1419)</f>
        <v>3529200</v>
      </c>
      <c r="F1419" s="108" t="n">
        <f aca="false">SUM(F1421:F1423)</f>
        <v>3663200</v>
      </c>
      <c r="G1419" s="108" t="n">
        <f aca="false">SUM(G1421:G1421)</f>
        <v>0</v>
      </c>
      <c r="H1419" s="108" t="n">
        <f aca="false">SUM(F1419:G1419)</f>
        <v>3663200</v>
      </c>
      <c r="I1419" s="108" t="n">
        <f aca="false">SUM(I1421:I1423)</f>
        <v>3699890</v>
      </c>
      <c r="J1419" s="108" t="n">
        <f aca="false">SUM(J1421:J1421)</f>
        <v>0</v>
      </c>
      <c r="K1419" s="108" t="n">
        <f aca="false">SUM(I1419:J1419)</f>
        <v>3699890</v>
      </c>
      <c r="L1419" s="109" t="n">
        <f aca="false">IF(C1419&lt;&gt;0,IF(I1419&lt;&gt;0,I1419/C1419*100,""),"")</f>
        <v>104.836506857078</v>
      </c>
      <c r="M1419" s="109" t="n">
        <f aca="false">IF(E1419&lt;&gt;0,IF(K1419&lt;&gt;0,K1419/E1419*100,""),"")</f>
        <v>104.836506857078</v>
      </c>
      <c r="N1419" s="109" t="n">
        <f aca="false">IF(F1419&lt;&gt;0,IF(I1419&lt;&gt;0,I1419/F1419*100,""),"")</f>
        <v>101.001583315134</v>
      </c>
      <c r="O1419" s="109" t="n">
        <f aca="false">IF(H1419&lt;&gt;0,IF(K1419&lt;&gt;0,K1419/H1419*100,""),"")</f>
        <v>101.001583315134</v>
      </c>
      <c r="Q1419" s="65" t="n">
        <f aca="false">E1419-C1419-D1419</f>
        <v>0</v>
      </c>
      <c r="R1419" s="66" t="n">
        <f aca="false">H1419-F1419-G1419</f>
        <v>0</v>
      </c>
      <c r="S1419" s="66" t="n">
        <f aca="false">K1419-I1419-J1419</f>
        <v>0</v>
      </c>
    </row>
    <row r="1420" s="43" customFormat="true" ht="12" hidden="true" customHeight="false" outlineLevel="0" collapsed="false">
      <c r="A1420" s="75" t="s">
        <v>26</v>
      </c>
      <c r="B1420" s="179"/>
      <c r="C1420" s="111" t="n">
        <f aca="false">SUM(C1421:C1423)</f>
        <v>3529200</v>
      </c>
      <c r="D1420" s="112"/>
      <c r="E1420" s="69" t="n">
        <f aca="false">SUM(C1420,D1420)</f>
        <v>3529200</v>
      </c>
      <c r="F1420" s="69" t="n">
        <f aca="false">SUM(F1421:F1423)</f>
        <v>3663200</v>
      </c>
      <c r="G1420" s="112"/>
      <c r="H1420" s="69" t="n">
        <f aca="false">SUM(F1420,G1420)</f>
        <v>3663200</v>
      </c>
      <c r="I1420" s="111" t="n">
        <f aca="false">SUM(I1421:I1423)</f>
        <v>3699890</v>
      </c>
      <c r="J1420" s="112"/>
      <c r="K1420" s="69" t="n">
        <f aca="false">SUM(I1420,J1420)</f>
        <v>3699890</v>
      </c>
      <c r="L1420" s="71" t="n">
        <f aca="false">IF(C1420&lt;&gt;0,IF(I1420&lt;&gt;0,I1420/C1420*100,""),"")</f>
        <v>104.836506857078</v>
      </c>
      <c r="M1420" s="71" t="n">
        <f aca="false">IF(E1420&lt;&gt;0,IF(K1420&lt;&gt;0,K1420/E1420*100,""),"")</f>
        <v>104.836506857078</v>
      </c>
      <c r="N1420" s="71" t="n">
        <f aca="false">IF(F1420&lt;&gt;0,IF(I1420&lt;&gt;0,I1420/F1420*100,""),"")</f>
        <v>101.001583315134</v>
      </c>
      <c r="O1420" s="71" t="n">
        <f aca="false">IF(H1420&lt;&gt;0,IF(K1420&lt;&gt;0,K1420/H1420*100,""),"")</f>
        <v>101.001583315134</v>
      </c>
      <c r="Q1420" s="65" t="n">
        <f aca="false">E1420-C1420-D1420</f>
        <v>0</v>
      </c>
      <c r="R1420" s="66" t="n">
        <f aca="false">H1420-F1420-G1420</f>
        <v>0</v>
      </c>
      <c r="S1420" s="66" t="n">
        <f aca="false">K1420-I1420-J1420</f>
        <v>0</v>
      </c>
    </row>
    <row r="1421" s="43" customFormat="true" ht="12" hidden="false" customHeight="false" outlineLevel="0" collapsed="false">
      <c r="A1421" s="72" t="s">
        <v>654</v>
      </c>
      <c r="B1421" s="48" t="s">
        <v>618</v>
      </c>
      <c r="C1421" s="111" t="n">
        <v>3349200</v>
      </c>
      <c r="D1421" s="112"/>
      <c r="E1421" s="69" t="n">
        <f aca="false">SUM(C1421,D1421)</f>
        <v>3349200</v>
      </c>
      <c r="F1421" s="111" t="n">
        <v>3349200</v>
      </c>
      <c r="G1421" s="112"/>
      <c r="H1421" s="69" t="n">
        <f aca="false">SUM(F1421,G1421)</f>
        <v>3349200</v>
      </c>
      <c r="I1421" s="111" t="n">
        <v>3378290</v>
      </c>
      <c r="J1421" s="112"/>
      <c r="K1421" s="69" t="n">
        <f aca="false">SUM(I1421,J1421)</f>
        <v>3378290</v>
      </c>
      <c r="L1421" s="71" t="n">
        <f aca="false">IF(C1421&lt;&gt;0,IF(I1421&lt;&gt;0,I1421/C1421*100,""),"")</f>
        <v>100.868565627613</v>
      </c>
      <c r="M1421" s="71" t="n">
        <f aca="false">IF(E1421&lt;&gt;0,IF(K1421&lt;&gt;0,K1421/E1421*100,""),"")</f>
        <v>100.868565627613</v>
      </c>
      <c r="N1421" s="71" t="n">
        <f aca="false">IF(F1421&lt;&gt;0,IF(I1421&lt;&gt;0,I1421/F1421*100,""),"")</f>
        <v>100.868565627613</v>
      </c>
      <c r="O1421" s="71" t="n">
        <f aca="false">IF(H1421&lt;&gt;0,IF(K1421&lt;&gt;0,K1421/H1421*100,""),"")</f>
        <v>100.868565627613</v>
      </c>
      <c r="Q1421" s="65" t="n">
        <f aca="false">E1421-C1421-D1421</f>
        <v>0</v>
      </c>
      <c r="R1421" s="66" t="n">
        <f aca="false">H1421-F1421-G1421</f>
        <v>0</v>
      </c>
      <c r="S1421" s="66" t="n">
        <f aca="false">K1421-I1421-J1421</f>
        <v>0</v>
      </c>
    </row>
    <row r="1422" s="43" customFormat="true" ht="12" hidden="false" customHeight="false" outlineLevel="0" collapsed="false">
      <c r="A1422" s="101" t="s">
        <v>773</v>
      </c>
      <c r="B1422" s="124" t="s">
        <v>774</v>
      </c>
      <c r="C1422" s="155" t="n">
        <v>140000</v>
      </c>
      <c r="D1422" s="108"/>
      <c r="E1422" s="103" t="n">
        <f aca="false">SUM(C1422,D1422)</f>
        <v>140000</v>
      </c>
      <c r="F1422" s="155" t="n">
        <v>274000</v>
      </c>
      <c r="G1422" s="108"/>
      <c r="H1422" s="103" t="n">
        <f aca="false">SUM(F1422,G1422)</f>
        <v>274000</v>
      </c>
      <c r="I1422" s="155" t="n">
        <v>321600</v>
      </c>
      <c r="J1422" s="108"/>
      <c r="K1422" s="103" t="n">
        <f aca="false">SUM(I1422,J1422)</f>
        <v>321600</v>
      </c>
      <c r="L1422" s="117" t="n">
        <f aca="false">IF(C1422&lt;&gt;0,IF(I1422&lt;&gt;0,I1422/C1422*100,""),"")</f>
        <v>229.714285714286</v>
      </c>
      <c r="M1422" s="117" t="n">
        <f aca="false">IF(E1422&lt;&gt;0,IF(K1422&lt;&gt;0,K1422/E1422*100,""),"")</f>
        <v>229.714285714286</v>
      </c>
      <c r="N1422" s="117" t="n">
        <f aca="false">IF(F1422&lt;&gt;0,IF(I1422&lt;&gt;0,I1422/F1422*100,""),"")</f>
        <v>117.372262773723</v>
      </c>
      <c r="O1422" s="117" t="n">
        <f aca="false">IF(H1422&lt;&gt;0,IF(K1422&lt;&gt;0,K1422/H1422*100,""),"")</f>
        <v>117.372262773723</v>
      </c>
      <c r="Q1422" s="65" t="n">
        <f aca="false">E1422-C1422-D1422</f>
        <v>0</v>
      </c>
      <c r="R1422" s="66" t="n">
        <f aca="false">H1422-F1422-G1422</f>
        <v>0</v>
      </c>
      <c r="S1422" s="66" t="n">
        <f aca="false">K1422-I1422-J1422</f>
        <v>0</v>
      </c>
    </row>
    <row r="1423" s="43" customFormat="true" ht="11.25" hidden="false" customHeight="false" outlineLevel="0" collapsed="false">
      <c r="A1423" s="72" t="s">
        <v>658</v>
      </c>
      <c r="B1423" s="79" t="s">
        <v>620</v>
      </c>
      <c r="C1423" s="111" t="n">
        <v>40000</v>
      </c>
      <c r="D1423" s="111"/>
      <c r="E1423" s="69" t="n">
        <f aca="false">SUM(C1423,D1423)</f>
        <v>40000</v>
      </c>
      <c r="F1423" s="111" t="n">
        <v>40000</v>
      </c>
      <c r="G1423" s="111"/>
      <c r="H1423" s="69" t="n">
        <f aca="false">SUM(F1423,G1423)</f>
        <v>40000</v>
      </c>
      <c r="I1423" s="111"/>
      <c r="J1423" s="111"/>
      <c r="K1423" s="69" t="n">
        <f aca="false">SUM(I1423,J1423)</f>
        <v>0</v>
      </c>
      <c r="L1423" s="71" t="str">
        <f aca="false">IF(C1423&lt;&gt;0,IF(I1423&lt;&gt;0,I1423/C1423*100,""),"")</f>
        <v/>
      </c>
      <c r="M1423" s="71" t="str">
        <f aca="false">IF(E1423&lt;&gt;0,IF(K1423&lt;&gt;0,K1423/E1423*100,""),"")</f>
        <v/>
      </c>
      <c r="N1423" s="71" t="str">
        <f aca="false">IF(F1423&lt;&gt;0,IF(I1423&lt;&gt;0,I1423/F1423*100,""),"")</f>
        <v/>
      </c>
      <c r="O1423" s="71" t="str">
        <f aca="false">IF(H1423&lt;&gt;0,IF(K1423&lt;&gt;0,K1423/H1423*100,""),"")</f>
        <v/>
      </c>
      <c r="Q1423" s="65" t="n">
        <f aca="false">E1423-C1423-D1423</f>
        <v>0</v>
      </c>
      <c r="R1423" s="66" t="n">
        <f aca="false">H1423-F1423-G1423</f>
        <v>0</v>
      </c>
      <c r="S1423" s="66" t="n">
        <f aca="false">K1423-I1423-J1423</f>
        <v>0</v>
      </c>
    </row>
    <row r="1424" s="43" customFormat="true" ht="6" hidden="false" customHeight="true" outlineLevel="0" collapsed="false">
      <c r="A1424" s="75"/>
      <c r="B1424" s="48"/>
      <c r="C1424" s="69"/>
      <c r="D1424" s="69"/>
      <c r="E1424" s="69" t="n">
        <f aca="false">SUM(C1424:D1424)</f>
        <v>0</v>
      </c>
      <c r="F1424" s="69"/>
      <c r="G1424" s="69"/>
      <c r="H1424" s="69" t="n">
        <f aca="false">SUM(F1424:G1424)</f>
        <v>0</v>
      </c>
      <c r="I1424" s="69"/>
      <c r="J1424" s="69"/>
      <c r="K1424" s="69" t="n">
        <f aca="false">SUM(I1424:J1424)</f>
        <v>0</v>
      </c>
      <c r="L1424" s="71" t="str">
        <f aca="false">IF(C1424&lt;&gt;0,IF(I1424&lt;&gt;0,I1424/C1424*100,""),"")</f>
        <v/>
      </c>
      <c r="M1424" s="71" t="str">
        <f aca="false">IF(E1424&lt;&gt;0,IF(K1424&lt;&gt;0,K1424/E1424*100,""),"")</f>
        <v/>
      </c>
      <c r="N1424" s="71" t="str">
        <f aca="false">IF(F1424&lt;&gt;0,IF(I1424&lt;&gt;0,I1424/F1424*100,""),"")</f>
        <v/>
      </c>
      <c r="O1424" s="71" t="str">
        <f aca="false">IF(H1424&lt;&gt;0,IF(K1424&lt;&gt;0,K1424/H1424*100,""),"")</f>
        <v/>
      </c>
      <c r="Q1424" s="65" t="n">
        <f aca="false">E1424-C1424-D1424</f>
        <v>0</v>
      </c>
      <c r="R1424" s="66" t="n">
        <f aca="false">H1424-F1424-G1424</f>
        <v>0</v>
      </c>
      <c r="S1424" s="66" t="n">
        <f aca="false">K1424-I1424-J1424</f>
        <v>0</v>
      </c>
    </row>
    <row r="1425" s="43" customFormat="true" ht="12.75" hidden="false" customHeight="false" outlineLevel="0" collapsed="false">
      <c r="A1425" s="61" t="s">
        <v>780</v>
      </c>
      <c r="B1425" s="76" t="s">
        <v>19</v>
      </c>
      <c r="C1425" s="183" t="n">
        <f aca="false">SUM(C1427:C1430)</f>
        <v>3173900</v>
      </c>
      <c r="D1425" s="183" t="n">
        <f aca="false">SUM(D1427:D1430)</f>
        <v>0</v>
      </c>
      <c r="E1425" s="183" t="n">
        <f aca="false">SUM(C1425:D1425)</f>
        <v>3173900</v>
      </c>
      <c r="F1425" s="183" t="n">
        <f aca="false">SUM(F1427:F1430)</f>
        <v>3478900</v>
      </c>
      <c r="G1425" s="183" t="n">
        <f aca="false">SUM(G1427:G1430)</f>
        <v>0</v>
      </c>
      <c r="H1425" s="183" t="n">
        <f aca="false">SUM(F1425:G1425)</f>
        <v>3478900</v>
      </c>
      <c r="I1425" s="183" t="n">
        <f aca="false">SUM(I1427:I1430)</f>
        <v>3163930</v>
      </c>
      <c r="J1425" s="183" t="n">
        <f aca="false">SUM(J1427:J1430)</f>
        <v>0</v>
      </c>
      <c r="K1425" s="183" t="n">
        <f aca="false">SUM(I1425:J1425)</f>
        <v>3163930</v>
      </c>
      <c r="L1425" s="184" t="n">
        <f aca="false">IF(C1425&lt;&gt;0,IF(I1425&lt;&gt;0,I1425/C1425*100,""),"")</f>
        <v>99.6858754214058</v>
      </c>
      <c r="M1425" s="184" t="n">
        <f aca="false">IF(E1425&lt;&gt;0,IF(K1425&lt;&gt;0,K1425/E1425*100,""),"")</f>
        <v>99.6858754214058</v>
      </c>
      <c r="N1425" s="184" t="n">
        <f aca="false">IF(F1425&lt;&gt;0,IF(I1425&lt;&gt;0,I1425/F1425*100,""),"")</f>
        <v>90.9462761217626</v>
      </c>
      <c r="O1425" s="184" t="n">
        <f aca="false">IF(H1425&lt;&gt;0,IF(K1425&lt;&gt;0,K1425/H1425*100,""),"")</f>
        <v>90.9462761217626</v>
      </c>
      <c r="Q1425" s="65" t="n">
        <f aca="false">E1425-C1425-D1425</f>
        <v>0</v>
      </c>
      <c r="R1425" s="66" t="n">
        <f aca="false">H1425-F1425-G1425</f>
        <v>0</v>
      </c>
      <c r="S1425" s="66" t="n">
        <f aca="false">K1425-I1425-J1425</f>
        <v>0</v>
      </c>
    </row>
    <row r="1426" s="43" customFormat="true" ht="12" hidden="true" customHeight="false" outlineLevel="0" collapsed="false">
      <c r="A1426" s="75" t="s">
        <v>26</v>
      </c>
      <c r="B1426" s="179"/>
      <c r="C1426" s="185" t="n">
        <f aca="false">SUM(C1427:C1430)</f>
        <v>3173900</v>
      </c>
      <c r="D1426" s="186"/>
      <c r="E1426" s="69" t="n">
        <f aca="false">SUM(C1426:D1426)</f>
        <v>3173900</v>
      </c>
      <c r="F1426" s="69" t="n">
        <f aca="false">SUM(F1427:F1430)</f>
        <v>3478900</v>
      </c>
      <c r="G1426" s="186"/>
      <c r="H1426" s="69" t="n">
        <f aca="false">SUM(F1426:G1426)</f>
        <v>3478900</v>
      </c>
      <c r="I1426" s="185" t="n">
        <f aca="false">SUM(I1427:I1430)</f>
        <v>3163930</v>
      </c>
      <c r="J1426" s="186"/>
      <c r="K1426" s="69" t="n">
        <f aca="false">SUM(I1426:J1426)</f>
        <v>3163930</v>
      </c>
      <c r="L1426" s="71" t="n">
        <f aca="false">IF(C1426&lt;&gt;0,IF(I1426&lt;&gt;0,I1426/C1426*100,""),"")</f>
        <v>99.6858754214058</v>
      </c>
      <c r="M1426" s="71" t="n">
        <f aca="false">IF(E1426&lt;&gt;0,IF(K1426&lt;&gt;0,K1426/E1426*100,""),"")</f>
        <v>99.6858754214058</v>
      </c>
      <c r="N1426" s="71" t="n">
        <f aca="false">IF(F1426&lt;&gt;0,IF(I1426&lt;&gt;0,I1426/F1426*100,""),"")</f>
        <v>90.9462761217626</v>
      </c>
      <c r="O1426" s="71" t="n">
        <f aca="false">IF(H1426&lt;&gt;0,IF(K1426&lt;&gt;0,K1426/H1426*100,""),"")</f>
        <v>90.9462761217626</v>
      </c>
      <c r="Q1426" s="65" t="n">
        <f aca="false">E1426-C1426-D1426</f>
        <v>0</v>
      </c>
      <c r="R1426" s="66" t="n">
        <f aca="false">H1426-F1426-G1426</f>
        <v>0</v>
      </c>
      <c r="S1426" s="66" t="n">
        <f aca="false">K1426-I1426-J1426</f>
        <v>0</v>
      </c>
    </row>
    <row r="1427" s="43" customFormat="true" ht="11.25" hidden="false" customHeight="false" outlineLevel="0" collapsed="false">
      <c r="A1427" s="72" t="s">
        <v>654</v>
      </c>
      <c r="B1427" s="48" t="s">
        <v>618</v>
      </c>
      <c r="C1427" s="185" t="n">
        <v>2903900</v>
      </c>
      <c r="D1427" s="185"/>
      <c r="E1427" s="69" t="n">
        <f aca="false">SUM(C1427:D1427)</f>
        <v>2903900</v>
      </c>
      <c r="F1427" s="185" t="n">
        <v>2945900</v>
      </c>
      <c r="G1427" s="185"/>
      <c r="H1427" s="69" t="n">
        <f aca="false">SUM(F1427:G1427)</f>
        <v>2945900</v>
      </c>
      <c r="I1427" s="185" t="n">
        <v>2837330</v>
      </c>
      <c r="J1427" s="185"/>
      <c r="K1427" s="69" t="n">
        <f aca="false">SUM(I1427:J1427)</f>
        <v>2837330</v>
      </c>
      <c r="L1427" s="71" t="n">
        <f aca="false">IF(C1427&lt;&gt;0,IF(I1427&lt;&gt;0,I1427/C1427*100,""),"")</f>
        <v>97.7075656875237</v>
      </c>
      <c r="M1427" s="71" t="n">
        <f aca="false">IF(E1427&lt;&gt;0,IF(K1427&lt;&gt;0,K1427/E1427*100,""),"")</f>
        <v>97.7075656875237</v>
      </c>
      <c r="N1427" s="71" t="n">
        <f aca="false">IF(F1427&lt;&gt;0,IF(I1427&lt;&gt;0,I1427/F1427*100,""),"")</f>
        <v>96.3145388506059</v>
      </c>
      <c r="O1427" s="71" t="n">
        <f aca="false">IF(H1427&lt;&gt;0,IF(K1427&lt;&gt;0,K1427/H1427*100,""),"")</f>
        <v>96.3145388506059</v>
      </c>
      <c r="Q1427" s="65" t="n">
        <f aca="false">E1427-C1427-D1427</f>
        <v>0</v>
      </c>
      <c r="R1427" s="66" t="n">
        <f aca="false">H1427-F1427-G1427</f>
        <v>0</v>
      </c>
      <c r="S1427" s="66" t="n">
        <f aca="false">K1427-I1427-J1427</f>
        <v>0</v>
      </c>
    </row>
    <row r="1428" s="43" customFormat="true" ht="12" hidden="false" customHeight="false" outlineLevel="0" collapsed="false">
      <c r="A1428" s="72" t="s">
        <v>773</v>
      </c>
      <c r="B1428" s="48" t="s">
        <v>774</v>
      </c>
      <c r="C1428" s="111" t="n">
        <v>230000</v>
      </c>
      <c r="D1428" s="112"/>
      <c r="E1428" s="69" t="n">
        <f aca="false">SUM(C1428,D1428)</f>
        <v>230000</v>
      </c>
      <c r="F1428" s="111" t="n">
        <v>329000</v>
      </c>
      <c r="G1428" s="112"/>
      <c r="H1428" s="69" t="n">
        <f aca="false">SUM(F1428,G1428)</f>
        <v>329000</v>
      </c>
      <c r="I1428" s="111" t="n">
        <v>321600</v>
      </c>
      <c r="J1428" s="112"/>
      <c r="K1428" s="69" t="n">
        <f aca="false">SUM(I1428,J1428)</f>
        <v>321600</v>
      </c>
      <c r="L1428" s="71" t="n">
        <f aca="false">IF(C1428&lt;&gt;0,IF(I1428&lt;&gt;0,I1428/C1428*100,""),"")</f>
        <v>139.826086956522</v>
      </c>
      <c r="M1428" s="71" t="n">
        <f aca="false">IF(E1428&lt;&gt;0,IF(K1428&lt;&gt;0,K1428/E1428*100,""),"")</f>
        <v>139.826086956522</v>
      </c>
      <c r="N1428" s="71" t="n">
        <f aca="false">IF(F1428&lt;&gt;0,IF(I1428&lt;&gt;0,I1428/F1428*100,""),"")</f>
        <v>97.7507598784195</v>
      </c>
      <c r="O1428" s="71" t="n">
        <f aca="false">IF(H1428&lt;&gt;0,IF(K1428&lt;&gt;0,K1428/H1428*100,""),"")</f>
        <v>97.7507598784195</v>
      </c>
      <c r="Q1428" s="65" t="n">
        <f aca="false">E1428-C1428-D1428</f>
        <v>0</v>
      </c>
      <c r="R1428" s="66" t="n">
        <f aca="false">H1428-F1428-G1428</f>
        <v>0</v>
      </c>
      <c r="S1428" s="66" t="n">
        <f aca="false">K1428-I1428-J1428</f>
        <v>0</v>
      </c>
    </row>
    <row r="1429" s="43" customFormat="true" ht="11.25" hidden="false" customHeight="false" outlineLevel="0" collapsed="false">
      <c r="A1429" s="75" t="s">
        <v>655</v>
      </c>
      <c r="B1429" s="48" t="s">
        <v>656</v>
      </c>
      <c r="C1429" s="69"/>
      <c r="D1429" s="69"/>
      <c r="E1429" s="69" t="n">
        <f aca="false">SUM(C1429:D1429)</f>
        <v>0</v>
      </c>
      <c r="F1429" s="69" t="n">
        <v>164000</v>
      </c>
      <c r="G1429" s="69"/>
      <c r="H1429" s="69" t="n">
        <f aca="false">SUM(F1429:G1429)</f>
        <v>164000</v>
      </c>
      <c r="I1429" s="69" t="n">
        <v>5000</v>
      </c>
      <c r="J1429" s="69"/>
      <c r="K1429" s="69" t="n">
        <f aca="false">SUM(I1429:J1429)</f>
        <v>5000</v>
      </c>
      <c r="L1429" s="71" t="str">
        <f aca="false">IF(C1429&lt;&gt;0,IF(I1429&lt;&gt;0,I1429/C1429*100,""),"")</f>
        <v/>
      </c>
      <c r="M1429" s="71" t="str">
        <f aca="false">IF(E1429&lt;&gt;0,IF(K1429&lt;&gt;0,K1429/E1429*100,""),"")</f>
        <v/>
      </c>
      <c r="N1429" s="71" t="n">
        <f aca="false">IF(F1429&lt;&gt;0,IF(I1429&lt;&gt;0,I1429/F1429*100,""),"")</f>
        <v>3.04878048780488</v>
      </c>
      <c r="O1429" s="71" t="n">
        <f aca="false">IF(H1429&lt;&gt;0,IF(K1429&lt;&gt;0,K1429/H1429*100,""),"")</f>
        <v>3.04878048780488</v>
      </c>
      <c r="Q1429" s="65" t="n">
        <f aca="false">E1429-C1429-D1429</f>
        <v>0</v>
      </c>
      <c r="R1429" s="66" t="n">
        <f aca="false">H1429-F1429-G1429</f>
        <v>0</v>
      </c>
      <c r="S1429" s="66" t="n">
        <f aca="false">K1429-I1429-J1429</f>
        <v>0</v>
      </c>
    </row>
    <row r="1430" s="43" customFormat="true" ht="12" hidden="false" customHeight="false" outlineLevel="0" collapsed="false">
      <c r="A1430" s="72" t="s">
        <v>658</v>
      </c>
      <c r="B1430" s="79" t="s">
        <v>620</v>
      </c>
      <c r="C1430" s="111" t="n">
        <v>40000</v>
      </c>
      <c r="D1430" s="112"/>
      <c r="E1430" s="69" t="n">
        <f aca="false">SUM(C1430,D1430)</f>
        <v>40000</v>
      </c>
      <c r="F1430" s="111" t="n">
        <v>40000</v>
      </c>
      <c r="G1430" s="112"/>
      <c r="H1430" s="69" t="n">
        <f aca="false">SUM(F1430,G1430)</f>
        <v>40000</v>
      </c>
      <c r="I1430" s="111"/>
      <c r="J1430" s="112"/>
      <c r="K1430" s="69" t="n">
        <f aca="false">SUM(I1430,J1430)</f>
        <v>0</v>
      </c>
      <c r="L1430" s="71" t="str">
        <f aca="false">IF(C1430&lt;&gt;0,IF(I1430&lt;&gt;0,I1430/C1430*100,""),"")</f>
        <v/>
      </c>
      <c r="M1430" s="71" t="str">
        <f aca="false">IF(E1430&lt;&gt;0,IF(K1430&lt;&gt;0,K1430/E1430*100,""),"")</f>
        <v/>
      </c>
      <c r="N1430" s="71" t="str">
        <f aca="false">IF(F1430&lt;&gt;0,IF(I1430&lt;&gt;0,I1430/F1430*100,""),"")</f>
        <v/>
      </c>
      <c r="O1430" s="71" t="str">
        <f aca="false">IF(H1430&lt;&gt;0,IF(K1430&lt;&gt;0,K1430/H1430*100,""),"")</f>
        <v/>
      </c>
      <c r="Q1430" s="65" t="n">
        <f aca="false">E1430-C1430-D1430</f>
        <v>0</v>
      </c>
      <c r="R1430" s="66" t="n">
        <f aca="false">H1430-F1430-G1430</f>
        <v>0</v>
      </c>
      <c r="S1430" s="66" t="n">
        <f aca="false">K1430-I1430-J1430</f>
        <v>0</v>
      </c>
    </row>
    <row r="1431" s="43" customFormat="true" ht="6" hidden="false" customHeight="true" outlineLevel="0" collapsed="false">
      <c r="A1431" s="75"/>
      <c r="B1431" s="48"/>
      <c r="C1431" s="69"/>
      <c r="D1431" s="69"/>
      <c r="E1431" s="69" t="n">
        <f aca="false">SUM(C1431:D1431)</f>
        <v>0</v>
      </c>
      <c r="F1431" s="69"/>
      <c r="G1431" s="69"/>
      <c r="H1431" s="69" t="n">
        <f aca="false">SUM(F1431:G1431)</f>
        <v>0</v>
      </c>
      <c r="I1431" s="69"/>
      <c r="J1431" s="69"/>
      <c r="K1431" s="69" t="n">
        <f aca="false">SUM(I1431:J1431)</f>
        <v>0</v>
      </c>
      <c r="L1431" s="71" t="str">
        <f aca="false">IF(C1431&lt;&gt;0,IF(I1431&lt;&gt;0,I1431/C1431*100,""),"")</f>
        <v/>
      </c>
      <c r="M1431" s="71" t="str">
        <f aca="false">IF(E1431&lt;&gt;0,IF(K1431&lt;&gt;0,K1431/E1431*100,""),"")</f>
        <v/>
      </c>
      <c r="N1431" s="71" t="str">
        <f aca="false">IF(F1431&lt;&gt;0,IF(I1431&lt;&gt;0,I1431/F1431*100,""),"")</f>
        <v/>
      </c>
      <c r="O1431" s="71" t="str">
        <f aca="false">IF(H1431&lt;&gt;0,IF(K1431&lt;&gt;0,K1431/H1431*100,""),"")</f>
        <v/>
      </c>
      <c r="Q1431" s="65" t="n">
        <f aca="false">E1431-C1431-D1431</f>
        <v>0</v>
      </c>
      <c r="R1431" s="66" t="n">
        <f aca="false">H1431-F1431-G1431</f>
        <v>0</v>
      </c>
      <c r="S1431" s="66" t="n">
        <f aca="false">K1431-I1431-J1431</f>
        <v>0</v>
      </c>
    </row>
    <row r="1432" s="43" customFormat="true" ht="12.75" hidden="false" customHeight="false" outlineLevel="0" collapsed="false">
      <c r="A1432" s="61" t="s">
        <v>781</v>
      </c>
      <c r="B1432" s="76" t="s">
        <v>19</v>
      </c>
      <c r="C1432" s="108" t="n">
        <f aca="false">SUM(C1434:C1439)</f>
        <v>3584100</v>
      </c>
      <c r="D1432" s="108" t="n">
        <f aca="false">SUM(D1434:D1439)</f>
        <v>0</v>
      </c>
      <c r="E1432" s="108" t="n">
        <f aca="false">SUM(C1432:D1432)</f>
        <v>3584100</v>
      </c>
      <c r="F1432" s="108" t="n">
        <f aca="false">SUM(F1434:F1439)</f>
        <v>4517810</v>
      </c>
      <c r="G1432" s="108" t="n">
        <f aca="false">SUM(G1434:G1439)</f>
        <v>0</v>
      </c>
      <c r="H1432" s="108" t="n">
        <f aca="false">SUM(F1432:G1432)</f>
        <v>4517810</v>
      </c>
      <c r="I1432" s="108" t="n">
        <f aca="false">SUM(I1434:I1439)</f>
        <v>4693060</v>
      </c>
      <c r="J1432" s="108" t="n">
        <f aca="false">SUM(J1434:J1439)</f>
        <v>0</v>
      </c>
      <c r="K1432" s="108" t="n">
        <f aca="false">SUM(I1432:J1432)</f>
        <v>4693060</v>
      </c>
      <c r="L1432" s="109" t="n">
        <f aca="false">IF(C1432&lt;&gt;0,IF(I1432&lt;&gt;0,I1432/C1432*100,""),"")</f>
        <v>130.941100973745</v>
      </c>
      <c r="M1432" s="109" t="n">
        <f aca="false">IF(E1432&lt;&gt;0,IF(K1432&lt;&gt;0,K1432/E1432*100,""),"")</f>
        <v>130.941100973745</v>
      </c>
      <c r="N1432" s="109" t="n">
        <f aca="false">IF(F1432&lt;&gt;0,IF(I1432&lt;&gt;0,I1432/F1432*100,""),"")</f>
        <v>103.87909186088</v>
      </c>
      <c r="O1432" s="109" t="n">
        <f aca="false">IF(H1432&lt;&gt;0,IF(K1432&lt;&gt;0,K1432/H1432*100,""),"")</f>
        <v>103.87909186088</v>
      </c>
      <c r="Q1432" s="65" t="n">
        <f aca="false">E1432-C1432-D1432</f>
        <v>0</v>
      </c>
      <c r="R1432" s="66" t="n">
        <f aca="false">H1432-F1432-G1432</f>
        <v>0</v>
      </c>
      <c r="S1432" s="66" t="n">
        <f aca="false">K1432-I1432-J1432</f>
        <v>0</v>
      </c>
    </row>
    <row r="1433" s="43" customFormat="true" ht="12" hidden="true" customHeight="false" outlineLevel="0" collapsed="false">
      <c r="A1433" s="75" t="s">
        <v>26</v>
      </c>
      <c r="B1433" s="179"/>
      <c r="C1433" s="111" t="n">
        <f aca="false">SUM(C1434:C1439)</f>
        <v>3584100</v>
      </c>
      <c r="D1433" s="112"/>
      <c r="E1433" s="69" t="n">
        <f aca="false">SUM(C1433:D1433)</f>
        <v>3584100</v>
      </c>
      <c r="F1433" s="69" t="n">
        <f aca="false">SUM(F1434:F1439)</f>
        <v>4517810</v>
      </c>
      <c r="G1433" s="112"/>
      <c r="H1433" s="69" t="n">
        <f aca="false">SUM(F1433:G1433)</f>
        <v>4517810</v>
      </c>
      <c r="I1433" s="111" t="n">
        <f aca="false">SUM(I1434:I1439)</f>
        <v>4693060</v>
      </c>
      <c r="J1433" s="112"/>
      <c r="K1433" s="69" t="n">
        <f aca="false">SUM(I1433:J1433)</f>
        <v>4693060</v>
      </c>
      <c r="L1433" s="71" t="n">
        <f aca="false">IF(C1433&lt;&gt;0,IF(I1433&lt;&gt;0,I1433/C1433*100,""),"")</f>
        <v>130.941100973745</v>
      </c>
      <c r="M1433" s="71" t="n">
        <f aca="false">IF(E1433&lt;&gt;0,IF(K1433&lt;&gt;0,K1433/E1433*100,""),"")</f>
        <v>130.941100973745</v>
      </c>
      <c r="N1433" s="71" t="n">
        <f aca="false">IF(F1433&lt;&gt;0,IF(I1433&lt;&gt;0,I1433/F1433*100,""),"")</f>
        <v>103.87909186088</v>
      </c>
      <c r="O1433" s="71" t="n">
        <f aca="false">IF(H1433&lt;&gt;0,IF(K1433&lt;&gt;0,K1433/H1433*100,""),"")</f>
        <v>103.87909186088</v>
      </c>
      <c r="Q1433" s="65" t="n">
        <f aca="false">E1433-C1433-D1433</f>
        <v>0</v>
      </c>
      <c r="R1433" s="66" t="n">
        <f aca="false">H1433-F1433-G1433</f>
        <v>0</v>
      </c>
      <c r="S1433" s="66" t="n">
        <f aca="false">K1433-I1433-J1433</f>
        <v>0</v>
      </c>
    </row>
    <row r="1434" s="43" customFormat="true" ht="11.25" hidden="false" customHeight="false" outlineLevel="0" collapsed="false">
      <c r="A1434" s="72" t="s">
        <v>654</v>
      </c>
      <c r="B1434" s="48" t="s">
        <v>618</v>
      </c>
      <c r="C1434" s="111" t="n">
        <v>3413100</v>
      </c>
      <c r="D1434" s="111"/>
      <c r="E1434" s="69" t="n">
        <f aca="false">SUM(C1434:D1434)</f>
        <v>3413100</v>
      </c>
      <c r="F1434" s="111" t="n">
        <v>3423810</v>
      </c>
      <c r="G1434" s="111"/>
      <c r="H1434" s="69" t="n">
        <f aca="false">SUM(F1434:G1434)</f>
        <v>3423810</v>
      </c>
      <c r="I1434" s="111" t="n">
        <v>3377860</v>
      </c>
      <c r="J1434" s="111"/>
      <c r="K1434" s="69" t="n">
        <f aca="false">SUM(I1434:J1434)</f>
        <v>3377860</v>
      </c>
      <c r="L1434" s="71" t="n">
        <f aca="false">IF(C1434&lt;&gt;0,IF(I1434&lt;&gt;0,I1434/C1434*100,""),"")</f>
        <v>98.967507544461</v>
      </c>
      <c r="M1434" s="71" t="n">
        <f aca="false">IF(E1434&lt;&gt;0,IF(K1434&lt;&gt;0,K1434/E1434*100,""),"")</f>
        <v>98.967507544461</v>
      </c>
      <c r="N1434" s="71" t="n">
        <f aca="false">IF(F1434&lt;&gt;0,IF(I1434&lt;&gt;0,I1434/F1434*100,""),"")</f>
        <v>98.6579278639878</v>
      </c>
      <c r="O1434" s="71" t="n">
        <f aca="false">IF(H1434&lt;&gt;0,IF(K1434&lt;&gt;0,K1434/H1434*100,""),"")</f>
        <v>98.6579278639878</v>
      </c>
      <c r="Q1434" s="65" t="n">
        <f aca="false">E1434-C1434-D1434</f>
        <v>0</v>
      </c>
      <c r="R1434" s="66" t="n">
        <f aca="false">H1434-F1434-G1434</f>
        <v>0</v>
      </c>
      <c r="S1434" s="66" t="n">
        <f aca="false">K1434-I1434-J1434</f>
        <v>0</v>
      </c>
    </row>
    <row r="1435" s="43" customFormat="true" ht="11.25" hidden="false" customHeight="false" outlineLevel="0" collapsed="false">
      <c r="A1435" s="75" t="s">
        <v>30</v>
      </c>
      <c r="B1435" s="48" t="s">
        <v>31</v>
      </c>
      <c r="C1435" s="69" t="n">
        <v>11000</v>
      </c>
      <c r="D1435" s="111"/>
      <c r="E1435" s="69" t="n">
        <f aca="false">SUM(C1435:D1435)</f>
        <v>11000</v>
      </c>
      <c r="F1435" s="69" t="n">
        <v>16000</v>
      </c>
      <c r="G1435" s="111"/>
      <c r="H1435" s="69" t="n">
        <f aca="false">SUM(F1435:G1435)</f>
        <v>16000</v>
      </c>
      <c r="I1435" s="69" t="n">
        <v>14000</v>
      </c>
      <c r="J1435" s="111"/>
      <c r="K1435" s="69" t="n">
        <f aca="false">SUM(I1435:J1435)</f>
        <v>14000</v>
      </c>
      <c r="L1435" s="71" t="n">
        <f aca="false">IF(C1435&lt;&gt;0,IF(I1435&lt;&gt;0,I1435/C1435*100,""),"")</f>
        <v>127.272727272727</v>
      </c>
      <c r="M1435" s="71" t="n">
        <f aca="false">IF(E1435&lt;&gt;0,IF(K1435&lt;&gt;0,K1435/E1435*100,""),"")</f>
        <v>127.272727272727</v>
      </c>
      <c r="N1435" s="71" t="n">
        <f aca="false">IF(F1435&lt;&gt;0,IF(I1435&lt;&gt;0,I1435/F1435*100,""),"")</f>
        <v>87.5</v>
      </c>
      <c r="O1435" s="71" t="n">
        <f aca="false">IF(H1435&lt;&gt;0,IF(K1435&lt;&gt;0,K1435/H1435*100,""),"")</f>
        <v>87.5</v>
      </c>
      <c r="Q1435" s="65" t="n">
        <f aca="false">E1435-C1435-D1435</f>
        <v>0</v>
      </c>
      <c r="R1435" s="66" t="n">
        <f aca="false">H1435-F1435-G1435</f>
        <v>0</v>
      </c>
      <c r="S1435" s="66" t="n">
        <f aca="false">K1435-I1435-J1435</f>
        <v>0</v>
      </c>
    </row>
    <row r="1436" s="43" customFormat="true" ht="12" hidden="false" customHeight="false" outlineLevel="0" collapsed="false">
      <c r="A1436" s="72" t="s">
        <v>773</v>
      </c>
      <c r="B1436" s="48" t="s">
        <v>774</v>
      </c>
      <c r="C1436" s="111" t="n">
        <v>120000</v>
      </c>
      <c r="D1436" s="112"/>
      <c r="E1436" s="69" t="n">
        <f aca="false">SUM(C1436,D1436)</f>
        <v>120000</v>
      </c>
      <c r="F1436" s="111" t="n">
        <v>254000</v>
      </c>
      <c r="G1436" s="112"/>
      <c r="H1436" s="69" t="n">
        <f aca="false">SUM(F1436,G1436)</f>
        <v>254000</v>
      </c>
      <c r="I1436" s="111" t="n">
        <v>321600</v>
      </c>
      <c r="J1436" s="112"/>
      <c r="K1436" s="69" t="n">
        <f aca="false">SUM(I1436,J1436)</f>
        <v>321600</v>
      </c>
      <c r="L1436" s="71" t="n">
        <f aca="false">IF(C1436&lt;&gt;0,IF(I1436&lt;&gt;0,I1436/C1436*100,""),"")</f>
        <v>268</v>
      </c>
      <c r="M1436" s="71" t="n">
        <f aca="false">IF(E1436&lt;&gt;0,IF(K1436&lt;&gt;0,K1436/E1436*100,""),"")</f>
        <v>268</v>
      </c>
      <c r="N1436" s="71" t="n">
        <f aca="false">IF(F1436&lt;&gt;0,IF(I1436&lt;&gt;0,I1436/F1436*100,""),"")</f>
        <v>126.614173228346</v>
      </c>
      <c r="O1436" s="71" t="n">
        <f aca="false">IF(H1436&lt;&gt;0,IF(K1436&lt;&gt;0,K1436/H1436*100,""),"")</f>
        <v>126.614173228346</v>
      </c>
      <c r="Q1436" s="65" t="n">
        <f aca="false">E1436-C1436-D1436</f>
        <v>0</v>
      </c>
      <c r="R1436" s="66" t="n">
        <f aca="false">H1436-F1436-G1436</f>
        <v>0</v>
      </c>
      <c r="S1436" s="66" t="n">
        <f aca="false">K1436-I1436-J1436</f>
        <v>0</v>
      </c>
    </row>
    <row r="1437" s="43" customFormat="true" ht="22.5" hidden="false" customHeight="false" outlineLevel="0" collapsed="false">
      <c r="A1437" s="72" t="s">
        <v>782</v>
      </c>
      <c r="B1437" s="48" t="s">
        <v>783</v>
      </c>
      <c r="C1437" s="111"/>
      <c r="D1437" s="112"/>
      <c r="E1437" s="69"/>
      <c r="F1437" s="111" t="n">
        <v>720000</v>
      </c>
      <c r="G1437" s="112"/>
      <c r="H1437" s="69" t="n">
        <f aca="false">SUM(F1437,G1437)</f>
        <v>720000</v>
      </c>
      <c r="I1437" s="111" t="n">
        <v>723600</v>
      </c>
      <c r="J1437" s="112"/>
      <c r="K1437" s="69" t="n">
        <f aca="false">SUM(I1437,J1437)</f>
        <v>723600</v>
      </c>
      <c r="L1437" s="71" t="str">
        <f aca="false">IF(C1437&lt;&gt;0,IF(I1437&lt;&gt;0,I1437/C1437*100,""),"")</f>
        <v/>
      </c>
      <c r="M1437" s="71" t="str">
        <f aca="false">IF(E1437&lt;&gt;0,IF(K1437&lt;&gt;0,K1437/E1437*100,""),"")</f>
        <v/>
      </c>
      <c r="N1437" s="71" t="n">
        <f aca="false">IF(F1437&lt;&gt;0,IF(I1437&lt;&gt;0,I1437/F1437*100,""),"")</f>
        <v>100.5</v>
      </c>
      <c r="O1437" s="71" t="n">
        <f aca="false">IF(H1437&lt;&gt;0,IF(K1437&lt;&gt;0,K1437/H1437*100,""),"")</f>
        <v>100.5</v>
      </c>
      <c r="Q1437" s="65" t="n">
        <f aca="false">E1437-C1437-D1437</f>
        <v>0</v>
      </c>
      <c r="R1437" s="66" t="n">
        <f aca="false">H1437-F1437-G1437</f>
        <v>0</v>
      </c>
      <c r="S1437" s="66" t="n">
        <f aca="false">K1437-I1437-J1437</f>
        <v>0</v>
      </c>
    </row>
    <row r="1438" s="43" customFormat="true" ht="11.25" hidden="false" customHeight="false" outlineLevel="0" collapsed="false">
      <c r="A1438" s="75" t="s">
        <v>655</v>
      </c>
      <c r="B1438" s="48" t="s">
        <v>656</v>
      </c>
      <c r="C1438" s="69"/>
      <c r="D1438" s="69"/>
      <c r="E1438" s="69" t="n">
        <f aca="false">SUM(C1438:D1438)</f>
        <v>0</v>
      </c>
      <c r="F1438" s="69" t="n">
        <v>64000</v>
      </c>
      <c r="G1438" s="69"/>
      <c r="H1438" s="69" t="n">
        <f aca="false">SUM(F1438:G1438)</f>
        <v>64000</v>
      </c>
      <c r="I1438" s="69" t="n">
        <v>256000</v>
      </c>
      <c r="J1438" s="69"/>
      <c r="K1438" s="69" t="n">
        <f aca="false">SUM(I1438:J1438)</f>
        <v>256000</v>
      </c>
      <c r="L1438" s="71" t="str">
        <f aca="false">IF(C1438&lt;&gt;0,IF(I1438&lt;&gt;0,I1438/C1438*100,""),"")</f>
        <v/>
      </c>
      <c r="M1438" s="71" t="str">
        <f aca="false">IF(E1438&lt;&gt;0,IF(K1438&lt;&gt;0,K1438/E1438*100,""),"")</f>
        <v/>
      </c>
      <c r="N1438" s="71" t="n">
        <f aca="false">IF(F1438&lt;&gt;0,IF(I1438&lt;&gt;0,I1438/F1438*100,""),"")</f>
        <v>400</v>
      </c>
      <c r="O1438" s="71" t="n">
        <f aca="false">IF(H1438&lt;&gt;0,IF(K1438&lt;&gt;0,K1438/H1438*100,""),"")</f>
        <v>400</v>
      </c>
      <c r="Q1438" s="65" t="n">
        <f aca="false">E1438-C1438-D1438</f>
        <v>0</v>
      </c>
      <c r="R1438" s="66" t="n">
        <f aca="false">H1438-F1438-G1438</f>
        <v>0</v>
      </c>
      <c r="S1438" s="66" t="n">
        <f aca="false">K1438-I1438-J1438</f>
        <v>0</v>
      </c>
    </row>
    <row r="1439" s="43" customFormat="true" ht="12" hidden="false" customHeight="false" outlineLevel="0" collapsed="false">
      <c r="A1439" s="72" t="s">
        <v>658</v>
      </c>
      <c r="B1439" s="79" t="s">
        <v>620</v>
      </c>
      <c r="C1439" s="111" t="n">
        <v>40000</v>
      </c>
      <c r="D1439" s="112"/>
      <c r="E1439" s="69" t="n">
        <f aca="false">SUM(C1439,D1439)</f>
        <v>40000</v>
      </c>
      <c r="F1439" s="111" t="n">
        <v>40000</v>
      </c>
      <c r="G1439" s="112"/>
      <c r="H1439" s="69" t="n">
        <f aca="false">SUM(F1439,G1439)</f>
        <v>40000</v>
      </c>
      <c r="I1439" s="111"/>
      <c r="J1439" s="112"/>
      <c r="K1439" s="69" t="n">
        <f aca="false">SUM(I1439,J1439)</f>
        <v>0</v>
      </c>
      <c r="L1439" s="71" t="str">
        <f aca="false">IF(C1439&lt;&gt;0,IF(I1439&lt;&gt;0,I1439/C1439*100,""),"")</f>
        <v/>
      </c>
      <c r="M1439" s="71" t="str">
        <f aca="false">IF(E1439&lt;&gt;0,IF(K1439&lt;&gt;0,K1439/E1439*100,""),"")</f>
        <v/>
      </c>
      <c r="N1439" s="71" t="str">
        <f aca="false">IF(F1439&lt;&gt;0,IF(I1439&lt;&gt;0,I1439/F1439*100,""),"")</f>
        <v/>
      </c>
      <c r="O1439" s="71" t="str">
        <f aca="false">IF(H1439&lt;&gt;0,IF(K1439&lt;&gt;0,K1439/H1439*100,""),"")</f>
        <v/>
      </c>
      <c r="Q1439" s="65" t="n">
        <f aca="false">E1439-C1439-D1439</f>
        <v>0</v>
      </c>
      <c r="R1439" s="66" t="n">
        <f aca="false">H1439-F1439-G1439</f>
        <v>0</v>
      </c>
      <c r="S1439" s="66" t="n">
        <f aca="false">K1439-I1439-J1439</f>
        <v>0</v>
      </c>
    </row>
    <row r="1440" s="43" customFormat="true" ht="6" hidden="false" customHeight="true" outlineLevel="0" collapsed="false">
      <c r="A1440" s="75"/>
      <c r="B1440" s="48"/>
      <c r="C1440" s="82"/>
      <c r="D1440" s="82"/>
      <c r="E1440" s="82" t="n">
        <f aca="false">SUM(C1440:D1440)</f>
        <v>0</v>
      </c>
      <c r="F1440" s="82"/>
      <c r="G1440" s="82"/>
      <c r="H1440" s="82" t="n">
        <f aca="false">SUM(F1440:G1440)</f>
        <v>0</v>
      </c>
      <c r="I1440" s="82"/>
      <c r="J1440" s="82"/>
      <c r="K1440" s="82" t="n">
        <f aca="false">SUM(I1440:J1440)</f>
        <v>0</v>
      </c>
      <c r="L1440" s="83" t="str">
        <f aca="false">IF(C1440&lt;&gt;0,IF(I1440&lt;&gt;0,I1440/C1440*100,""),"")</f>
        <v/>
      </c>
      <c r="M1440" s="83" t="str">
        <f aca="false">IF(E1440&lt;&gt;0,IF(K1440&lt;&gt;0,K1440/E1440*100,""),"")</f>
        <v/>
      </c>
      <c r="N1440" s="83" t="str">
        <f aca="false">IF(F1440&lt;&gt;0,IF(I1440&lt;&gt;0,I1440/F1440*100,""),"")</f>
        <v/>
      </c>
      <c r="O1440" s="83" t="str">
        <f aca="false">IF(H1440&lt;&gt;0,IF(K1440&lt;&gt;0,K1440/H1440*100,""),"")</f>
        <v/>
      </c>
      <c r="Q1440" s="65" t="n">
        <f aca="false">E1440-C1440-D1440</f>
        <v>0</v>
      </c>
      <c r="R1440" s="66" t="n">
        <f aca="false">H1440-F1440-G1440</f>
        <v>0</v>
      </c>
      <c r="S1440" s="66" t="n">
        <f aca="false">K1440-I1440-J1440</f>
        <v>0</v>
      </c>
    </row>
    <row r="1441" s="43" customFormat="true" ht="12.75" hidden="false" customHeight="false" outlineLevel="0" collapsed="false">
      <c r="A1441" s="61" t="s">
        <v>784</v>
      </c>
      <c r="B1441" s="76" t="s">
        <v>19</v>
      </c>
      <c r="C1441" s="118" t="n">
        <f aca="false">SUM(C1443:C1447)</f>
        <v>4407200</v>
      </c>
      <c r="D1441" s="118" t="n">
        <f aca="false">SUM(D1443:D1447)</f>
        <v>0</v>
      </c>
      <c r="E1441" s="118" t="n">
        <f aca="false">SUM(C1441:D1441)</f>
        <v>4407200</v>
      </c>
      <c r="F1441" s="118" t="n">
        <f aca="false">SUM(F1443:F1447)</f>
        <v>4797200</v>
      </c>
      <c r="G1441" s="118" t="n">
        <f aca="false">SUM(G1443:G1447)</f>
        <v>0</v>
      </c>
      <c r="H1441" s="118" t="n">
        <f aca="false">SUM(F1441:G1441)</f>
        <v>4797200</v>
      </c>
      <c r="I1441" s="118" t="n">
        <f aca="false">SUM(I1443:I1447)</f>
        <v>4410040</v>
      </c>
      <c r="J1441" s="118" t="n">
        <f aca="false">SUM(J1443:J1447)</f>
        <v>0</v>
      </c>
      <c r="K1441" s="118" t="n">
        <f aca="false">SUM(I1441:J1441)</f>
        <v>4410040</v>
      </c>
      <c r="L1441" s="119" t="n">
        <f aca="false">IF(C1441&lt;&gt;0,IF(I1441&lt;&gt;0,I1441/C1441*100,""),"")</f>
        <v>100.064440007261</v>
      </c>
      <c r="M1441" s="119" t="n">
        <f aca="false">IF(E1441&lt;&gt;0,IF(K1441&lt;&gt;0,K1441/E1441*100,""),"")</f>
        <v>100.064440007261</v>
      </c>
      <c r="N1441" s="119" t="n">
        <f aca="false">IF(F1441&lt;&gt;0,IF(I1441&lt;&gt;0,I1441/F1441*100,""),"")</f>
        <v>91.9294588509964</v>
      </c>
      <c r="O1441" s="119" t="n">
        <f aca="false">IF(H1441&lt;&gt;0,IF(K1441&lt;&gt;0,K1441/H1441*100,""),"")</f>
        <v>91.9294588509964</v>
      </c>
      <c r="Q1441" s="65" t="n">
        <f aca="false">E1441-C1441-D1441</f>
        <v>0</v>
      </c>
      <c r="R1441" s="66" t="n">
        <f aca="false">H1441-F1441-G1441</f>
        <v>0</v>
      </c>
      <c r="S1441" s="66" t="n">
        <f aca="false">K1441-I1441-J1441</f>
        <v>0</v>
      </c>
    </row>
    <row r="1442" s="43" customFormat="true" ht="12" hidden="true" customHeight="false" outlineLevel="0" collapsed="false">
      <c r="A1442" s="75" t="s">
        <v>26</v>
      </c>
      <c r="B1442" s="179"/>
      <c r="C1442" s="111" t="n">
        <f aca="false">SUM(C1443:C1447)</f>
        <v>4407200</v>
      </c>
      <c r="D1442" s="112"/>
      <c r="E1442" s="69" t="n">
        <f aca="false">SUM(C1442:D1442)</f>
        <v>4407200</v>
      </c>
      <c r="F1442" s="69" t="n">
        <f aca="false">SUM(F1443:F1447)</f>
        <v>4797200</v>
      </c>
      <c r="G1442" s="112"/>
      <c r="H1442" s="69" t="n">
        <f aca="false">SUM(F1442:G1442)</f>
        <v>4797200</v>
      </c>
      <c r="I1442" s="111" t="n">
        <f aca="false">SUM(I1443:I1447)</f>
        <v>4410040</v>
      </c>
      <c r="J1442" s="112"/>
      <c r="K1442" s="69" t="n">
        <f aca="false">SUM(I1442:J1442)</f>
        <v>4410040</v>
      </c>
      <c r="L1442" s="71" t="n">
        <f aca="false">IF(C1442&lt;&gt;0,IF(I1442&lt;&gt;0,I1442/C1442*100,""),"")</f>
        <v>100.064440007261</v>
      </c>
      <c r="M1442" s="71" t="n">
        <f aca="false">IF(E1442&lt;&gt;0,IF(K1442&lt;&gt;0,K1442/E1442*100,""),"")</f>
        <v>100.064440007261</v>
      </c>
      <c r="N1442" s="71" t="n">
        <f aca="false">IF(F1442&lt;&gt;0,IF(I1442&lt;&gt;0,I1442/F1442*100,""),"")</f>
        <v>91.9294588509964</v>
      </c>
      <c r="O1442" s="71" t="n">
        <f aca="false">IF(H1442&lt;&gt;0,IF(K1442&lt;&gt;0,K1442/H1442*100,""),"")</f>
        <v>91.9294588509964</v>
      </c>
      <c r="Q1442" s="65" t="n">
        <f aca="false">E1442-C1442-D1442</f>
        <v>0</v>
      </c>
      <c r="R1442" s="66" t="n">
        <f aca="false">H1442-F1442-G1442</f>
        <v>0</v>
      </c>
      <c r="S1442" s="66" t="n">
        <f aca="false">K1442-I1442-J1442</f>
        <v>0</v>
      </c>
    </row>
    <row r="1443" s="43" customFormat="true" ht="11.25" hidden="false" customHeight="false" outlineLevel="0" collapsed="false">
      <c r="A1443" s="72" t="s">
        <v>654</v>
      </c>
      <c r="B1443" s="48" t="s">
        <v>618</v>
      </c>
      <c r="C1443" s="111" t="n">
        <v>4199200</v>
      </c>
      <c r="D1443" s="111"/>
      <c r="E1443" s="69" t="n">
        <f aca="false">SUM(C1443:D1443)</f>
        <v>4199200</v>
      </c>
      <c r="F1443" s="111" t="n">
        <v>4199200</v>
      </c>
      <c r="G1443" s="111"/>
      <c r="H1443" s="69" t="n">
        <f aca="false">SUM(F1443:G1443)</f>
        <v>4199200</v>
      </c>
      <c r="I1443" s="111" t="n">
        <v>4063440</v>
      </c>
      <c r="J1443" s="111"/>
      <c r="K1443" s="69" t="n">
        <f aca="false">SUM(I1443:J1443)</f>
        <v>4063440</v>
      </c>
      <c r="L1443" s="71" t="n">
        <f aca="false">IF(C1443&lt;&gt;0,IF(I1443&lt;&gt;0,I1443/C1443*100,""),"")</f>
        <v>96.7670032387121</v>
      </c>
      <c r="M1443" s="71" t="n">
        <f aca="false">IF(E1443&lt;&gt;0,IF(K1443&lt;&gt;0,K1443/E1443*100,""),"")</f>
        <v>96.7670032387121</v>
      </c>
      <c r="N1443" s="71" t="n">
        <f aca="false">IF(F1443&lt;&gt;0,IF(I1443&lt;&gt;0,I1443/F1443*100,""),"")</f>
        <v>96.7670032387121</v>
      </c>
      <c r="O1443" s="71" t="n">
        <f aca="false">IF(H1443&lt;&gt;0,IF(K1443&lt;&gt;0,K1443/H1443*100,""),"")</f>
        <v>96.7670032387121</v>
      </c>
      <c r="Q1443" s="65" t="n">
        <f aca="false">E1443-C1443-D1443</f>
        <v>0</v>
      </c>
      <c r="R1443" s="66" t="n">
        <f aca="false">H1443-F1443-G1443</f>
        <v>0</v>
      </c>
      <c r="S1443" s="66" t="n">
        <f aca="false">K1443-I1443-J1443</f>
        <v>0</v>
      </c>
    </row>
    <row r="1444" s="43" customFormat="true" ht="11.25" hidden="false" customHeight="false" outlineLevel="0" collapsed="false">
      <c r="A1444" s="75" t="s">
        <v>30</v>
      </c>
      <c r="B1444" s="48" t="s">
        <v>31</v>
      </c>
      <c r="C1444" s="69" t="n">
        <v>18000</v>
      </c>
      <c r="D1444" s="69"/>
      <c r="E1444" s="69" t="n">
        <f aca="false">SUM(C1444:D1444)</f>
        <v>18000</v>
      </c>
      <c r="F1444" s="69" t="n">
        <v>18000</v>
      </c>
      <c r="G1444" s="69"/>
      <c r="H1444" s="69" t="n">
        <f aca="false">SUM(F1444:G1444)</f>
        <v>18000</v>
      </c>
      <c r="I1444" s="69" t="n">
        <v>19000</v>
      </c>
      <c r="J1444" s="69"/>
      <c r="K1444" s="69" t="n">
        <f aca="false">SUM(I1444:J1444)</f>
        <v>19000</v>
      </c>
      <c r="L1444" s="71" t="n">
        <f aca="false">IF(C1444&lt;&gt;0,IF(I1444&lt;&gt;0,I1444/C1444*100,""),"")</f>
        <v>105.555555555556</v>
      </c>
      <c r="M1444" s="71" t="n">
        <f aca="false">IF(E1444&lt;&gt;0,IF(K1444&lt;&gt;0,K1444/E1444*100,""),"")</f>
        <v>105.555555555556</v>
      </c>
      <c r="N1444" s="71" t="n">
        <f aca="false">IF(F1444&lt;&gt;0,IF(I1444&lt;&gt;0,I1444/F1444*100,""),"")</f>
        <v>105.555555555556</v>
      </c>
      <c r="O1444" s="71" t="n">
        <f aca="false">IF(H1444&lt;&gt;0,IF(K1444&lt;&gt;0,K1444/H1444*100,""),"")</f>
        <v>105.555555555556</v>
      </c>
      <c r="Q1444" s="65" t="n">
        <f aca="false">E1444-C1444-D1444</f>
        <v>0</v>
      </c>
      <c r="R1444" s="66" t="n">
        <f aca="false">H1444-F1444-G1444</f>
        <v>0</v>
      </c>
      <c r="S1444" s="66" t="n">
        <f aca="false">K1444-I1444-J1444</f>
        <v>0</v>
      </c>
    </row>
    <row r="1445" s="43" customFormat="true" ht="12" hidden="false" customHeight="false" outlineLevel="0" collapsed="false">
      <c r="A1445" s="72" t="s">
        <v>773</v>
      </c>
      <c r="B1445" s="48" t="s">
        <v>774</v>
      </c>
      <c r="C1445" s="111" t="n">
        <v>150000</v>
      </c>
      <c r="D1445" s="112"/>
      <c r="E1445" s="69" t="n">
        <f aca="false">SUM(C1445,D1445)</f>
        <v>150000</v>
      </c>
      <c r="F1445" s="111" t="n">
        <v>284000</v>
      </c>
      <c r="G1445" s="112"/>
      <c r="H1445" s="69" t="n">
        <f aca="false">SUM(F1445,G1445)</f>
        <v>284000</v>
      </c>
      <c r="I1445" s="111" t="n">
        <v>321600</v>
      </c>
      <c r="J1445" s="112"/>
      <c r="K1445" s="69" t="n">
        <f aca="false">SUM(I1445,J1445)</f>
        <v>321600</v>
      </c>
      <c r="L1445" s="71" t="n">
        <f aca="false">IF(C1445&lt;&gt;0,IF(I1445&lt;&gt;0,I1445/C1445*100,""),"")</f>
        <v>214.4</v>
      </c>
      <c r="M1445" s="71" t="n">
        <f aca="false">IF(E1445&lt;&gt;0,IF(K1445&lt;&gt;0,K1445/E1445*100,""),"")</f>
        <v>214.4</v>
      </c>
      <c r="N1445" s="71" t="n">
        <f aca="false">IF(F1445&lt;&gt;0,IF(I1445&lt;&gt;0,I1445/F1445*100,""),"")</f>
        <v>113.239436619718</v>
      </c>
      <c r="O1445" s="71" t="n">
        <f aca="false">IF(H1445&lt;&gt;0,IF(K1445&lt;&gt;0,K1445/H1445*100,""),"")</f>
        <v>113.239436619718</v>
      </c>
      <c r="Q1445" s="65" t="n">
        <f aca="false">E1445-C1445-D1445</f>
        <v>0</v>
      </c>
      <c r="R1445" s="66" t="n">
        <f aca="false">H1445-F1445-G1445</f>
        <v>0</v>
      </c>
      <c r="S1445" s="66" t="n">
        <f aca="false">K1445-I1445-J1445</f>
        <v>0</v>
      </c>
    </row>
    <row r="1446" s="43" customFormat="true" ht="11.25" hidden="false" customHeight="false" outlineLevel="0" collapsed="false">
      <c r="A1446" s="72" t="s">
        <v>655</v>
      </c>
      <c r="B1446" s="48" t="s">
        <v>656</v>
      </c>
      <c r="C1446" s="111"/>
      <c r="D1446" s="111"/>
      <c r="E1446" s="69" t="n">
        <f aca="false">SUM(C1446:D1446)</f>
        <v>0</v>
      </c>
      <c r="F1446" s="111" t="n">
        <v>256000</v>
      </c>
      <c r="G1446" s="111"/>
      <c r="H1446" s="69" t="n">
        <f aca="false">SUM(F1446:G1446)</f>
        <v>256000</v>
      </c>
      <c r="I1446" s="111" t="n">
        <v>6000</v>
      </c>
      <c r="J1446" s="111"/>
      <c r="K1446" s="69" t="n">
        <f aca="false">SUM(I1446:J1446)</f>
        <v>6000</v>
      </c>
      <c r="L1446" s="71" t="str">
        <f aca="false">IF(C1446&lt;&gt;0,IF(I1446&lt;&gt;0,I1446/C1446*100,""),"")</f>
        <v/>
      </c>
      <c r="M1446" s="71" t="str">
        <f aca="false">IF(E1446&lt;&gt;0,IF(K1446&lt;&gt;0,K1446/E1446*100,""),"")</f>
        <v/>
      </c>
      <c r="N1446" s="71" t="n">
        <f aca="false">IF(F1446&lt;&gt;0,IF(I1446&lt;&gt;0,I1446/F1446*100,""),"")</f>
        <v>2.34375</v>
      </c>
      <c r="O1446" s="71" t="n">
        <f aca="false">IF(H1446&lt;&gt;0,IF(K1446&lt;&gt;0,K1446/H1446*100,""),"")</f>
        <v>2.34375</v>
      </c>
      <c r="Q1446" s="65" t="n">
        <f aca="false">E1446-C1446-D1446</f>
        <v>0</v>
      </c>
      <c r="R1446" s="66" t="n">
        <f aca="false">H1446-F1446-G1446</f>
        <v>0</v>
      </c>
      <c r="S1446" s="66" t="n">
        <f aca="false">K1446-I1446-J1446</f>
        <v>0</v>
      </c>
    </row>
    <row r="1447" s="43" customFormat="true" ht="12" hidden="false" customHeight="false" outlineLevel="0" collapsed="false">
      <c r="A1447" s="72" t="s">
        <v>658</v>
      </c>
      <c r="B1447" s="79" t="s">
        <v>620</v>
      </c>
      <c r="C1447" s="111" t="n">
        <v>40000</v>
      </c>
      <c r="D1447" s="112"/>
      <c r="E1447" s="69" t="n">
        <f aca="false">SUM(C1447,D1447)</f>
        <v>40000</v>
      </c>
      <c r="F1447" s="111" t="n">
        <v>40000</v>
      </c>
      <c r="G1447" s="112"/>
      <c r="H1447" s="69" t="n">
        <f aca="false">SUM(F1447,G1447)</f>
        <v>40000</v>
      </c>
      <c r="I1447" s="111"/>
      <c r="J1447" s="112"/>
      <c r="K1447" s="69" t="n">
        <f aca="false">SUM(I1447,J1447)</f>
        <v>0</v>
      </c>
      <c r="L1447" s="71" t="str">
        <f aca="false">IF(C1447&lt;&gt;0,IF(I1447&lt;&gt;0,I1447/C1447*100,""),"")</f>
        <v/>
      </c>
      <c r="M1447" s="71" t="str">
        <f aca="false">IF(E1447&lt;&gt;0,IF(K1447&lt;&gt;0,K1447/E1447*100,""),"")</f>
        <v/>
      </c>
      <c r="N1447" s="71" t="str">
        <f aca="false">IF(F1447&lt;&gt;0,IF(I1447&lt;&gt;0,I1447/F1447*100,""),"")</f>
        <v/>
      </c>
      <c r="O1447" s="71" t="str">
        <f aca="false">IF(H1447&lt;&gt;0,IF(K1447&lt;&gt;0,K1447/H1447*100,""),"")</f>
        <v/>
      </c>
      <c r="Q1447" s="65" t="n">
        <f aca="false">E1447-C1447-D1447</f>
        <v>0</v>
      </c>
      <c r="R1447" s="66" t="n">
        <f aca="false">H1447-F1447-G1447</f>
        <v>0</v>
      </c>
      <c r="S1447" s="66" t="n">
        <f aca="false">K1447-I1447-J1447</f>
        <v>0</v>
      </c>
    </row>
    <row r="1448" s="43" customFormat="true" ht="6" hidden="false" customHeight="true" outlineLevel="0" collapsed="false">
      <c r="A1448" s="75"/>
      <c r="B1448" s="48"/>
      <c r="C1448" s="69"/>
      <c r="D1448" s="69"/>
      <c r="E1448" s="69" t="n">
        <f aca="false">SUM(C1448:D1448)</f>
        <v>0</v>
      </c>
      <c r="F1448" s="69"/>
      <c r="G1448" s="69"/>
      <c r="H1448" s="69" t="n">
        <f aca="false">SUM(F1448:G1448)</f>
        <v>0</v>
      </c>
      <c r="I1448" s="69"/>
      <c r="J1448" s="69"/>
      <c r="K1448" s="69" t="n">
        <f aca="false">SUM(I1448:J1448)</f>
        <v>0</v>
      </c>
      <c r="L1448" s="71" t="str">
        <f aca="false">IF(C1448&lt;&gt;0,IF(I1448&lt;&gt;0,I1448/C1448*100,""),"")</f>
        <v/>
      </c>
      <c r="M1448" s="71" t="str">
        <f aca="false">IF(E1448&lt;&gt;0,IF(K1448&lt;&gt;0,K1448/E1448*100,""),"")</f>
        <v/>
      </c>
      <c r="N1448" s="71" t="str">
        <f aca="false">IF(F1448&lt;&gt;0,IF(I1448&lt;&gt;0,I1448/F1448*100,""),"")</f>
        <v/>
      </c>
      <c r="O1448" s="71" t="str">
        <f aca="false">IF(H1448&lt;&gt;0,IF(K1448&lt;&gt;0,K1448/H1448*100,""),"")</f>
        <v/>
      </c>
      <c r="Q1448" s="65" t="n">
        <f aca="false">E1448-C1448-D1448</f>
        <v>0</v>
      </c>
      <c r="R1448" s="66" t="n">
        <f aca="false">H1448-F1448-G1448</f>
        <v>0</v>
      </c>
      <c r="S1448" s="66" t="n">
        <f aca="false">K1448-I1448-J1448</f>
        <v>0</v>
      </c>
    </row>
    <row r="1449" s="43" customFormat="true" ht="12.75" hidden="false" customHeight="false" outlineLevel="0" collapsed="false">
      <c r="A1449" s="61" t="s">
        <v>785</v>
      </c>
      <c r="B1449" s="76" t="s">
        <v>19</v>
      </c>
      <c r="C1449" s="183" t="n">
        <f aca="false">SUM(C1451:C1455)</f>
        <v>3869400</v>
      </c>
      <c r="D1449" s="183" t="n">
        <f aca="false">SUM(D1451:D1453)</f>
        <v>0</v>
      </c>
      <c r="E1449" s="183" t="n">
        <f aca="false">SUM(C1449:D1449)</f>
        <v>3869400</v>
      </c>
      <c r="F1449" s="183" t="n">
        <f aca="false">SUM(F1451:F1455)</f>
        <v>4242400</v>
      </c>
      <c r="G1449" s="183" t="n">
        <f aca="false">SUM(G1451:G1453)</f>
        <v>0</v>
      </c>
      <c r="H1449" s="183" t="n">
        <f aca="false">SUM(F1449:G1449)</f>
        <v>4242400</v>
      </c>
      <c r="I1449" s="183" t="n">
        <f aca="false">SUM(I1451:I1455)</f>
        <v>3915400</v>
      </c>
      <c r="J1449" s="183" t="n">
        <f aca="false">SUM(J1451:J1453)</f>
        <v>0</v>
      </c>
      <c r="K1449" s="183" t="n">
        <f aca="false">SUM(I1449:J1449)</f>
        <v>3915400</v>
      </c>
      <c r="L1449" s="184" t="n">
        <f aca="false">IF(C1449&lt;&gt;0,IF(I1449&lt;&gt;0,I1449/C1449*100,""),"")</f>
        <v>101.188814803329</v>
      </c>
      <c r="M1449" s="184" t="n">
        <f aca="false">IF(E1449&lt;&gt;0,IF(K1449&lt;&gt;0,K1449/E1449*100,""),"")</f>
        <v>101.188814803329</v>
      </c>
      <c r="N1449" s="184" t="n">
        <f aca="false">IF(F1449&lt;&gt;0,IF(I1449&lt;&gt;0,I1449/F1449*100,""),"")</f>
        <v>92.2920988119932</v>
      </c>
      <c r="O1449" s="184" t="n">
        <f aca="false">IF(H1449&lt;&gt;0,IF(K1449&lt;&gt;0,K1449/H1449*100,""),"")</f>
        <v>92.2920988119932</v>
      </c>
      <c r="Q1449" s="65" t="n">
        <f aca="false">E1449-C1449-D1449</f>
        <v>0</v>
      </c>
      <c r="R1449" s="66" t="n">
        <f aca="false">H1449-F1449-G1449</f>
        <v>0</v>
      </c>
      <c r="S1449" s="66" t="n">
        <f aca="false">K1449-I1449-J1449</f>
        <v>0</v>
      </c>
    </row>
    <row r="1450" s="43" customFormat="true" ht="12" hidden="false" customHeight="false" outlineLevel="0" collapsed="false">
      <c r="A1450" s="72" t="s">
        <v>26</v>
      </c>
      <c r="B1450" s="179"/>
      <c r="C1450" s="185" t="n">
        <f aca="false">SUM(C1451:C1454)</f>
        <v>3869400</v>
      </c>
      <c r="D1450" s="186"/>
      <c r="E1450" s="69" t="n">
        <f aca="false">SUM(C1450:D1450)</f>
        <v>3869400</v>
      </c>
      <c r="F1450" s="69" t="n">
        <f aca="false">SUM(F1451:F1454)</f>
        <v>3971400</v>
      </c>
      <c r="G1450" s="186"/>
      <c r="H1450" s="69" t="n">
        <f aca="false">SUM(F1450:G1450)</f>
        <v>3971400</v>
      </c>
      <c r="I1450" s="69" t="n">
        <f aca="false">SUM(I1451:I1454)</f>
        <v>3915400</v>
      </c>
      <c r="J1450" s="186"/>
      <c r="K1450" s="69" t="n">
        <f aca="false">SUM(I1450:J1450)</f>
        <v>3915400</v>
      </c>
      <c r="L1450" s="71" t="n">
        <f aca="false">IF(C1450&lt;&gt;0,IF(I1450&lt;&gt;0,I1450/C1450*100,""),"")</f>
        <v>101.188814803329</v>
      </c>
      <c r="M1450" s="71" t="n">
        <f aca="false">IF(E1450&lt;&gt;0,IF(K1450&lt;&gt;0,K1450/E1450*100,""),"")</f>
        <v>101.188814803329</v>
      </c>
      <c r="N1450" s="71" t="n">
        <f aca="false">IF(F1450&lt;&gt;0,IF(I1450&lt;&gt;0,I1450/F1450*100,""),"")</f>
        <v>98.5899179130785</v>
      </c>
      <c r="O1450" s="71" t="n">
        <f aca="false">IF(H1450&lt;&gt;0,IF(K1450&lt;&gt;0,K1450/H1450*100,""),"")</f>
        <v>98.5899179130785</v>
      </c>
      <c r="Q1450" s="65" t="n">
        <f aca="false">E1450-C1450-D1450</f>
        <v>0</v>
      </c>
      <c r="R1450" s="66" t="n">
        <f aca="false">H1450-F1450-G1450</f>
        <v>0</v>
      </c>
      <c r="S1450" s="66" t="n">
        <f aca="false">K1450-I1450-J1450</f>
        <v>0</v>
      </c>
    </row>
    <row r="1451" s="43" customFormat="true" ht="11.25" hidden="false" customHeight="false" outlineLevel="0" collapsed="false">
      <c r="A1451" s="72" t="s">
        <v>654</v>
      </c>
      <c r="B1451" s="48" t="s">
        <v>618</v>
      </c>
      <c r="C1451" s="185" t="n">
        <v>3868800</v>
      </c>
      <c r="D1451" s="185"/>
      <c r="E1451" s="69" t="n">
        <f aca="false">SUM(C1451:D1451)</f>
        <v>3868800</v>
      </c>
      <c r="F1451" s="185" t="n">
        <v>3868800</v>
      </c>
      <c r="G1451" s="185"/>
      <c r="H1451" s="69" t="n">
        <f aca="false">SUM(F1451:G1451)</f>
        <v>3868800</v>
      </c>
      <c r="I1451" s="185" t="n">
        <v>3864400</v>
      </c>
      <c r="J1451" s="185"/>
      <c r="K1451" s="69" t="n">
        <f aca="false">SUM(I1451:J1451)</f>
        <v>3864400</v>
      </c>
      <c r="L1451" s="71" t="n">
        <f aca="false">IF(C1451&lt;&gt;0,IF(I1451&lt;&gt;0,I1451/C1451*100,""),"")</f>
        <v>99.8862696443342</v>
      </c>
      <c r="M1451" s="71" t="n">
        <f aca="false">IF(E1451&lt;&gt;0,IF(K1451&lt;&gt;0,K1451/E1451*100,""),"")</f>
        <v>99.8862696443342</v>
      </c>
      <c r="N1451" s="71" t="n">
        <f aca="false">IF(F1451&lt;&gt;0,IF(I1451&lt;&gt;0,I1451/F1451*100,""),"")</f>
        <v>99.8862696443342</v>
      </c>
      <c r="O1451" s="71" t="n">
        <f aca="false">IF(H1451&lt;&gt;0,IF(K1451&lt;&gt;0,K1451/H1451*100,""),"")</f>
        <v>99.8862696443342</v>
      </c>
      <c r="Q1451" s="65" t="n">
        <f aca="false">E1451-C1451-D1451</f>
        <v>0</v>
      </c>
      <c r="R1451" s="66" t="n">
        <f aca="false">H1451-F1451-G1451</f>
        <v>0</v>
      </c>
      <c r="S1451" s="66" t="n">
        <f aca="false">K1451-I1451-J1451</f>
        <v>0</v>
      </c>
    </row>
    <row r="1452" s="43" customFormat="true" ht="12.75" hidden="false" customHeight="true" outlineLevel="0" collapsed="false">
      <c r="A1452" s="72" t="s">
        <v>30</v>
      </c>
      <c r="B1452" s="48" t="s">
        <v>31</v>
      </c>
      <c r="C1452" s="185"/>
      <c r="D1452" s="185"/>
      <c r="E1452" s="69" t="n">
        <f aca="false">SUM(C1452:D1452)</f>
        <v>0</v>
      </c>
      <c r="F1452" s="185"/>
      <c r="G1452" s="185"/>
      <c r="H1452" s="69" t="n">
        <f aca="false">SUM(F1452:G1452)</f>
        <v>0</v>
      </c>
      <c r="I1452" s="185" t="n">
        <v>35000</v>
      </c>
      <c r="J1452" s="185"/>
      <c r="K1452" s="69" t="n">
        <f aca="false">SUM(I1452:J1452)</f>
        <v>35000</v>
      </c>
      <c r="L1452" s="71" t="str">
        <f aca="false">IF(C1452&lt;&gt;0,IF(I1452&lt;&gt;0,I1452/C1452*100,""),"")</f>
        <v/>
      </c>
      <c r="M1452" s="71" t="str">
        <f aca="false">IF(E1452&lt;&gt;0,IF(K1452&lt;&gt;0,K1452/E1452*100,""),"")</f>
        <v/>
      </c>
      <c r="N1452" s="71" t="str">
        <f aca="false">IF(F1452&lt;&gt;0,IF(I1452&lt;&gt;0,I1452/F1452*100,""),"")</f>
        <v/>
      </c>
      <c r="O1452" s="71" t="str">
        <f aca="false">IF(H1452&lt;&gt;0,IF(K1452&lt;&gt;0,K1452/H1452*100,""),"")</f>
        <v/>
      </c>
      <c r="Q1452" s="65" t="n">
        <f aca="false">E1452-C1452-D1452</f>
        <v>0</v>
      </c>
      <c r="R1452" s="66" t="n">
        <f aca="false">H1452-F1452-G1452</f>
        <v>0</v>
      </c>
      <c r="S1452" s="66" t="n">
        <f aca="false">K1452-I1452-J1452</f>
        <v>0</v>
      </c>
    </row>
    <row r="1453" s="43" customFormat="true" ht="12.75" hidden="false" customHeight="true" outlineLevel="0" collapsed="false">
      <c r="A1453" s="75" t="s">
        <v>655</v>
      </c>
      <c r="B1453" s="48" t="s">
        <v>656</v>
      </c>
      <c r="C1453" s="111"/>
      <c r="D1453" s="111"/>
      <c r="E1453" s="69" t="n">
        <f aca="false">SUM(C1453:D1453)</f>
        <v>0</v>
      </c>
      <c r="F1453" s="111" t="n">
        <v>102000</v>
      </c>
      <c r="G1453" s="111"/>
      <c r="H1453" s="69" t="n">
        <f aca="false">SUM(F1453:G1453)</f>
        <v>102000</v>
      </c>
      <c r="I1453" s="111" t="n">
        <v>16000</v>
      </c>
      <c r="J1453" s="111"/>
      <c r="K1453" s="69" t="n">
        <f aca="false">SUM(I1453:J1453)</f>
        <v>16000</v>
      </c>
      <c r="L1453" s="71" t="str">
        <f aca="false">IF(C1453&lt;&gt;0,IF(I1453&lt;&gt;0,I1453/C1453*100,""),"")</f>
        <v/>
      </c>
      <c r="M1453" s="71" t="str">
        <f aca="false">IF(E1453&lt;&gt;0,IF(K1453&lt;&gt;0,K1453/E1453*100,""),"")</f>
        <v/>
      </c>
      <c r="N1453" s="71" t="n">
        <f aca="false">IF(F1453&lt;&gt;0,IF(I1453&lt;&gt;0,I1453/F1453*100,""),"")</f>
        <v>15.6862745098039</v>
      </c>
      <c r="O1453" s="71" t="n">
        <f aca="false">IF(H1453&lt;&gt;0,IF(K1453&lt;&gt;0,K1453/H1453*100,""),"")</f>
        <v>15.6862745098039</v>
      </c>
      <c r="Q1453" s="65" t="n">
        <f aca="false">E1453-C1453-D1453</f>
        <v>0</v>
      </c>
      <c r="R1453" s="66" t="n">
        <f aca="false">H1453-F1453-G1453</f>
        <v>0</v>
      </c>
      <c r="S1453" s="66" t="n">
        <f aca="false">K1453-I1453-J1453</f>
        <v>0</v>
      </c>
    </row>
    <row r="1454" s="43" customFormat="true" ht="12.75" hidden="false" customHeight="true" outlineLevel="0" collapsed="false">
      <c r="A1454" s="72" t="s">
        <v>667</v>
      </c>
      <c r="B1454" s="79" t="s">
        <v>668</v>
      </c>
      <c r="C1454" s="111" t="n">
        <v>600</v>
      </c>
      <c r="D1454" s="111"/>
      <c r="E1454" s="69" t="n">
        <f aca="false">SUM(C1454:D1454)</f>
        <v>600</v>
      </c>
      <c r="F1454" s="111" t="n">
        <v>600</v>
      </c>
      <c r="G1454" s="111"/>
      <c r="H1454" s="69" t="n">
        <f aca="false">SUM(F1454:G1454)</f>
        <v>600</v>
      </c>
      <c r="I1454" s="111"/>
      <c r="J1454" s="111"/>
      <c r="K1454" s="69" t="n">
        <f aca="false">SUM(I1454:J1454)</f>
        <v>0</v>
      </c>
      <c r="L1454" s="71" t="str">
        <f aca="false">IF(C1454&lt;&gt;0,IF(I1454&lt;&gt;0,I1454/C1454*100,""),"")</f>
        <v/>
      </c>
      <c r="M1454" s="71" t="str">
        <f aca="false">IF(E1454&lt;&gt;0,IF(K1454&lt;&gt;0,K1454/E1454*100,""),"")</f>
        <v/>
      </c>
      <c r="N1454" s="71" t="str">
        <f aca="false">IF(F1454&lt;&gt;0,IF(I1454&lt;&gt;0,I1454/F1454*100,""),"")</f>
        <v/>
      </c>
      <c r="O1454" s="71" t="str">
        <f aca="false">IF(H1454&lt;&gt;0,IF(K1454&lt;&gt;0,K1454/H1454*100,""),"")</f>
        <v/>
      </c>
      <c r="Q1454" s="65" t="n">
        <f aca="false">E1454-C1454-D1454</f>
        <v>0</v>
      </c>
      <c r="R1454" s="66" t="n">
        <f aca="false">H1454-F1454-G1454</f>
        <v>0</v>
      </c>
      <c r="S1454" s="66" t="n">
        <f aca="false">K1454-I1454-J1454</f>
        <v>0</v>
      </c>
    </row>
    <row r="1455" s="43" customFormat="true" ht="12.75" hidden="false" customHeight="true" outlineLevel="0" collapsed="false">
      <c r="A1455" s="75" t="s">
        <v>57</v>
      </c>
      <c r="B1455" s="79" t="s">
        <v>58</v>
      </c>
      <c r="C1455" s="111"/>
      <c r="D1455" s="111"/>
      <c r="E1455" s="69"/>
      <c r="F1455" s="111" t="n">
        <v>271000</v>
      </c>
      <c r="G1455" s="111"/>
      <c r="H1455" s="69" t="n">
        <f aca="false">SUM(F1455:G1455)</f>
        <v>271000</v>
      </c>
      <c r="I1455" s="111"/>
      <c r="J1455" s="111"/>
      <c r="K1455" s="69"/>
      <c r="L1455" s="71" t="str">
        <f aca="false">IF(C1455&lt;&gt;0,IF(I1455&lt;&gt;0,I1455/C1455*100,""),"")</f>
        <v/>
      </c>
      <c r="M1455" s="71" t="str">
        <f aca="false">IF(E1455&lt;&gt;0,IF(K1455&lt;&gt;0,K1455/E1455*100,""),"")</f>
        <v/>
      </c>
      <c r="N1455" s="71" t="str">
        <f aca="false">IF(F1455&lt;&gt;0,IF(I1455&lt;&gt;0,I1455/F1455*100,""),"")</f>
        <v/>
      </c>
      <c r="O1455" s="71" t="str">
        <f aca="false">IF(H1455&lt;&gt;0,IF(K1455&lt;&gt;0,K1455/H1455*100,""),"")</f>
        <v/>
      </c>
      <c r="Q1455" s="65" t="n">
        <f aca="false">E1455-C1455-D1455</f>
        <v>0</v>
      </c>
      <c r="R1455" s="66" t="n">
        <f aca="false">H1455-F1455-G1455</f>
        <v>0</v>
      </c>
      <c r="S1455" s="66" t="n">
        <f aca="false">K1455-I1455-J1455</f>
        <v>0</v>
      </c>
    </row>
    <row r="1456" s="43" customFormat="true" ht="6" hidden="false" customHeight="true" outlineLevel="0" collapsed="false">
      <c r="A1456" s="72"/>
      <c r="B1456" s="48"/>
      <c r="C1456" s="111"/>
      <c r="D1456" s="111"/>
      <c r="E1456" s="69" t="n">
        <f aca="false">SUM(C1456:D1456)</f>
        <v>0</v>
      </c>
      <c r="F1456" s="69"/>
      <c r="G1456" s="111"/>
      <c r="H1456" s="69" t="n">
        <f aca="false">SUM(F1456:G1456)</f>
        <v>0</v>
      </c>
      <c r="I1456" s="111"/>
      <c r="J1456" s="111"/>
      <c r="K1456" s="69" t="n">
        <f aca="false">SUM(I1456:J1456)</f>
        <v>0</v>
      </c>
      <c r="L1456" s="71" t="str">
        <f aca="false">IF(C1456&lt;&gt;0,IF(I1456&lt;&gt;0,I1456/C1456*100,""),"")</f>
        <v/>
      </c>
      <c r="M1456" s="71" t="str">
        <f aca="false">IF(E1456&lt;&gt;0,IF(K1456&lt;&gt;0,K1456/E1456*100,""),"")</f>
        <v/>
      </c>
      <c r="N1456" s="71" t="str">
        <f aca="false">IF(F1456&lt;&gt;0,IF(I1456&lt;&gt;0,I1456/F1456*100,""),"")</f>
        <v/>
      </c>
      <c r="O1456" s="71" t="str">
        <f aca="false">IF(H1456&lt;&gt;0,IF(K1456&lt;&gt;0,K1456/H1456*100,""),"")</f>
        <v/>
      </c>
      <c r="Q1456" s="65" t="n">
        <f aca="false">E1456-C1456-D1456</f>
        <v>0</v>
      </c>
      <c r="R1456" s="66" t="n">
        <f aca="false">H1456-F1456-G1456</f>
        <v>0</v>
      </c>
      <c r="S1456" s="66" t="n">
        <f aca="false">K1456-I1456-J1456</f>
        <v>0</v>
      </c>
    </row>
    <row r="1457" s="43" customFormat="true" ht="12.75" hidden="false" customHeight="false" outlineLevel="0" collapsed="false">
      <c r="A1457" s="61" t="s">
        <v>786</v>
      </c>
      <c r="B1457" s="76" t="s">
        <v>19</v>
      </c>
      <c r="C1457" s="108" t="n">
        <f aca="false">SUM(C1459:C1461)</f>
        <v>4083000</v>
      </c>
      <c r="D1457" s="108" t="n">
        <f aca="false">SUM(D1459:D1461)</f>
        <v>0</v>
      </c>
      <c r="E1457" s="108" t="n">
        <f aca="false">SUM(C1457:D1457)</f>
        <v>4083000</v>
      </c>
      <c r="F1457" s="108" t="n">
        <f aca="false">SUM(F1459:F1462)</f>
        <v>5214000</v>
      </c>
      <c r="G1457" s="108" t="n">
        <f aca="false">SUM(G1459:G1461)</f>
        <v>0</v>
      </c>
      <c r="H1457" s="108" t="n">
        <f aca="false">SUM(F1457:G1457)</f>
        <v>5214000</v>
      </c>
      <c r="I1457" s="108" t="n">
        <f aca="false">SUM(I1459:I1462)</f>
        <v>4299400</v>
      </c>
      <c r="J1457" s="108" t="n">
        <f aca="false">SUM(J1459:J1461)</f>
        <v>0</v>
      </c>
      <c r="K1457" s="108" t="n">
        <f aca="false">SUM(I1457:J1457)</f>
        <v>4299400</v>
      </c>
      <c r="L1457" s="109" t="n">
        <f aca="false">IF(C1457&lt;&gt;0,IF(I1457&lt;&gt;0,I1457/C1457*100,""),"")</f>
        <v>105.300024491795</v>
      </c>
      <c r="M1457" s="109" t="n">
        <f aca="false">IF(E1457&lt;&gt;0,IF(K1457&lt;&gt;0,K1457/E1457*100,""),"")</f>
        <v>105.300024491795</v>
      </c>
      <c r="N1457" s="109" t="n">
        <f aca="false">IF(F1457&lt;&gt;0,IF(I1457&lt;&gt;0,I1457/F1457*100,""),"")</f>
        <v>82.4587648638282</v>
      </c>
      <c r="O1457" s="109" t="n">
        <f aca="false">IF(H1457&lt;&gt;0,IF(K1457&lt;&gt;0,K1457/H1457*100,""),"")</f>
        <v>82.4587648638282</v>
      </c>
      <c r="Q1457" s="65" t="n">
        <f aca="false">E1457-C1457-D1457</f>
        <v>0</v>
      </c>
      <c r="R1457" s="66" t="n">
        <f aca="false">H1457-F1457-G1457</f>
        <v>0</v>
      </c>
      <c r="S1457" s="66" t="n">
        <f aca="false">K1457-I1457-J1457</f>
        <v>0</v>
      </c>
    </row>
    <row r="1458" s="43" customFormat="true" ht="12" hidden="false" customHeight="false" outlineLevel="0" collapsed="false">
      <c r="A1458" s="72" t="s">
        <v>26</v>
      </c>
      <c r="B1458" s="179"/>
      <c r="C1458" s="111" t="n">
        <f aca="false">SUM(C1459:C1461)</f>
        <v>4083000</v>
      </c>
      <c r="D1458" s="112"/>
      <c r="E1458" s="69" t="n">
        <f aca="false">SUM(C1458:D1458)</f>
        <v>4083000</v>
      </c>
      <c r="F1458" s="69" t="n">
        <f aca="false">SUM(F1459:F1461)</f>
        <v>4714000</v>
      </c>
      <c r="G1458" s="112"/>
      <c r="H1458" s="69" t="n">
        <f aca="false">SUM(F1458:G1458)</f>
        <v>4714000</v>
      </c>
      <c r="I1458" s="69" t="n">
        <f aca="false">SUM(I1459:I1461)</f>
        <v>4299400</v>
      </c>
      <c r="J1458" s="112"/>
      <c r="K1458" s="69" t="n">
        <f aca="false">SUM(I1458:J1458)</f>
        <v>4299400</v>
      </c>
      <c r="L1458" s="71" t="n">
        <f aca="false">IF(C1458&lt;&gt;0,IF(I1458&lt;&gt;0,I1458/C1458*100,""),"")</f>
        <v>105.300024491795</v>
      </c>
      <c r="M1458" s="71" t="n">
        <f aca="false">IF(E1458&lt;&gt;0,IF(K1458&lt;&gt;0,K1458/E1458*100,""),"")</f>
        <v>105.300024491795</v>
      </c>
      <c r="N1458" s="71" t="n">
        <f aca="false">IF(F1458&lt;&gt;0,IF(I1458&lt;&gt;0,I1458/F1458*100,""),"")</f>
        <v>91.2049215103946</v>
      </c>
      <c r="O1458" s="71" t="n">
        <f aca="false">IF(H1458&lt;&gt;0,IF(K1458&lt;&gt;0,K1458/H1458*100,""),"")</f>
        <v>91.2049215103946</v>
      </c>
      <c r="Q1458" s="65" t="n">
        <f aca="false">E1458-C1458-D1458</f>
        <v>0</v>
      </c>
      <c r="R1458" s="66" t="n">
        <f aca="false">H1458-F1458-G1458</f>
        <v>0</v>
      </c>
      <c r="S1458" s="66" t="n">
        <f aca="false">K1458-I1458-J1458</f>
        <v>0</v>
      </c>
    </row>
    <row r="1459" s="43" customFormat="true" ht="12" hidden="false" customHeight="false" outlineLevel="0" collapsed="false">
      <c r="A1459" s="72" t="s">
        <v>654</v>
      </c>
      <c r="B1459" s="48" t="s">
        <v>618</v>
      </c>
      <c r="C1459" s="111" t="n">
        <v>4082400</v>
      </c>
      <c r="D1459" s="112"/>
      <c r="E1459" s="69" t="n">
        <f aca="false">SUM(C1459:D1459)</f>
        <v>4082400</v>
      </c>
      <c r="F1459" s="111" t="n">
        <v>4282400</v>
      </c>
      <c r="G1459" s="112"/>
      <c r="H1459" s="69" t="n">
        <f aca="false">SUM(F1459:G1459)</f>
        <v>4282400</v>
      </c>
      <c r="I1459" s="111" t="n">
        <v>4287400</v>
      </c>
      <c r="J1459" s="112"/>
      <c r="K1459" s="69" t="n">
        <f aca="false">SUM(I1459:J1459)</f>
        <v>4287400</v>
      </c>
      <c r="L1459" s="71" t="n">
        <f aca="false">IF(C1459&lt;&gt;0,IF(I1459&lt;&gt;0,I1459/C1459*100,""),"")</f>
        <v>105.021555947482</v>
      </c>
      <c r="M1459" s="71" t="n">
        <f aca="false">IF(E1459&lt;&gt;0,IF(K1459&lt;&gt;0,K1459/E1459*100,""),"")</f>
        <v>105.021555947482</v>
      </c>
      <c r="N1459" s="71" t="n">
        <f aca="false">IF(F1459&lt;&gt;0,IF(I1459&lt;&gt;0,I1459/F1459*100,""),"")</f>
        <v>100.116756958715</v>
      </c>
      <c r="O1459" s="71" t="n">
        <f aca="false">IF(H1459&lt;&gt;0,IF(K1459&lt;&gt;0,K1459/H1459*100,""),"")</f>
        <v>100.116756958715</v>
      </c>
      <c r="Q1459" s="65" t="n">
        <f aca="false">E1459-C1459-D1459</f>
        <v>0</v>
      </c>
      <c r="R1459" s="66" t="n">
        <f aca="false">H1459-F1459-G1459</f>
        <v>0</v>
      </c>
      <c r="S1459" s="66" t="n">
        <f aca="false">K1459-I1459-J1459</f>
        <v>0</v>
      </c>
    </row>
    <row r="1460" s="43" customFormat="true" ht="12.75" hidden="false" customHeight="true" outlineLevel="0" collapsed="false">
      <c r="A1460" s="75" t="s">
        <v>655</v>
      </c>
      <c r="B1460" s="48" t="s">
        <v>656</v>
      </c>
      <c r="C1460" s="69"/>
      <c r="D1460" s="69"/>
      <c r="E1460" s="69" t="n">
        <f aca="false">SUM(C1460:D1460)</f>
        <v>0</v>
      </c>
      <c r="F1460" s="69" t="n">
        <v>431000</v>
      </c>
      <c r="G1460" s="69"/>
      <c r="H1460" s="69" t="n">
        <f aca="false">SUM(F1460:G1460)</f>
        <v>431000</v>
      </c>
      <c r="I1460" s="69" t="n">
        <v>12000</v>
      </c>
      <c r="J1460" s="69"/>
      <c r="K1460" s="69" t="n">
        <f aca="false">SUM(I1460:J1460)</f>
        <v>12000</v>
      </c>
      <c r="L1460" s="71" t="str">
        <f aca="false">IF(C1460&lt;&gt;0,IF(I1460&lt;&gt;0,I1460/C1460*100,""),"")</f>
        <v/>
      </c>
      <c r="M1460" s="71" t="str">
        <f aca="false">IF(E1460&lt;&gt;0,IF(K1460&lt;&gt;0,K1460/E1460*100,""),"")</f>
        <v/>
      </c>
      <c r="N1460" s="71" t="n">
        <f aca="false">IF(F1460&lt;&gt;0,IF(I1460&lt;&gt;0,I1460/F1460*100,""),"")</f>
        <v>2.78422273781903</v>
      </c>
      <c r="O1460" s="71" t="n">
        <f aca="false">IF(H1460&lt;&gt;0,IF(K1460&lt;&gt;0,K1460/H1460*100,""),"")</f>
        <v>2.78422273781903</v>
      </c>
      <c r="Q1460" s="65" t="n">
        <f aca="false">E1460-C1460-D1460</f>
        <v>0</v>
      </c>
      <c r="R1460" s="66" t="n">
        <f aca="false">H1460-F1460-G1460</f>
        <v>0</v>
      </c>
      <c r="S1460" s="66" t="n">
        <f aca="false">K1460-I1460-J1460</f>
        <v>0</v>
      </c>
    </row>
    <row r="1461" s="43" customFormat="true" ht="12.75" hidden="false" customHeight="true" outlineLevel="0" collapsed="false">
      <c r="A1461" s="75" t="s">
        <v>667</v>
      </c>
      <c r="B1461" s="79" t="s">
        <v>668</v>
      </c>
      <c r="C1461" s="69" t="n">
        <v>600</v>
      </c>
      <c r="D1461" s="69"/>
      <c r="E1461" s="69" t="n">
        <f aca="false">SUM(C1461:D1461)</f>
        <v>600</v>
      </c>
      <c r="F1461" s="69" t="n">
        <v>600</v>
      </c>
      <c r="G1461" s="69"/>
      <c r="H1461" s="69" t="n">
        <f aca="false">SUM(F1461:G1461)</f>
        <v>600</v>
      </c>
      <c r="I1461" s="69"/>
      <c r="J1461" s="69"/>
      <c r="K1461" s="69" t="n">
        <f aca="false">SUM(I1461:J1461)</f>
        <v>0</v>
      </c>
      <c r="L1461" s="71" t="str">
        <f aca="false">IF(C1461&lt;&gt;0,IF(I1461&lt;&gt;0,I1461/C1461*100,""),"")</f>
        <v/>
      </c>
      <c r="M1461" s="71" t="str">
        <f aca="false">IF(E1461&lt;&gt;0,IF(K1461&lt;&gt;0,K1461/E1461*100,""),"")</f>
        <v/>
      </c>
      <c r="N1461" s="71" t="str">
        <f aca="false">IF(F1461&lt;&gt;0,IF(I1461&lt;&gt;0,I1461/F1461*100,""),"")</f>
        <v/>
      </c>
      <c r="O1461" s="71" t="str">
        <f aca="false">IF(H1461&lt;&gt;0,IF(K1461&lt;&gt;0,K1461/H1461*100,""),"")</f>
        <v/>
      </c>
      <c r="Q1461" s="65" t="n">
        <f aca="false">E1461-C1461-D1461</f>
        <v>0</v>
      </c>
      <c r="R1461" s="66" t="n">
        <f aca="false">H1461-F1461-G1461</f>
        <v>0</v>
      </c>
      <c r="S1461" s="66" t="n">
        <f aca="false">K1461-I1461-J1461</f>
        <v>0</v>
      </c>
    </row>
    <row r="1462" s="43" customFormat="true" ht="12.75" hidden="false" customHeight="true" outlineLevel="0" collapsed="false">
      <c r="A1462" s="75" t="s">
        <v>57</v>
      </c>
      <c r="B1462" s="79" t="s">
        <v>58</v>
      </c>
      <c r="C1462" s="69"/>
      <c r="D1462" s="69"/>
      <c r="E1462" s="69"/>
      <c r="F1462" s="69" t="n">
        <v>500000</v>
      </c>
      <c r="G1462" s="69"/>
      <c r="H1462" s="69" t="n">
        <f aca="false">SUM(F1462:G1462)</f>
        <v>500000</v>
      </c>
      <c r="I1462" s="69"/>
      <c r="J1462" s="69"/>
      <c r="K1462" s="69"/>
      <c r="L1462" s="71" t="str">
        <f aca="false">IF(C1462&lt;&gt;0,IF(I1462&lt;&gt;0,I1462/C1462*100,""),"")</f>
        <v/>
      </c>
      <c r="M1462" s="71" t="str">
        <f aca="false">IF(E1462&lt;&gt;0,IF(K1462&lt;&gt;0,K1462/E1462*100,""),"")</f>
        <v/>
      </c>
      <c r="N1462" s="71" t="str">
        <f aca="false">IF(F1462&lt;&gt;0,IF(I1462&lt;&gt;0,I1462/F1462*100,""),"")</f>
        <v/>
      </c>
      <c r="O1462" s="71" t="str">
        <f aca="false">IF(H1462&lt;&gt;0,IF(K1462&lt;&gt;0,K1462/H1462*100,""),"")</f>
        <v/>
      </c>
      <c r="Q1462" s="65" t="n">
        <f aca="false">E1462-C1462-D1462</f>
        <v>0</v>
      </c>
      <c r="R1462" s="66" t="n">
        <f aca="false">H1462-F1462-G1462</f>
        <v>0</v>
      </c>
      <c r="S1462" s="66" t="n">
        <f aca="false">K1462-I1462-J1462</f>
        <v>0</v>
      </c>
    </row>
    <row r="1463" s="43" customFormat="true" ht="6" hidden="false" customHeight="true" outlineLevel="0" collapsed="false">
      <c r="A1463" s="75"/>
      <c r="B1463" s="48"/>
      <c r="C1463" s="69"/>
      <c r="D1463" s="69"/>
      <c r="E1463" s="69" t="n">
        <f aca="false">SUM(C1463:D1463)</f>
        <v>0</v>
      </c>
      <c r="F1463" s="69"/>
      <c r="G1463" s="69"/>
      <c r="H1463" s="69" t="n">
        <f aca="false">SUM(F1463:G1463)</f>
        <v>0</v>
      </c>
      <c r="I1463" s="69"/>
      <c r="J1463" s="69"/>
      <c r="K1463" s="69" t="n">
        <f aca="false">SUM(I1463:J1463)</f>
        <v>0</v>
      </c>
      <c r="L1463" s="71" t="str">
        <f aca="false">IF(C1463&lt;&gt;0,IF(I1463&lt;&gt;0,I1463/C1463*100,""),"")</f>
        <v/>
      </c>
      <c r="M1463" s="71" t="str">
        <f aca="false">IF(E1463&lt;&gt;0,IF(K1463&lt;&gt;0,K1463/E1463*100,""),"")</f>
        <v/>
      </c>
      <c r="N1463" s="71" t="str">
        <f aca="false">IF(F1463&lt;&gt;0,IF(I1463&lt;&gt;0,I1463/F1463*100,""),"")</f>
        <v/>
      </c>
      <c r="O1463" s="71" t="str">
        <f aca="false">IF(H1463&lt;&gt;0,IF(K1463&lt;&gt;0,K1463/H1463*100,""),"")</f>
        <v/>
      </c>
      <c r="Q1463" s="65" t="n">
        <f aca="false">E1463-C1463-D1463</f>
        <v>0</v>
      </c>
      <c r="R1463" s="66" t="n">
        <f aca="false">H1463-F1463-G1463</f>
        <v>0</v>
      </c>
      <c r="S1463" s="66" t="n">
        <f aca="false">K1463-I1463-J1463</f>
        <v>0</v>
      </c>
    </row>
    <row r="1464" s="43" customFormat="true" ht="12.75" hidden="false" customHeight="false" outlineLevel="0" collapsed="false">
      <c r="A1464" s="61" t="s">
        <v>787</v>
      </c>
      <c r="B1464" s="76" t="s">
        <v>19</v>
      </c>
      <c r="C1464" s="108" t="n">
        <f aca="false">SUM(C1466:C1467)</f>
        <v>1777600</v>
      </c>
      <c r="D1464" s="108" t="n">
        <f aca="false">SUM(D1466:D1467)</f>
        <v>0</v>
      </c>
      <c r="E1464" s="108" t="n">
        <f aca="false">SUM(C1464:D1464)</f>
        <v>1777600</v>
      </c>
      <c r="F1464" s="108" t="n">
        <f aca="false">SUM(F1466:F1467)</f>
        <v>1785100</v>
      </c>
      <c r="G1464" s="108" t="n">
        <f aca="false">SUM(G1466:G1467)</f>
        <v>0</v>
      </c>
      <c r="H1464" s="108" t="n">
        <f aca="false">SUM(F1464:G1464)</f>
        <v>1785100</v>
      </c>
      <c r="I1464" s="108" t="n">
        <f aca="false">SUM(I1466:I1467)</f>
        <v>1782800</v>
      </c>
      <c r="J1464" s="108" t="n">
        <f aca="false">SUM(J1466:J1467)</f>
        <v>0</v>
      </c>
      <c r="K1464" s="108" t="n">
        <f aca="false">SUM(I1464:J1464)</f>
        <v>1782800</v>
      </c>
      <c r="L1464" s="109" t="n">
        <f aca="false">IF(C1464&lt;&gt;0,IF(I1464&lt;&gt;0,I1464/C1464*100,""),"")</f>
        <v>100.292529252925</v>
      </c>
      <c r="M1464" s="109" t="n">
        <f aca="false">IF(E1464&lt;&gt;0,IF(K1464&lt;&gt;0,K1464/E1464*100,""),"")</f>
        <v>100.292529252925</v>
      </c>
      <c r="N1464" s="109" t="n">
        <f aca="false">IF(F1464&lt;&gt;0,IF(I1464&lt;&gt;0,I1464/F1464*100,""),"")</f>
        <v>99.8711556775531</v>
      </c>
      <c r="O1464" s="109" t="n">
        <f aca="false">IF(H1464&lt;&gt;0,IF(K1464&lt;&gt;0,K1464/H1464*100,""),"")</f>
        <v>99.8711556775531</v>
      </c>
      <c r="Q1464" s="65" t="n">
        <f aca="false">E1464-C1464-D1464</f>
        <v>0</v>
      </c>
      <c r="R1464" s="66" t="n">
        <f aca="false">H1464-F1464-G1464</f>
        <v>0</v>
      </c>
      <c r="S1464" s="66" t="n">
        <f aca="false">K1464-I1464-J1464</f>
        <v>0</v>
      </c>
    </row>
    <row r="1465" s="43" customFormat="true" ht="12" hidden="true" customHeight="false" outlineLevel="0" collapsed="false">
      <c r="A1465" s="72" t="s">
        <v>26</v>
      </c>
      <c r="B1465" s="179"/>
      <c r="C1465" s="111" t="n">
        <f aca="false">SUM(C1466:C1467)</f>
        <v>1777600</v>
      </c>
      <c r="D1465" s="112"/>
      <c r="E1465" s="69" t="n">
        <f aca="false">SUM(C1465:D1465)</f>
        <v>1777600</v>
      </c>
      <c r="F1465" s="69" t="n">
        <f aca="false">SUM(F1466:F1467)</f>
        <v>1785100</v>
      </c>
      <c r="G1465" s="112"/>
      <c r="H1465" s="69" t="n">
        <f aca="false">SUM(F1465:G1465)</f>
        <v>1785100</v>
      </c>
      <c r="I1465" s="111" t="n">
        <f aca="false">SUM(I1466:I1467)</f>
        <v>1782800</v>
      </c>
      <c r="J1465" s="112"/>
      <c r="K1465" s="69" t="n">
        <f aca="false">SUM(I1465:J1465)</f>
        <v>1782800</v>
      </c>
      <c r="L1465" s="71" t="n">
        <f aca="false">IF(C1465&lt;&gt;0,IF(I1465&lt;&gt;0,I1465/C1465*100,""),"")</f>
        <v>100.292529252925</v>
      </c>
      <c r="M1465" s="71" t="n">
        <f aca="false">IF(E1465&lt;&gt;0,IF(K1465&lt;&gt;0,K1465/E1465*100,""),"")</f>
        <v>100.292529252925</v>
      </c>
      <c r="N1465" s="71" t="n">
        <f aca="false">IF(F1465&lt;&gt;0,IF(I1465&lt;&gt;0,I1465/F1465*100,""),"")</f>
        <v>99.8711556775531</v>
      </c>
      <c r="O1465" s="71" t="n">
        <f aca="false">IF(H1465&lt;&gt;0,IF(K1465&lt;&gt;0,K1465/H1465*100,""),"")</f>
        <v>99.8711556775531</v>
      </c>
      <c r="Q1465" s="65" t="n">
        <f aca="false">E1465-C1465-D1465</f>
        <v>0</v>
      </c>
      <c r="R1465" s="66" t="n">
        <f aca="false">H1465-F1465-G1465</f>
        <v>0</v>
      </c>
      <c r="S1465" s="66" t="n">
        <f aca="false">K1465-I1465-J1465</f>
        <v>0</v>
      </c>
    </row>
    <row r="1466" s="43" customFormat="true" ht="11.25" hidden="false" customHeight="false" outlineLevel="0" collapsed="false">
      <c r="A1466" s="72" t="s">
        <v>654</v>
      </c>
      <c r="B1466" s="48" t="s">
        <v>618</v>
      </c>
      <c r="C1466" s="111" t="n">
        <v>1777600</v>
      </c>
      <c r="D1466" s="111"/>
      <c r="E1466" s="69" t="n">
        <f aca="false">SUM(C1466:D1466)</f>
        <v>1777600</v>
      </c>
      <c r="F1466" s="111" t="n">
        <v>1777600</v>
      </c>
      <c r="G1466" s="111"/>
      <c r="H1466" s="69" t="n">
        <f aca="false">SUM(F1466:G1466)</f>
        <v>1777600</v>
      </c>
      <c r="I1466" s="111" t="n">
        <v>1775300</v>
      </c>
      <c r="J1466" s="111"/>
      <c r="K1466" s="69" t="n">
        <f aca="false">SUM(I1466:J1466)</f>
        <v>1775300</v>
      </c>
      <c r="L1466" s="71" t="n">
        <f aca="false">IF(C1466&lt;&gt;0,IF(I1466&lt;&gt;0,I1466/C1466*100,""),"")</f>
        <v>99.8706120612061</v>
      </c>
      <c r="M1466" s="71" t="n">
        <f aca="false">IF(E1466&lt;&gt;0,IF(K1466&lt;&gt;0,K1466/E1466*100,""),"")</f>
        <v>99.8706120612061</v>
      </c>
      <c r="N1466" s="71" t="n">
        <f aca="false">IF(F1466&lt;&gt;0,IF(I1466&lt;&gt;0,I1466/F1466*100,""),"")</f>
        <v>99.8706120612061</v>
      </c>
      <c r="O1466" s="71" t="n">
        <f aca="false">IF(H1466&lt;&gt;0,IF(K1466&lt;&gt;0,K1466/H1466*100,""),"")</f>
        <v>99.8706120612061</v>
      </c>
      <c r="Q1466" s="65" t="n">
        <f aca="false">E1466-C1466-D1466</f>
        <v>0</v>
      </c>
      <c r="R1466" s="66" t="n">
        <f aca="false">H1466-F1466-G1466</f>
        <v>0</v>
      </c>
      <c r="S1466" s="66" t="n">
        <f aca="false">K1466-I1466-J1466</f>
        <v>0</v>
      </c>
    </row>
    <row r="1467" s="43" customFormat="true" ht="12.75" hidden="false" customHeight="true" outlineLevel="0" collapsed="false">
      <c r="A1467" s="72" t="s">
        <v>655</v>
      </c>
      <c r="B1467" s="48" t="s">
        <v>656</v>
      </c>
      <c r="C1467" s="185"/>
      <c r="D1467" s="185"/>
      <c r="E1467" s="69" t="n">
        <f aca="false">SUM(C1467:D1467)</f>
        <v>0</v>
      </c>
      <c r="F1467" s="185" t="n">
        <v>7500</v>
      </c>
      <c r="G1467" s="185"/>
      <c r="H1467" s="69" t="n">
        <f aca="false">SUM(F1467:G1467)</f>
        <v>7500</v>
      </c>
      <c r="I1467" s="185" t="n">
        <v>7500</v>
      </c>
      <c r="J1467" s="185"/>
      <c r="K1467" s="69" t="n">
        <f aca="false">SUM(I1467:J1467)</f>
        <v>7500</v>
      </c>
      <c r="L1467" s="71" t="str">
        <f aca="false">IF(C1467&lt;&gt;0,IF(I1467&lt;&gt;0,I1467/C1467*100,""),"")</f>
        <v/>
      </c>
      <c r="M1467" s="71" t="str">
        <f aca="false">IF(E1467&lt;&gt;0,IF(K1467&lt;&gt;0,K1467/E1467*100,""),"")</f>
        <v/>
      </c>
      <c r="N1467" s="71" t="n">
        <f aca="false">IF(F1467&lt;&gt;0,IF(I1467&lt;&gt;0,I1467/F1467*100,""),"")</f>
        <v>100</v>
      </c>
      <c r="O1467" s="71" t="n">
        <f aca="false">IF(H1467&lt;&gt;0,IF(K1467&lt;&gt;0,K1467/H1467*100,""),"")</f>
        <v>100</v>
      </c>
      <c r="Q1467" s="65" t="n">
        <f aca="false">E1467-C1467-D1467</f>
        <v>0</v>
      </c>
      <c r="R1467" s="66" t="n">
        <f aca="false">H1467-F1467-G1467</f>
        <v>0</v>
      </c>
      <c r="S1467" s="66" t="n">
        <f aca="false">K1467-I1467-J1467</f>
        <v>0</v>
      </c>
    </row>
    <row r="1468" s="43" customFormat="true" ht="6" hidden="false" customHeight="true" outlineLevel="0" collapsed="false">
      <c r="A1468" s="75"/>
      <c r="B1468" s="48"/>
      <c r="C1468" s="69"/>
      <c r="D1468" s="69"/>
      <c r="E1468" s="69" t="n">
        <f aca="false">SUM(C1468:D1468)</f>
        <v>0</v>
      </c>
      <c r="F1468" s="69"/>
      <c r="G1468" s="69"/>
      <c r="H1468" s="69" t="n">
        <f aca="false">SUM(F1468:G1468)</f>
        <v>0</v>
      </c>
      <c r="I1468" s="69"/>
      <c r="J1468" s="69"/>
      <c r="K1468" s="69" t="n">
        <f aca="false">SUM(I1468:J1468)</f>
        <v>0</v>
      </c>
      <c r="L1468" s="71" t="str">
        <f aca="false">IF(C1468&lt;&gt;0,IF(I1468&lt;&gt;0,I1468/C1468*100,""),"")</f>
        <v/>
      </c>
      <c r="M1468" s="71" t="str">
        <f aca="false">IF(E1468&lt;&gt;0,IF(K1468&lt;&gt;0,K1468/E1468*100,""),"")</f>
        <v/>
      </c>
      <c r="N1468" s="71" t="str">
        <f aca="false">IF(F1468&lt;&gt;0,IF(I1468&lt;&gt;0,I1468/F1468*100,""),"")</f>
        <v/>
      </c>
      <c r="O1468" s="71" t="str">
        <f aca="false">IF(H1468&lt;&gt;0,IF(K1468&lt;&gt;0,K1468/H1468*100,""),"")</f>
        <v/>
      </c>
      <c r="Q1468" s="65" t="n">
        <f aca="false">E1468-C1468-D1468</f>
        <v>0</v>
      </c>
      <c r="R1468" s="66" t="n">
        <f aca="false">H1468-F1468-G1468</f>
        <v>0</v>
      </c>
      <c r="S1468" s="66" t="n">
        <f aca="false">K1468-I1468-J1468</f>
        <v>0</v>
      </c>
    </row>
    <row r="1469" s="120" customFormat="true" ht="12.75" hidden="false" customHeight="false" outlineLevel="0" collapsed="false">
      <c r="A1469" s="61" t="s">
        <v>788</v>
      </c>
      <c r="B1469" s="76" t="s">
        <v>19</v>
      </c>
      <c r="C1469" s="108" t="n">
        <f aca="false">SUM(C1471:C1471)</f>
        <v>1656200</v>
      </c>
      <c r="D1469" s="108" t="n">
        <f aca="false">SUM(D1471:D1471)</f>
        <v>0</v>
      </c>
      <c r="E1469" s="108" t="n">
        <f aca="false">SUM(C1469:D1469)</f>
        <v>1656200</v>
      </c>
      <c r="F1469" s="108" t="n">
        <f aca="false">SUM(F1471:F1472)</f>
        <v>1775920</v>
      </c>
      <c r="G1469" s="108" t="n">
        <f aca="false">SUM(G1471:G1471)</f>
        <v>0</v>
      </c>
      <c r="H1469" s="108" t="n">
        <f aca="false">SUM(F1469:G1469)</f>
        <v>1775920</v>
      </c>
      <c r="I1469" s="108" t="n">
        <f aca="false">SUM(I1471:I1472)</f>
        <v>1516700</v>
      </c>
      <c r="J1469" s="108" t="n">
        <f aca="false">SUM(J1471:J1471)</f>
        <v>0</v>
      </c>
      <c r="K1469" s="108" t="n">
        <f aca="false">SUM(I1469:J1469)</f>
        <v>1516700</v>
      </c>
      <c r="L1469" s="109" t="n">
        <f aca="false">IF(C1469&lt;&gt;0,IF(I1469&lt;&gt;0,I1469/C1469*100,""),"")</f>
        <v>91.5771042144669</v>
      </c>
      <c r="M1469" s="109" t="n">
        <f aca="false">IF(E1469&lt;&gt;0,IF(K1469&lt;&gt;0,K1469/E1469*100,""),"")</f>
        <v>91.5771042144669</v>
      </c>
      <c r="N1469" s="109" t="n">
        <f aca="false">IF(F1469&lt;&gt;0,IF(I1469&lt;&gt;0,I1469/F1469*100,""),"")</f>
        <v>85.4036217847651</v>
      </c>
      <c r="O1469" s="109" t="n">
        <f aca="false">IF(H1469&lt;&gt;0,IF(K1469&lt;&gt;0,K1469/H1469*100,""),"")</f>
        <v>85.4036217847651</v>
      </c>
      <c r="Q1469" s="65" t="n">
        <f aca="false">E1469-C1469-D1469</f>
        <v>0</v>
      </c>
      <c r="R1469" s="66" t="n">
        <f aca="false">H1469-F1469-G1469</f>
        <v>0</v>
      </c>
      <c r="S1469" s="66" t="n">
        <f aca="false">K1469-I1469-J1469</f>
        <v>0</v>
      </c>
    </row>
    <row r="1470" s="120" customFormat="true" ht="12" hidden="true" customHeight="false" outlineLevel="0" collapsed="false">
      <c r="A1470" s="72" t="s">
        <v>26</v>
      </c>
      <c r="B1470" s="130"/>
      <c r="C1470" s="111" t="n">
        <f aca="false">SUM(C1471)</f>
        <v>1656200</v>
      </c>
      <c r="D1470" s="112"/>
      <c r="E1470" s="69" t="n">
        <f aca="false">SUM(C1470:D1470)</f>
        <v>1656200</v>
      </c>
      <c r="F1470" s="69" t="n">
        <f aca="false">SUM(F1471:F1472)</f>
        <v>1775920</v>
      </c>
      <c r="G1470" s="112"/>
      <c r="H1470" s="69" t="n">
        <f aca="false">SUM(F1470:G1470)</f>
        <v>1775920</v>
      </c>
      <c r="I1470" s="69" t="n">
        <f aca="false">SUM(I1471:I1472)</f>
        <v>1516700</v>
      </c>
      <c r="J1470" s="112"/>
      <c r="K1470" s="69" t="n">
        <f aca="false">SUM(I1470:J1470)</f>
        <v>1516700</v>
      </c>
      <c r="L1470" s="71" t="n">
        <f aca="false">IF(C1470&lt;&gt;0,IF(I1470&lt;&gt;0,I1470/C1470*100,""),"")</f>
        <v>91.5771042144669</v>
      </c>
      <c r="M1470" s="71" t="n">
        <f aca="false">IF(E1470&lt;&gt;0,IF(K1470&lt;&gt;0,K1470/E1470*100,""),"")</f>
        <v>91.5771042144669</v>
      </c>
      <c r="N1470" s="71" t="n">
        <f aca="false">IF(F1470&lt;&gt;0,IF(I1470&lt;&gt;0,I1470/F1470*100,""),"")</f>
        <v>85.4036217847651</v>
      </c>
      <c r="O1470" s="71" t="n">
        <f aca="false">IF(H1470&lt;&gt;0,IF(K1470&lt;&gt;0,K1470/H1470*100,""),"")</f>
        <v>85.4036217847651</v>
      </c>
      <c r="Q1470" s="65" t="n">
        <f aca="false">E1470-C1470-D1470</f>
        <v>0</v>
      </c>
      <c r="R1470" s="66" t="n">
        <f aca="false">H1470-F1470-G1470</f>
        <v>0</v>
      </c>
      <c r="S1470" s="66" t="n">
        <f aca="false">K1470-I1470-J1470</f>
        <v>0</v>
      </c>
    </row>
    <row r="1471" s="120" customFormat="true" ht="12" hidden="false" customHeight="false" outlineLevel="0" collapsed="false">
      <c r="A1471" s="72" t="s">
        <v>654</v>
      </c>
      <c r="B1471" s="48" t="s">
        <v>618</v>
      </c>
      <c r="C1471" s="111" t="n">
        <f aca="false">1616200+40000</f>
        <v>1656200</v>
      </c>
      <c r="D1471" s="111"/>
      <c r="E1471" s="69" t="n">
        <f aca="false">SUM(C1471:D1471)</f>
        <v>1656200</v>
      </c>
      <c r="F1471" s="111" t="n">
        <v>1770920</v>
      </c>
      <c r="G1471" s="111"/>
      <c r="H1471" s="69" t="n">
        <f aca="false">SUM(F1471:G1471)</f>
        <v>1770920</v>
      </c>
      <c r="I1471" s="111" t="n">
        <v>1511700</v>
      </c>
      <c r="J1471" s="111"/>
      <c r="K1471" s="69" t="n">
        <f aca="false">SUM(I1471:J1471)</f>
        <v>1511700</v>
      </c>
      <c r="L1471" s="71" t="n">
        <f aca="false">IF(C1471&lt;&gt;0,IF(I1471&lt;&gt;0,I1471/C1471*100,""),"")</f>
        <v>91.2752083081753</v>
      </c>
      <c r="M1471" s="71" t="n">
        <f aca="false">IF(E1471&lt;&gt;0,IF(K1471&lt;&gt;0,K1471/E1471*100,""),"")</f>
        <v>91.2752083081753</v>
      </c>
      <c r="N1471" s="71" t="n">
        <f aca="false">IF(F1471&lt;&gt;0,IF(I1471&lt;&gt;0,I1471/F1471*100,""),"")</f>
        <v>85.362410498498</v>
      </c>
      <c r="O1471" s="71" t="n">
        <f aca="false">IF(H1471&lt;&gt;0,IF(K1471&lt;&gt;0,K1471/H1471*100,""),"")</f>
        <v>85.362410498498</v>
      </c>
      <c r="Q1471" s="65" t="n">
        <f aca="false">E1471-C1471-D1471</f>
        <v>0</v>
      </c>
      <c r="R1471" s="66" t="n">
        <f aca="false">H1471-F1471-G1471</f>
        <v>0</v>
      </c>
      <c r="S1471" s="66" t="n">
        <f aca="false">K1471-I1471-J1471</f>
        <v>0</v>
      </c>
    </row>
    <row r="1472" s="120" customFormat="true" ht="12" hidden="false" customHeight="false" outlineLevel="0" collapsed="false">
      <c r="A1472" s="72" t="s">
        <v>655</v>
      </c>
      <c r="B1472" s="48" t="s">
        <v>656</v>
      </c>
      <c r="C1472" s="111"/>
      <c r="D1472" s="111"/>
      <c r="E1472" s="69"/>
      <c r="F1472" s="111" t="n">
        <v>5000</v>
      </c>
      <c r="G1472" s="111"/>
      <c r="H1472" s="69" t="n">
        <f aca="false">SUM(F1472:G1472)</f>
        <v>5000</v>
      </c>
      <c r="I1472" s="111" t="n">
        <v>5000</v>
      </c>
      <c r="J1472" s="111"/>
      <c r="K1472" s="69" t="n">
        <f aca="false">SUM(I1472:J1472)</f>
        <v>5000</v>
      </c>
      <c r="L1472" s="71" t="str">
        <f aca="false">IF(C1472&lt;&gt;0,IF(I1472&lt;&gt;0,I1472/C1472*100,""),"")</f>
        <v/>
      </c>
      <c r="M1472" s="71" t="str">
        <f aca="false">IF(E1472&lt;&gt;0,IF(K1472&lt;&gt;0,K1472/E1472*100,""),"")</f>
        <v/>
      </c>
      <c r="N1472" s="71" t="n">
        <f aca="false">IF(F1472&lt;&gt;0,IF(I1472&lt;&gt;0,I1472/F1472*100,""),"")</f>
        <v>100</v>
      </c>
      <c r="O1472" s="71" t="n">
        <f aca="false">IF(H1472&lt;&gt;0,IF(K1472&lt;&gt;0,K1472/H1472*100,""),"")</f>
        <v>100</v>
      </c>
      <c r="Q1472" s="65" t="n">
        <f aca="false">E1472-C1472-D1472</f>
        <v>0</v>
      </c>
      <c r="R1472" s="66" t="n">
        <f aca="false">H1472-F1472-G1472</f>
        <v>0</v>
      </c>
      <c r="S1472" s="66" t="n">
        <f aca="false">K1472-I1472-J1472</f>
        <v>0</v>
      </c>
    </row>
    <row r="1473" s="43" customFormat="true" ht="6" hidden="false" customHeight="true" outlineLevel="0" collapsed="false">
      <c r="A1473" s="72"/>
      <c r="B1473" s="48"/>
      <c r="C1473" s="69"/>
      <c r="D1473" s="69"/>
      <c r="E1473" s="69" t="n">
        <f aca="false">SUM(C1473:D1473)</f>
        <v>0</v>
      </c>
      <c r="F1473" s="69"/>
      <c r="G1473" s="69"/>
      <c r="H1473" s="69" t="n">
        <f aca="false">SUM(F1473:G1473)</f>
        <v>0</v>
      </c>
      <c r="I1473" s="69"/>
      <c r="J1473" s="69"/>
      <c r="K1473" s="69" t="n">
        <f aca="false">SUM(I1473:J1473)</f>
        <v>0</v>
      </c>
      <c r="L1473" s="71" t="str">
        <f aca="false">IF(C1473&lt;&gt;0,IF(I1473&lt;&gt;0,I1473/C1473*100,""),"")</f>
        <v/>
      </c>
      <c r="M1473" s="71" t="str">
        <f aca="false">IF(E1473&lt;&gt;0,IF(K1473&lt;&gt;0,K1473/E1473*100,""),"")</f>
        <v/>
      </c>
      <c r="N1473" s="71" t="str">
        <f aca="false">IF(F1473&lt;&gt;0,IF(I1473&lt;&gt;0,I1473/F1473*100,""),"")</f>
        <v/>
      </c>
      <c r="O1473" s="71" t="str">
        <f aca="false">IF(H1473&lt;&gt;0,IF(K1473&lt;&gt;0,K1473/H1473*100,""),"")</f>
        <v/>
      </c>
      <c r="Q1473" s="65" t="n">
        <f aca="false">E1473-C1473-D1473</f>
        <v>0</v>
      </c>
      <c r="R1473" s="66" t="n">
        <f aca="false">H1473-F1473-G1473</f>
        <v>0</v>
      </c>
      <c r="S1473" s="66" t="n">
        <f aca="false">K1473-I1473-J1473</f>
        <v>0</v>
      </c>
    </row>
    <row r="1474" s="120" customFormat="true" ht="12.75" hidden="false" customHeight="false" outlineLevel="0" collapsed="false">
      <c r="A1474" s="61" t="s">
        <v>789</v>
      </c>
      <c r="B1474" s="76" t="s">
        <v>19</v>
      </c>
      <c r="C1474" s="108" t="n">
        <f aca="false">SUM(C1476:C1481)</f>
        <v>11168985</v>
      </c>
      <c r="D1474" s="108" t="n">
        <f aca="false">SUM(D1476:D1481)</f>
        <v>0</v>
      </c>
      <c r="E1474" s="108" t="n">
        <f aca="false">SUM(C1474:D1474)</f>
        <v>11168985</v>
      </c>
      <c r="F1474" s="108" t="n">
        <f aca="false">SUM(F1476:F1481)</f>
        <v>14343985</v>
      </c>
      <c r="G1474" s="108" t="n">
        <f aca="false">SUM(G1476:G1481)</f>
        <v>0</v>
      </c>
      <c r="H1474" s="108" t="n">
        <f aca="false">SUM(F1474:G1474)</f>
        <v>14343985</v>
      </c>
      <c r="I1474" s="108" t="n">
        <f aca="false">SUM(I1476:I1481)</f>
        <v>13542500</v>
      </c>
      <c r="J1474" s="108" t="n">
        <f aca="false">SUM(J1476:J1481)</f>
        <v>0</v>
      </c>
      <c r="K1474" s="108" t="n">
        <f aca="false">SUM(I1474:J1474)</f>
        <v>13542500</v>
      </c>
      <c r="L1474" s="109" t="n">
        <f aca="false">IF(C1474&lt;&gt;0,IF(I1474&lt;&gt;0,I1474/C1474*100,""),"")</f>
        <v>121.250946258769</v>
      </c>
      <c r="M1474" s="109" t="n">
        <f aca="false">IF(E1474&lt;&gt;0,IF(K1474&lt;&gt;0,K1474/E1474*100,""),"")</f>
        <v>121.250946258769</v>
      </c>
      <c r="N1474" s="109" t="n">
        <f aca="false">IF(F1474&lt;&gt;0,IF(I1474&lt;&gt;0,I1474/F1474*100,""),"")</f>
        <v>94.4123965550717</v>
      </c>
      <c r="O1474" s="109" t="n">
        <f aca="false">IF(H1474&lt;&gt;0,IF(K1474&lt;&gt;0,K1474/H1474*100,""),"")</f>
        <v>94.4123965550717</v>
      </c>
      <c r="Q1474" s="65" t="n">
        <f aca="false">E1474-C1474-D1474</f>
        <v>0</v>
      </c>
      <c r="R1474" s="66" t="n">
        <f aca="false">H1474-F1474-G1474</f>
        <v>0</v>
      </c>
      <c r="S1474" s="66" t="n">
        <f aca="false">K1474-I1474-J1474</f>
        <v>0</v>
      </c>
    </row>
    <row r="1475" s="43" customFormat="true" ht="11.25" hidden="false" customHeight="false" outlineLevel="0" collapsed="false">
      <c r="A1475" s="72" t="s">
        <v>26</v>
      </c>
      <c r="B1475" s="85"/>
      <c r="C1475" s="69" t="n">
        <f aca="false">SUM(C1476:C1479)</f>
        <v>11168985</v>
      </c>
      <c r="D1475" s="69" t="n">
        <f aca="false">SUM(D1476:D1478)</f>
        <v>0</v>
      </c>
      <c r="E1475" s="69" t="n">
        <f aca="false">SUM(C1475:D1475)</f>
        <v>11168985</v>
      </c>
      <c r="F1475" s="69" t="n">
        <f aca="false">SUM(F1476:F1480)</f>
        <v>12143985</v>
      </c>
      <c r="G1475" s="69" t="n">
        <f aca="false">SUM(G1476:G1478)</f>
        <v>0</v>
      </c>
      <c r="H1475" s="69" t="n">
        <f aca="false">SUM(F1475:G1475)</f>
        <v>12143985</v>
      </c>
      <c r="I1475" s="69" t="n">
        <f aca="false">SUM(I1476:I1480)</f>
        <v>13542500</v>
      </c>
      <c r="J1475" s="69" t="n">
        <f aca="false">SUM(J1476:J1478)</f>
        <v>0</v>
      </c>
      <c r="K1475" s="69" t="n">
        <f aca="false">SUM(I1475:J1475)</f>
        <v>13542500</v>
      </c>
      <c r="L1475" s="71" t="n">
        <f aca="false">IF(C1475&lt;&gt;0,IF(I1475&lt;&gt;0,I1475/C1475*100,""),"")</f>
        <v>121.250946258769</v>
      </c>
      <c r="M1475" s="71" t="n">
        <f aca="false">IF(E1475&lt;&gt;0,IF(K1475&lt;&gt;0,K1475/E1475*100,""),"")</f>
        <v>121.250946258769</v>
      </c>
      <c r="N1475" s="71" t="n">
        <f aca="false">IF(F1475&lt;&gt;0,IF(I1475&lt;&gt;0,I1475/F1475*100,""),"")</f>
        <v>111.516112709296</v>
      </c>
      <c r="O1475" s="71" t="n">
        <f aca="false">IF(H1475&lt;&gt;0,IF(K1475&lt;&gt;0,K1475/H1475*100,""),"")</f>
        <v>111.516112709296</v>
      </c>
      <c r="Q1475" s="65" t="n">
        <f aca="false">E1475-C1475-D1475</f>
        <v>0</v>
      </c>
      <c r="R1475" s="66" t="n">
        <f aca="false">H1475-F1475-G1475</f>
        <v>0</v>
      </c>
      <c r="S1475" s="66" t="n">
        <f aca="false">K1475-I1475-J1475</f>
        <v>0</v>
      </c>
    </row>
    <row r="1476" s="120" customFormat="true" ht="12" hidden="false" customHeight="false" outlineLevel="0" collapsed="false">
      <c r="A1476" s="72" t="s">
        <v>654</v>
      </c>
      <c r="B1476" s="48" t="s">
        <v>618</v>
      </c>
      <c r="C1476" s="111" t="n">
        <f aca="false">10800600+12200+67200</f>
        <v>10880000</v>
      </c>
      <c r="D1476" s="111"/>
      <c r="E1476" s="69" t="n">
        <f aca="false">SUM(C1476:D1476)</f>
        <v>10880000</v>
      </c>
      <c r="F1476" s="111" t="n">
        <v>11380000</v>
      </c>
      <c r="G1476" s="111"/>
      <c r="H1476" s="69" t="n">
        <f aca="false">SUM(F1476:G1476)</f>
        <v>11380000</v>
      </c>
      <c r="I1476" s="111" t="n">
        <v>13360000</v>
      </c>
      <c r="J1476" s="111"/>
      <c r="K1476" s="69" t="n">
        <f aca="false">SUM(I1476:J1476)</f>
        <v>13360000</v>
      </c>
      <c r="L1476" s="71" t="n">
        <f aca="false">IF(C1476&lt;&gt;0,IF(I1476&lt;&gt;0,I1476/C1476*100,""),"")</f>
        <v>122.794117647059</v>
      </c>
      <c r="M1476" s="71" t="n">
        <f aca="false">IF(E1476&lt;&gt;0,IF(K1476&lt;&gt;0,K1476/E1476*100,""),"")</f>
        <v>122.794117647059</v>
      </c>
      <c r="N1476" s="71" t="n">
        <f aca="false">IF(F1476&lt;&gt;0,IF(I1476&lt;&gt;0,I1476/F1476*100,""),"")</f>
        <v>117.398945518453</v>
      </c>
      <c r="O1476" s="71" t="n">
        <f aca="false">IF(H1476&lt;&gt;0,IF(K1476&lt;&gt;0,K1476/H1476*100,""),"")</f>
        <v>117.398945518453</v>
      </c>
      <c r="Q1476" s="65" t="n">
        <f aca="false">E1476-C1476-D1476</f>
        <v>0</v>
      </c>
      <c r="R1476" s="66" t="n">
        <f aca="false">H1476-F1476-G1476</f>
        <v>0</v>
      </c>
      <c r="S1476" s="66" t="n">
        <f aca="false">K1476-I1476-J1476</f>
        <v>0</v>
      </c>
    </row>
    <row r="1477" s="120" customFormat="true" ht="12" hidden="false" customHeight="false" outlineLevel="0" collapsed="false">
      <c r="A1477" s="75" t="s">
        <v>790</v>
      </c>
      <c r="B1477" s="48" t="s">
        <v>791</v>
      </c>
      <c r="C1477" s="111" t="n">
        <v>120000</v>
      </c>
      <c r="D1477" s="111"/>
      <c r="E1477" s="69" t="n">
        <f aca="false">SUM(C1477:D1477)</f>
        <v>120000</v>
      </c>
      <c r="F1477" s="111" t="n">
        <v>120000</v>
      </c>
      <c r="G1477" s="111"/>
      <c r="H1477" s="69" t="n">
        <f aca="false">SUM(F1477:G1477)</f>
        <v>120000</v>
      </c>
      <c r="I1477" s="111" t="n">
        <v>140000</v>
      </c>
      <c r="J1477" s="111"/>
      <c r="K1477" s="69" t="n">
        <f aca="false">SUM(I1477:J1477)</f>
        <v>140000</v>
      </c>
      <c r="L1477" s="71" t="n">
        <f aca="false">IF(C1477&lt;&gt;0,IF(I1477&lt;&gt;0,I1477/C1477*100,""),"")</f>
        <v>116.666666666667</v>
      </c>
      <c r="M1477" s="71" t="n">
        <f aca="false">IF(E1477&lt;&gt;0,IF(K1477&lt;&gt;0,K1477/E1477*100,""),"")</f>
        <v>116.666666666667</v>
      </c>
      <c r="N1477" s="71" t="n">
        <f aca="false">IF(F1477&lt;&gt;0,IF(I1477&lt;&gt;0,I1477/F1477*100,""),"")</f>
        <v>116.666666666667</v>
      </c>
      <c r="O1477" s="71" t="n">
        <f aca="false">IF(H1477&lt;&gt;0,IF(K1477&lt;&gt;0,K1477/H1477*100,""),"")</f>
        <v>116.666666666667</v>
      </c>
      <c r="Q1477" s="65" t="n">
        <f aca="false">E1477-C1477-D1477</f>
        <v>0</v>
      </c>
      <c r="R1477" s="66" t="n">
        <f aca="false">H1477-F1477-G1477</f>
        <v>0</v>
      </c>
      <c r="S1477" s="66" t="n">
        <f aca="false">K1477-I1477-J1477</f>
        <v>0</v>
      </c>
    </row>
    <row r="1478" s="43" customFormat="true" ht="11.25" hidden="false" customHeight="false" outlineLevel="0" collapsed="false">
      <c r="A1478" s="75" t="s">
        <v>30</v>
      </c>
      <c r="B1478" s="48" t="s">
        <v>31</v>
      </c>
      <c r="C1478" s="111" t="n">
        <f aca="false">12500+16000+2000+8485</f>
        <v>38985</v>
      </c>
      <c r="D1478" s="111"/>
      <c r="E1478" s="69" t="n">
        <f aca="false">SUM(C1478:D1478)</f>
        <v>38985</v>
      </c>
      <c r="F1478" s="111" t="n">
        <v>38985</v>
      </c>
      <c r="G1478" s="111"/>
      <c r="H1478" s="69" t="n">
        <f aca="false">SUM(F1478:G1478)</f>
        <v>38985</v>
      </c>
      <c r="I1478" s="111" t="n">
        <v>42500</v>
      </c>
      <c r="J1478" s="111"/>
      <c r="K1478" s="69" t="n">
        <f aca="false">SUM(I1478:J1478)</f>
        <v>42500</v>
      </c>
      <c r="L1478" s="71" t="n">
        <f aca="false">IF(C1478&lt;&gt;0,IF(I1478&lt;&gt;0,I1478/C1478*100,""),"")</f>
        <v>109.016288316019</v>
      </c>
      <c r="M1478" s="71" t="n">
        <f aca="false">IF(E1478&lt;&gt;0,IF(K1478&lt;&gt;0,K1478/E1478*100,""),"")</f>
        <v>109.016288316019</v>
      </c>
      <c r="N1478" s="71" t="n">
        <f aca="false">IF(F1478&lt;&gt;0,IF(I1478&lt;&gt;0,I1478/F1478*100,""),"")</f>
        <v>109.016288316019</v>
      </c>
      <c r="O1478" s="71" t="n">
        <f aca="false">IF(H1478&lt;&gt;0,IF(K1478&lt;&gt;0,K1478/H1478*100,""),"")</f>
        <v>109.016288316019</v>
      </c>
      <c r="Q1478" s="65" t="n">
        <f aca="false">E1478-C1478-D1478</f>
        <v>0</v>
      </c>
      <c r="R1478" s="66" t="n">
        <f aca="false">H1478-F1478-G1478</f>
        <v>0</v>
      </c>
      <c r="S1478" s="66" t="n">
        <f aca="false">K1478-I1478-J1478</f>
        <v>0</v>
      </c>
    </row>
    <row r="1479" s="43" customFormat="true" ht="11.25" hidden="false" customHeight="false" outlineLevel="0" collapsed="false">
      <c r="A1479" s="75" t="s">
        <v>145</v>
      </c>
      <c r="B1479" s="79" t="s">
        <v>146</v>
      </c>
      <c r="C1479" s="111" t="n">
        <v>130000</v>
      </c>
      <c r="D1479" s="111"/>
      <c r="E1479" s="69" t="n">
        <f aca="false">SUM(C1479:D1479)</f>
        <v>130000</v>
      </c>
      <c r="F1479" s="111" t="n">
        <v>130000</v>
      </c>
      <c r="G1479" s="111"/>
      <c r="H1479" s="69" t="n">
        <f aca="false">SUM(F1479:G1479)</f>
        <v>130000</v>
      </c>
      <c r="I1479" s="111"/>
      <c r="J1479" s="111"/>
      <c r="K1479" s="69" t="n">
        <f aca="false">SUM(I1479:J1479)</f>
        <v>0</v>
      </c>
      <c r="L1479" s="71" t="str">
        <f aca="false">IF(C1479&lt;&gt;0,IF(I1479&lt;&gt;0,I1479/C1479*100,""),"")</f>
        <v/>
      </c>
      <c r="M1479" s="71" t="str">
        <f aca="false">IF(E1479&lt;&gt;0,IF(K1479&lt;&gt;0,K1479/E1479*100,""),"")</f>
        <v/>
      </c>
      <c r="N1479" s="71" t="str">
        <f aca="false">IF(F1479&lt;&gt;0,IF(I1479&lt;&gt;0,I1479/F1479*100,""),"")</f>
        <v/>
      </c>
      <c r="O1479" s="71" t="str">
        <f aca="false">IF(H1479&lt;&gt;0,IF(K1479&lt;&gt;0,K1479/H1479*100,""),"")</f>
        <v/>
      </c>
      <c r="Q1479" s="65" t="n">
        <f aca="false">E1479-C1479-D1479</f>
        <v>0</v>
      </c>
      <c r="R1479" s="66" t="n">
        <f aca="false">H1479-F1479-G1479</f>
        <v>0</v>
      </c>
      <c r="S1479" s="66" t="n">
        <f aca="false">K1479-I1479-J1479</f>
        <v>0</v>
      </c>
    </row>
    <row r="1480" s="43" customFormat="true" ht="11.25" hidden="false" customHeight="false" outlineLevel="0" collapsed="false">
      <c r="A1480" s="75" t="s">
        <v>655</v>
      </c>
      <c r="B1480" s="79" t="s">
        <v>656</v>
      </c>
      <c r="C1480" s="111"/>
      <c r="D1480" s="111"/>
      <c r="E1480" s="69"/>
      <c r="F1480" s="111" t="n">
        <v>475000</v>
      </c>
      <c r="G1480" s="111"/>
      <c r="H1480" s="69" t="n">
        <f aca="false">SUM(F1480:G1480)</f>
        <v>475000</v>
      </c>
      <c r="I1480" s="111"/>
      <c r="J1480" s="111"/>
      <c r="K1480" s="69"/>
      <c r="L1480" s="71" t="str">
        <f aca="false">IF(C1480&lt;&gt;0,IF(I1480&lt;&gt;0,I1480/C1480*100,""),"")</f>
        <v/>
      </c>
      <c r="M1480" s="71" t="str">
        <f aca="false">IF(E1480&lt;&gt;0,IF(K1480&lt;&gt;0,K1480/E1480*100,""),"")</f>
        <v/>
      </c>
      <c r="N1480" s="71" t="str">
        <f aca="false">IF(F1480&lt;&gt;0,IF(I1480&lt;&gt;0,I1480/F1480*100,""),"")</f>
        <v/>
      </c>
      <c r="O1480" s="71" t="str">
        <f aca="false">IF(H1480&lt;&gt;0,IF(K1480&lt;&gt;0,K1480/H1480*100,""),"")</f>
        <v/>
      </c>
      <c r="Q1480" s="65" t="n">
        <f aca="false">E1480-C1480-D1480</f>
        <v>0</v>
      </c>
      <c r="R1480" s="66" t="n">
        <f aca="false">H1480-F1480-G1480</f>
        <v>0</v>
      </c>
      <c r="S1480" s="66" t="n">
        <f aca="false">K1480-I1480-J1480</f>
        <v>0</v>
      </c>
    </row>
    <row r="1481" s="43" customFormat="true" ht="11.25" hidden="false" customHeight="false" outlineLevel="0" collapsed="false">
      <c r="A1481" s="75" t="s">
        <v>57</v>
      </c>
      <c r="B1481" s="79" t="s">
        <v>58</v>
      </c>
      <c r="C1481" s="111"/>
      <c r="D1481" s="111"/>
      <c r="E1481" s="69" t="n">
        <f aca="false">SUM(C1481:D1481)</f>
        <v>0</v>
      </c>
      <c r="F1481" s="111" t="n">
        <v>2200000</v>
      </c>
      <c r="G1481" s="111"/>
      <c r="H1481" s="69" t="n">
        <f aca="false">SUM(F1481:G1481)</f>
        <v>2200000</v>
      </c>
      <c r="I1481" s="111"/>
      <c r="J1481" s="111"/>
      <c r="K1481" s="69" t="n">
        <f aca="false">SUM(I1481:J1481)</f>
        <v>0</v>
      </c>
      <c r="L1481" s="71" t="str">
        <f aca="false">IF(C1481&lt;&gt;0,IF(I1481&lt;&gt;0,I1481/C1481*100,""),"")</f>
        <v/>
      </c>
      <c r="M1481" s="71" t="str">
        <f aca="false">IF(E1481&lt;&gt;0,IF(K1481&lt;&gt;0,K1481/E1481*100,""),"")</f>
        <v/>
      </c>
      <c r="N1481" s="71" t="str">
        <f aca="false">IF(F1481&lt;&gt;0,IF(I1481&lt;&gt;0,I1481/F1481*100,""),"")</f>
        <v/>
      </c>
      <c r="O1481" s="71" t="str">
        <f aca="false">IF(H1481&lt;&gt;0,IF(K1481&lt;&gt;0,K1481/H1481*100,""),"")</f>
        <v/>
      </c>
      <c r="Q1481" s="65" t="n">
        <f aca="false">E1481-C1481-D1481</f>
        <v>0</v>
      </c>
      <c r="R1481" s="66" t="n">
        <f aca="false">H1481-F1481-G1481</f>
        <v>0</v>
      </c>
      <c r="S1481" s="66" t="n">
        <f aca="false">K1481-I1481-J1481</f>
        <v>0</v>
      </c>
    </row>
    <row r="1482" s="43" customFormat="true" ht="6" hidden="false" customHeight="true" outlineLevel="0" collapsed="false">
      <c r="A1482" s="210"/>
      <c r="B1482" s="87"/>
      <c r="C1482" s="69"/>
      <c r="D1482" s="69"/>
      <c r="E1482" s="69"/>
      <c r="F1482" s="69"/>
      <c r="G1482" s="69"/>
      <c r="H1482" s="69"/>
      <c r="I1482" s="69"/>
      <c r="J1482" s="69"/>
      <c r="K1482" s="69"/>
      <c r="L1482" s="71" t="str">
        <f aca="false">IF(C1482&lt;&gt;0,IF(I1482&lt;&gt;0,I1482/C1482*100,""),"")</f>
        <v/>
      </c>
      <c r="M1482" s="71" t="str">
        <f aca="false">IF(E1482&lt;&gt;0,IF(K1482&lt;&gt;0,K1482/E1482*100,""),"")</f>
        <v/>
      </c>
      <c r="N1482" s="71" t="str">
        <f aca="false">IF(F1482&lt;&gt;0,IF(I1482&lt;&gt;0,I1482/F1482*100,""),"")</f>
        <v/>
      </c>
      <c r="O1482" s="71" t="str">
        <f aca="false">IF(H1482&lt;&gt;0,IF(K1482&lt;&gt;0,K1482/H1482*100,""),"")</f>
        <v/>
      </c>
      <c r="Q1482" s="65" t="n">
        <f aca="false">E1482-C1482-D1482</f>
        <v>0</v>
      </c>
      <c r="R1482" s="66" t="n">
        <f aca="false">H1482-F1482-G1482</f>
        <v>0</v>
      </c>
      <c r="S1482" s="66" t="n">
        <f aca="false">K1482-I1482-J1482</f>
        <v>0</v>
      </c>
    </row>
    <row r="1483" s="43" customFormat="true" ht="12.75" hidden="false" customHeight="false" outlineLevel="0" collapsed="false">
      <c r="A1483" s="61" t="s">
        <v>792</v>
      </c>
      <c r="B1483" s="76" t="s">
        <v>19</v>
      </c>
      <c r="C1483" s="108" t="n">
        <f aca="false">SUM(C1485:C1487)</f>
        <v>2000000</v>
      </c>
      <c r="D1483" s="108" t="n">
        <f aca="false">SUM(D1485:D1487)</f>
        <v>0</v>
      </c>
      <c r="E1483" s="108" t="n">
        <f aca="false">SUM(C1483:D1483)</f>
        <v>2000000</v>
      </c>
      <c r="F1483" s="108" t="n">
        <f aca="false">SUM(F1485:F1487)</f>
        <v>4216280</v>
      </c>
      <c r="G1483" s="108" t="n">
        <f aca="false">SUM(G1485:G1487)</f>
        <v>0</v>
      </c>
      <c r="H1483" s="108" t="n">
        <f aca="false">SUM(F1483:G1483)</f>
        <v>4216280</v>
      </c>
      <c r="I1483" s="108" t="n">
        <f aca="false">SUM(I1485:I1487)</f>
        <v>3000000</v>
      </c>
      <c r="J1483" s="108" t="n">
        <f aca="false">SUM(J1485:J1487)</f>
        <v>0</v>
      </c>
      <c r="K1483" s="108" t="n">
        <f aca="false">SUM(I1483:J1483)</f>
        <v>3000000</v>
      </c>
      <c r="L1483" s="109" t="n">
        <f aca="false">IF(C1483&lt;&gt;0,IF(I1483&lt;&gt;0,I1483/C1483*100,""),"")</f>
        <v>150</v>
      </c>
      <c r="M1483" s="109" t="n">
        <f aca="false">IF(E1483&lt;&gt;0,IF(K1483&lt;&gt;0,K1483/E1483*100,""),"")</f>
        <v>150</v>
      </c>
      <c r="N1483" s="109" t="n">
        <f aca="false">IF(F1483&lt;&gt;0,IF(I1483&lt;&gt;0,I1483/F1483*100,""),"")</f>
        <v>71.1527697401501</v>
      </c>
      <c r="O1483" s="109" t="n">
        <f aca="false">IF(H1483&lt;&gt;0,IF(K1483&lt;&gt;0,K1483/H1483*100,""),"")</f>
        <v>71.1527697401501</v>
      </c>
      <c r="Q1483" s="65" t="n">
        <f aca="false">E1483-C1483-D1483</f>
        <v>0</v>
      </c>
      <c r="R1483" s="66" t="n">
        <f aca="false">H1483-F1483-G1483</f>
        <v>0</v>
      </c>
      <c r="S1483" s="66" t="n">
        <f aca="false">K1483-I1483-J1483</f>
        <v>0</v>
      </c>
    </row>
    <row r="1484" s="43" customFormat="true" ht="11.25" hidden="false" customHeight="false" outlineLevel="0" collapsed="false">
      <c r="A1484" s="72" t="s">
        <v>26</v>
      </c>
      <c r="B1484" s="85"/>
      <c r="C1484" s="69" t="n">
        <f aca="false">SUM(C1485:C1486)</f>
        <v>2000000</v>
      </c>
      <c r="D1484" s="69" t="n">
        <f aca="false">SUM(D1485:D1486)</f>
        <v>0</v>
      </c>
      <c r="E1484" s="69" t="n">
        <f aca="false">SUM(C1484:D1484)</f>
        <v>2000000</v>
      </c>
      <c r="F1484" s="69" t="n">
        <f aca="false">SUM(F1485:F1486)</f>
        <v>2954080</v>
      </c>
      <c r="G1484" s="69" t="n">
        <f aca="false">SUM(G1485:G1486)</f>
        <v>0</v>
      </c>
      <c r="H1484" s="69" t="n">
        <f aca="false">SUM(F1484:G1484)</f>
        <v>2954080</v>
      </c>
      <c r="I1484" s="69" t="n">
        <f aca="false">SUM(I1485:I1486)</f>
        <v>3000000</v>
      </c>
      <c r="J1484" s="69" t="n">
        <f aca="false">SUM(J1485:J1486)</f>
        <v>0</v>
      </c>
      <c r="K1484" s="69" t="n">
        <f aca="false">SUM(I1484:J1484)</f>
        <v>3000000</v>
      </c>
      <c r="L1484" s="71" t="n">
        <f aca="false">IF(C1484&lt;&gt;0,IF(I1484&lt;&gt;0,I1484/C1484*100,""),"")</f>
        <v>150</v>
      </c>
      <c r="M1484" s="71" t="n">
        <f aca="false">IF(E1484&lt;&gt;0,IF(K1484&lt;&gt;0,K1484/E1484*100,""),"")</f>
        <v>150</v>
      </c>
      <c r="N1484" s="71" t="n">
        <f aca="false">IF(F1484&lt;&gt;0,IF(I1484&lt;&gt;0,I1484/F1484*100,""),"")</f>
        <v>101.554460271895</v>
      </c>
      <c r="O1484" s="71" t="n">
        <f aca="false">IF(H1484&lt;&gt;0,IF(K1484&lt;&gt;0,K1484/H1484*100,""),"")</f>
        <v>101.554460271895</v>
      </c>
      <c r="Q1484" s="65" t="n">
        <f aca="false">E1484-C1484-D1484</f>
        <v>0</v>
      </c>
      <c r="R1484" s="66" t="n">
        <f aca="false">H1484-F1484-G1484</f>
        <v>0</v>
      </c>
      <c r="S1484" s="66" t="n">
        <f aca="false">K1484-I1484-J1484</f>
        <v>0</v>
      </c>
    </row>
    <row r="1485" s="43" customFormat="true" ht="11.25" hidden="false" customHeight="false" outlineLevel="0" collapsed="false">
      <c r="A1485" s="72" t="s">
        <v>654</v>
      </c>
      <c r="B1485" s="48" t="s">
        <v>618</v>
      </c>
      <c r="C1485" s="111" t="n">
        <v>2000000</v>
      </c>
      <c r="D1485" s="111"/>
      <c r="E1485" s="69" t="n">
        <f aca="false">SUM(C1485:D1485)</f>
        <v>2000000</v>
      </c>
      <c r="F1485" s="111" t="n">
        <v>2000000</v>
      </c>
      <c r="G1485" s="111"/>
      <c r="H1485" s="69" t="n">
        <f aca="false">SUM(F1485:G1485)</f>
        <v>2000000</v>
      </c>
      <c r="I1485" s="111" t="n">
        <v>2222688</v>
      </c>
      <c r="J1485" s="111"/>
      <c r="K1485" s="69" t="n">
        <f aca="false">SUM(I1485:J1485)</f>
        <v>2222688</v>
      </c>
      <c r="L1485" s="71" t="n">
        <f aca="false">IF(C1485&lt;&gt;0,IF(I1485&lt;&gt;0,I1485/C1485*100,""),"")</f>
        <v>111.1344</v>
      </c>
      <c r="M1485" s="71" t="n">
        <f aca="false">IF(E1485&lt;&gt;0,IF(K1485&lt;&gt;0,K1485/E1485*100,""),"")</f>
        <v>111.1344</v>
      </c>
      <c r="N1485" s="71" t="n">
        <f aca="false">IF(F1485&lt;&gt;0,IF(I1485&lt;&gt;0,I1485/F1485*100,""),"")</f>
        <v>111.1344</v>
      </c>
      <c r="O1485" s="71" t="n">
        <f aca="false">IF(H1485&lt;&gt;0,IF(K1485&lt;&gt;0,K1485/H1485*100,""),"")</f>
        <v>111.1344</v>
      </c>
      <c r="Q1485" s="65" t="n">
        <f aca="false">E1485-C1485-D1485</f>
        <v>0</v>
      </c>
      <c r="R1485" s="66" t="n">
        <f aca="false">H1485-F1485-G1485</f>
        <v>0</v>
      </c>
      <c r="S1485" s="66" t="n">
        <f aca="false">K1485-I1485-J1485</f>
        <v>0</v>
      </c>
    </row>
    <row r="1486" s="43" customFormat="true" ht="11.25" hidden="false" customHeight="false" outlineLevel="0" collapsed="false">
      <c r="A1486" s="75" t="s">
        <v>793</v>
      </c>
      <c r="B1486" s="48" t="s">
        <v>791</v>
      </c>
      <c r="C1486" s="111"/>
      <c r="D1486" s="111"/>
      <c r="E1486" s="69" t="n">
        <f aca="false">SUM(C1486:D1486)</f>
        <v>0</v>
      </c>
      <c r="F1486" s="111" t="n">
        <v>954080</v>
      </c>
      <c r="G1486" s="111"/>
      <c r="H1486" s="69" t="n">
        <f aca="false">SUM(F1486:G1486)</f>
        <v>954080</v>
      </c>
      <c r="I1486" s="111" t="n">
        <v>777312</v>
      </c>
      <c r="J1486" s="111"/>
      <c r="K1486" s="69" t="n">
        <f aca="false">SUM(I1486:J1486)</f>
        <v>777312</v>
      </c>
      <c r="L1486" s="71" t="str">
        <f aca="false">IF(C1486&lt;&gt;0,IF(I1486&lt;&gt;0,I1486/C1486*100,""),"")</f>
        <v/>
      </c>
      <c r="M1486" s="71" t="str">
        <f aca="false">IF(E1486&lt;&gt;0,IF(K1486&lt;&gt;0,K1486/E1486*100,""),"")</f>
        <v/>
      </c>
      <c r="N1486" s="71" t="n">
        <f aca="false">IF(F1486&lt;&gt;0,IF(I1486&lt;&gt;0,I1486/F1486*100,""),"")</f>
        <v>81.4724132148248</v>
      </c>
      <c r="O1486" s="71" t="n">
        <f aca="false">IF(H1486&lt;&gt;0,IF(K1486&lt;&gt;0,K1486/H1486*100,""),"")</f>
        <v>81.4724132148248</v>
      </c>
      <c r="Q1486" s="65" t="n">
        <f aca="false">E1486-C1486-D1486</f>
        <v>0</v>
      </c>
      <c r="R1486" s="66" t="n">
        <f aca="false">H1486-F1486-G1486</f>
        <v>0</v>
      </c>
      <c r="S1486" s="66" t="n">
        <f aca="false">K1486-I1486-J1486</f>
        <v>0</v>
      </c>
    </row>
    <row r="1487" s="43" customFormat="true" ht="11.25" hidden="false" customHeight="false" outlineLevel="0" collapsed="false">
      <c r="A1487" s="75" t="s">
        <v>57</v>
      </c>
      <c r="B1487" s="79" t="s">
        <v>58</v>
      </c>
      <c r="C1487" s="111"/>
      <c r="D1487" s="111"/>
      <c r="E1487" s="69" t="n">
        <f aca="false">SUM(C1487:D1487)</f>
        <v>0</v>
      </c>
      <c r="F1487" s="111" t="n">
        <v>1262200</v>
      </c>
      <c r="G1487" s="111"/>
      <c r="H1487" s="69" t="n">
        <f aca="false">SUM(F1487:G1487)</f>
        <v>1262200</v>
      </c>
      <c r="I1487" s="111"/>
      <c r="J1487" s="111"/>
      <c r="K1487" s="69" t="n">
        <f aca="false">SUM(I1487:J1487)</f>
        <v>0</v>
      </c>
      <c r="L1487" s="71" t="str">
        <f aca="false">IF(C1487&lt;&gt;0,IF(I1487&lt;&gt;0,I1487/C1487*100,""),"")</f>
        <v/>
      </c>
      <c r="M1487" s="71" t="str">
        <f aca="false">IF(E1487&lt;&gt;0,IF(K1487&lt;&gt;0,K1487/E1487*100,""),"")</f>
        <v/>
      </c>
      <c r="N1487" s="71" t="str">
        <f aca="false">IF(F1487&lt;&gt;0,IF(I1487&lt;&gt;0,I1487/F1487*100,""),"")</f>
        <v/>
      </c>
      <c r="O1487" s="71" t="str">
        <f aca="false">IF(H1487&lt;&gt;0,IF(K1487&lt;&gt;0,K1487/H1487*100,""),"")</f>
        <v/>
      </c>
      <c r="Q1487" s="65" t="n">
        <f aca="false">E1487-C1487-D1487</f>
        <v>0</v>
      </c>
      <c r="R1487" s="66" t="n">
        <f aca="false">H1487-F1487-G1487</f>
        <v>0</v>
      </c>
      <c r="S1487" s="66" t="n">
        <f aca="false">K1487-I1487-J1487</f>
        <v>0</v>
      </c>
    </row>
    <row r="1488" s="43" customFormat="true" ht="6" hidden="false" customHeight="true" outlineLevel="0" collapsed="false">
      <c r="A1488" s="72"/>
      <c r="B1488" s="48"/>
      <c r="C1488" s="69"/>
      <c r="D1488" s="69"/>
      <c r="E1488" s="69" t="n">
        <f aca="false">SUM(C1488:D1488)</f>
        <v>0</v>
      </c>
      <c r="F1488" s="69"/>
      <c r="G1488" s="69"/>
      <c r="H1488" s="69" t="n">
        <f aca="false">SUM(F1488:G1488)</f>
        <v>0</v>
      </c>
      <c r="I1488" s="69"/>
      <c r="J1488" s="69"/>
      <c r="K1488" s="69" t="n">
        <f aca="false">SUM(I1488:J1488)</f>
        <v>0</v>
      </c>
      <c r="L1488" s="71" t="str">
        <f aca="false">IF(C1488&lt;&gt;0,IF(I1488&lt;&gt;0,I1488/C1488*100,""),"")</f>
        <v/>
      </c>
      <c r="M1488" s="71" t="str">
        <f aca="false">IF(E1488&lt;&gt;0,IF(K1488&lt;&gt;0,K1488/E1488*100,""),"")</f>
        <v/>
      </c>
      <c r="N1488" s="71" t="str">
        <f aca="false">IF(F1488&lt;&gt;0,IF(I1488&lt;&gt;0,I1488/F1488*100,""),"")</f>
        <v/>
      </c>
      <c r="O1488" s="71" t="str">
        <f aca="false">IF(H1488&lt;&gt;0,IF(K1488&lt;&gt;0,K1488/H1488*100,""),"")</f>
        <v/>
      </c>
      <c r="Q1488" s="65" t="n">
        <f aca="false">E1488-C1488-D1488</f>
        <v>0</v>
      </c>
      <c r="R1488" s="66" t="n">
        <f aca="false">H1488-F1488-G1488</f>
        <v>0</v>
      </c>
      <c r="S1488" s="66" t="n">
        <f aca="false">K1488-I1488-J1488</f>
        <v>0</v>
      </c>
    </row>
    <row r="1489" s="43" customFormat="true" ht="12.75" hidden="false" customHeight="false" outlineLevel="0" collapsed="false">
      <c r="A1489" s="61" t="s">
        <v>794</v>
      </c>
      <c r="B1489" s="76" t="s">
        <v>19</v>
      </c>
      <c r="C1489" s="108" t="n">
        <f aca="false">SUM(C1491:C1492)</f>
        <v>1600000</v>
      </c>
      <c r="D1489" s="108" t="n">
        <f aca="false">SUM(D1491:D1492)</f>
        <v>0</v>
      </c>
      <c r="E1489" s="108" t="n">
        <f aca="false">SUM(C1489:D1489)</f>
        <v>1600000</v>
      </c>
      <c r="F1489" s="108" t="n">
        <f aca="false">SUM(F1491:F1492)</f>
        <v>1739000</v>
      </c>
      <c r="G1489" s="108" t="n">
        <f aca="false">SUM(G1491:G1492)</f>
        <v>0</v>
      </c>
      <c r="H1489" s="108" t="n">
        <f aca="false">SUM(F1489:G1489)</f>
        <v>1739000</v>
      </c>
      <c r="I1489" s="108" t="n">
        <f aca="false">SUM(I1491:I1492)</f>
        <v>1800000</v>
      </c>
      <c r="J1489" s="108" t="n">
        <f aca="false">SUM(J1491:J1492)</f>
        <v>0</v>
      </c>
      <c r="K1489" s="108" t="n">
        <f aca="false">SUM(I1489:J1489)</f>
        <v>1800000</v>
      </c>
      <c r="L1489" s="109" t="n">
        <f aca="false">IF(C1489&lt;&gt;0,IF(I1489&lt;&gt;0,I1489/C1489*100,""),"")</f>
        <v>112.5</v>
      </c>
      <c r="M1489" s="109" t="n">
        <f aca="false">IF(E1489&lt;&gt;0,IF(K1489&lt;&gt;0,K1489/E1489*100,""),"")</f>
        <v>112.5</v>
      </c>
      <c r="N1489" s="109" t="n">
        <f aca="false">IF(F1489&lt;&gt;0,IF(I1489&lt;&gt;0,I1489/F1489*100,""),"")</f>
        <v>103.507763082231</v>
      </c>
      <c r="O1489" s="109" t="n">
        <f aca="false">IF(H1489&lt;&gt;0,IF(K1489&lt;&gt;0,K1489/H1489*100,""),"")</f>
        <v>103.507763082231</v>
      </c>
      <c r="Q1489" s="65" t="n">
        <f aca="false">E1489-C1489-D1489</f>
        <v>0</v>
      </c>
      <c r="R1489" s="66" t="n">
        <f aca="false">H1489-F1489-G1489</f>
        <v>0</v>
      </c>
      <c r="S1489" s="66" t="n">
        <f aca="false">K1489-I1489-J1489</f>
        <v>0</v>
      </c>
    </row>
    <row r="1490" s="43" customFormat="true" ht="12" hidden="true" customHeight="false" outlineLevel="0" collapsed="false">
      <c r="A1490" s="72" t="s">
        <v>26</v>
      </c>
      <c r="B1490" s="179"/>
      <c r="C1490" s="111" t="n">
        <f aca="false">SUM(C1491:C1492)</f>
        <v>1600000</v>
      </c>
      <c r="D1490" s="112"/>
      <c r="E1490" s="69" t="n">
        <f aca="false">SUM(C1490:D1490)</f>
        <v>1600000</v>
      </c>
      <c r="F1490" s="69" t="n">
        <f aca="false">SUM(F1491:F1492)</f>
        <v>1739000</v>
      </c>
      <c r="G1490" s="112"/>
      <c r="H1490" s="69" t="n">
        <f aca="false">SUM(F1490:G1490)</f>
        <v>1739000</v>
      </c>
      <c r="I1490" s="111" t="n">
        <f aca="false">SUM(I1491:I1492)</f>
        <v>1800000</v>
      </c>
      <c r="J1490" s="112"/>
      <c r="K1490" s="69" t="n">
        <f aca="false">SUM(I1490:J1490)</f>
        <v>1800000</v>
      </c>
      <c r="L1490" s="71" t="n">
        <f aca="false">IF(C1490&lt;&gt;0,IF(I1490&lt;&gt;0,I1490/C1490*100,""),"")</f>
        <v>112.5</v>
      </c>
      <c r="M1490" s="71" t="n">
        <f aca="false">IF(E1490&lt;&gt;0,IF(K1490&lt;&gt;0,K1490/E1490*100,""),"")</f>
        <v>112.5</v>
      </c>
      <c r="N1490" s="71" t="n">
        <f aca="false">IF(F1490&lt;&gt;0,IF(I1490&lt;&gt;0,I1490/F1490*100,""),"")</f>
        <v>103.507763082231</v>
      </c>
      <c r="O1490" s="71" t="n">
        <f aca="false">IF(H1490&lt;&gt;0,IF(K1490&lt;&gt;0,K1490/H1490*100,""),"")</f>
        <v>103.507763082231</v>
      </c>
      <c r="Q1490" s="65" t="n">
        <f aca="false">E1490-C1490-D1490</f>
        <v>0</v>
      </c>
      <c r="R1490" s="66" t="n">
        <f aca="false">H1490-F1490-G1490</f>
        <v>0</v>
      </c>
      <c r="S1490" s="66" t="n">
        <f aca="false">K1490-I1490-J1490</f>
        <v>0</v>
      </c>
    </row>
    <row r="1491" s="43" customFormat="true" ht="11.25" hidden="false" customHeight="false" outlineLevel="0" collapsed="false">
      <c r="A1491" s="72" t="s">
        <v>654</v>
      </c>
      <c r="B1491" s="48" t="s">
        <v>618</v>
      </c>
      <c r="C1491" s="111" t="n">
        <v>1568500</v>
      </c>
      <c r="D1491" s="111"/>
      <c r="E1491" s="69" t="n">
        <f aca="false">SUM(C1491:D1491)</f>
        <v>1568500</v>
      </c>
      <c r="F1491" s="111" t="n">
        <v>1568500</v>
      </c>
      <c r="G1491" s="111"/>
      <c r="H1491" s="69" t="n">
        <f aca="false">SUM(F1491:G1491)</f>
        <v>1568500</v>
      </c>
      <c r="I1491" s="111" t="n">
        <v>1683500</v>
      </c>
      <c r="J1491" s="111"/>
      <c r="K1491" s="69" t="n">
        <f aca="false">SUM(I1491:J1491)</f>
        <v>1683500</v>
      </c>
      <c r="L1491" s="71" t="n">
        <f aca="false">IF(C1491&lt;&gt;0,IF(I1491&lt;&gt;0,I1491/C1491*100,""),"")</f>
        <v>107.331845712464</v>
      </c>
      <c r="M1491" s="71" t="n">
        <f aca="false">IF(E1491&lt;&gt;0,IF(K1491&lt;&gt;0,K1491/E1491*100,""),"")</f>
        <v>107.331845712464</v>
      </c>
      <c r="N1491" s="71" t="n">
        <f aca="false">IF(F1491&lt;&gt;0,IF(I1491&lt;&gt;0,I1491/F1491*100,""),"")</f>
        <v>107.331845712464</v>
      </c>
      <c r="O1491" s="71" t="n">
        <f aca="false">IF(H1491&lt;&gt;0,IF(K1491&lt;&gt;0,K1491/H1491*100,""),"")</f>
        <v>107.331845712464</v>
      </c>
      <c r="Q1491" s="65" t="n">
        <f aca="false">E1491-C1491-D1491</f>
        <v>0</v>
      </c>
      <c r="R1491" s="66" t="n">
        <f aca="false">H1491-F1491-G1491</f>
        <v>0</v>
      </c>
      <c r="S1491" s="66" t="n">
        <f aca="false">K1491-I1491-J1491</f>
        <v>0</v>
      </c>
    </row>
    <row r="1492" s="43" customFormat="true" ht="11.25" hidden="false" customHeight="false" outlineLevel="0" collapsed="false">
      <c r="A1492" s="116" t="s">
        <v>790</v>
      </c>
      <c r="B1492" s="124" t="s">
        <v>791</v>
      </c>
      <c r="C1492" s="155" t="n">
        <v>31500</v>
      </c>
      <c r="D1492" s="155"/>
      <c r="E1492" s="103" t="n">
        <f aca="false">SUM(C1492:D1492)</f>
        <v>31500</v>
      </c>
      <c r="F1492" s="155" t="n">
        <v>170500</v>
      </c>
      <c r="G1492" s="155"/>
      <c r="H1492" s="103" t="n">
        <f aca="false">SUM(F1492:G1492)</f>
        <v>170500</v>
      </c>
      <c r="I1492" s="155" t="n">
        <v>116500</v>
      </c>
      <c r="J1492" s="155"/>
      <c r="K1492" s="103" t="n">
        <f aca="false">SUM(I1492:J1492)</f>
        <v>116500</v>
      </c>
      <c r="L1492" s="117" t="n">
        <f aca="false">IF(C1492&lt;&gt;0,IF(I1492&lt;&gt;0,I1492/C1492*100,""),"")</f>
        <v>369.84126984127</v>
      </c>
      <c r="M1492" s="117" t="n">
        <f aca="false">IF(E1492&lt;&gt;0,IF(K1492&lt;&gt;0,K1492/E1492*100,""),"")</f>
        <v>369.84126984127</v>
      </c>
      <c r="N1492" s="117" t="n">
        <f aca="false">IF(F1492&lt;&gt;0,IF(I1492&lt;&gt;0,I1492/F1492*100,""),"")</f>
        <v>68.3284457478006</v>
      </c>
      <c r="O1492" s="117" t="n">
        <f aca="false">IF(H1492&lt;&gt;0,IF(K1492&lt;&gt;0,K1492/H1492*100,""),"")</f>
        <v>68.3284457478006</v>
      </c>
      <c r="Q1492" s="65" t="n">
        <f aca="false">E1492-C1492-D1492</f>
        <v>0</v>
      </c>
      <c r="R1492" s="66" t="n">
        <f aca="false">H1492-F1492-G1492</f>
        <v>0</v>
      </c>
      <c r="S1492" s="66" t="n">
        <f aca="false">K1492-I1492-J1492</f>
        <v>0</v>
      </c>
    </row>
    <row r="1493" s="43" customFormat="true" ht="6" hidden="false" customHeight="true" outlineLevel="0" collapsed="false">
      <c r="A1493" s="72"/>
      <c r="B1493" s="87"/>
      <c r="C1493" s="69"/>
      <c r="D1493" s="69"/>
      <c r="E1493" s="69"/>
      <c r="F1493" s="69"/>
      <c r="G1493" s="69"/>
      <c r="H1493" s="69"/>
      <c r="I1493" s="69"/>
      <c r="J1493" s="69"/>
      <c r="K1493" s="69"/>
      <c r="L1493" s="71" t="str">
        <f aca="false">IF(C1493&lt;&gt;0,IF(I1493&lt;&gt;0,I1493/C1493*100,""),"")</f>
        <v/>
      </c>
      <c r="M1493" s="71" t="str">
        <f aca="false">IF(E1493&lt;&gt;0,IF(K1493&lt;&gt;0,K1493/E1493*100,""),"")</f>
        <v/>
      </c>
      <c r="N1493" s="71" t="str">
        <f aca="false">IF(F1493&lt;&gt;0,IF(I1493&lt;&gt;0,I1493/F1493*100,""),"")</f>
        <v/>
      </c>
      <c r="O1493" s="71" t="str">
        <f aca="false">IF(H1493&lt;&gt;0,IF(K1493&lt;&gt;0,K1493/H1493*100,""),"")</f>
        <v/>
      </c>
      <c r="Q1493" s="65" t="n">
        <f aca="false">E1493-C1493-D1493</f>
        <v>0</v>
      </c>
      <c r="R1493" s="66" t="n">
        <f aca="false">H1493-F1493-G1493</f>
        <v>0</v>
      </c>
      <c r="S1493" s="66" t="n">
        <f aca="false">K1493-I1493-J1493</f>
        <v>0</v>
      </c>
    </row>
    <row r="1494" s="43" customFormat="true" ht="12.75" hidden="false" customHeight="false" outlineLevel="0" collapsed="false">
      <c r="A1494" s="61" t="s">
        <v>795</v>
      </c>
      <c r="B1494" s="76" t="s">
        <v>19</v>
      </c>
      <c r="C1494" s="183" t="n">
        <f aca="false">SUM(C1496:C1497)</f>
        <v>1597200</v>
      </c>
      <c r="D1494" s="183" t="n">
        <f aca="false">SUM(D1496:D1497)</f>
        <v>0</v>
      </c>
      <c r="E1494" s="183" t="n">
        <f aca="false">SUM(C1494:D1494)</f>
        <v>1597200</v>
      </c>
      <c r="F1494" s="183" t="n">
        <f aca="false">SUM(F1496:F1497)</f>
        <v>1577450</v>
      </c>
      <c r="G1494" s="183" t="n">
        <f aca="false">SUM(G1496:G1497)</f>
        <v>0</v>
      </c>
      <c r="H1494" s="183" t="n">
        <f aca="false">SUM(F1494:G1494)</f>
        <v>1577450</v>
      </c>
      <c r="I1494" s="183" t="n">
        <f aca="false">SUM(I1496:I1497)</f>
        <v>1726300</v>
      </c>
      <c r="J1494" s="183" t="n">
        <f aca="false">SUM(J1496:J1497)</f>
        <v>0</v>
      </c>
      <c r="K1494" s="183" t="n">
        <f aca="false">SUM(I1494:J1494)</f>
        <v>1726300</v>
      </c>
      <c r="L1494" s="184" t="n">
        <f aca="false">IF(C1494&lt;&gt;0,IF(I1494&lt;&gt;0,I1494/C1494*100,""),"")</f>
        <v>108.082895066366</v>
      </c>
      <c r="M1494" s="184" t="n">
        <f aca="false">IF(E1494&lt;&gt;0,IF(K1494&lt;&gt;0,K1494/E1494*100,""),"")</f>
        <v>108.082895066366</v>
      </c>
      <c r="N1494" s="184" t="n">
        <f aca="false">IF(F1494&lt;&gt;0,IF(I1494&lt;&gt;0,I1494/F1494*100,""),"")</f>
        <v>109.436115249295</v>
      </c>
      <c r="O1494" s="184" t="n">
        <f aca="false">IF(H1494&lt;&gt;0,IF(K1494&lt;&gt;0,K1494/H1494*100,""),"")</f>
        <v>109.436115249295</v>
      </c>
      <c r="Q1494" s="65" t="n">
        <f aca="false">E1494-C1494-D1494</f>
        <v>0</v>
      </c>
      <c r="R1494" s="66" t="n">
        <f aca="false">H1494-F1494-G1494</f>
        <v>0</v>
      </c>
      <c r="S1494" s="66" t="n">
        <f aca="false">K1494-I1494-J1494</f>
        <v>0</v>
      </c>
    </row>
    <row r="1495" s="43" customFormat="true" ht="12" hidden="true" customHeight="false" outlineLevel="0" collapsed="false">
      <c r="A1495" s="67" t="s">
        <v>26</v>
      </c>
      <c r="B1495" s="179"/>
      <c r="C1495" s="186" t="n">
        <f aca="false">SUM(C1496:C1497)</f>
        <v>1597200</v>
      </c>
      <c r="D1495" s="186"/>
      <c r="E1495" s="69" t="n">
        <f aca="false">SUM(C1495:D1495)</f>
        <v>1597200</v>
      </c>
      <c r="F1495" s="69" t="n">
        <f aca="false">SUM(F1496:F1497)</f>
        <v>1577450</v>
      </c>
      <c r="G1495" s="186"/>
      <c r="H1495" s="69" t="n">
        <f aca="false">SUM(F1495:G1495)</f>
        <v>1577450</v>
      </c>
      <c r="I1495" s="186" t="n">
        <f aca="false">SUM(I1496:I1497)</f>
        <v>1726300</v>
      </c>
      <c r="J1495" s="186"/>
      <c r="K1495" s="69" t="n">
        <f aca="false">SUM(I1495:J1495)</f>
        <v>1726300</v>
      </c>
      <c r="L1495" s="71" t="n">
        <f aca="false">IF(C1495&lt;&gt;0,IF(I1495&lt;&gt;0,I1495/C1495*100,""),"")</f>
        <v>108.082895066366</v>
      </c>
      <c r="M1495" s="71" t="n">
        <f aca="false">IF(E1495&lt;&gt;0,IF(K1495&lt;&gt;0,K1495/E1495*100,""),"")</f>
        <v>108.082895066366</v>
      </c>
      <c r="N1495" s="71" t="n">
        <f aca="false">IF(F1495&lt;&gt;0,IF(I1495&lt;&gt;0,I1495/F1495*100,""),"")</f>
        <v>109.436115249295</v>
      </c>
      <c r="O1495" s="71" t="n">
        <f aca="false">IF(H1495&lt;&gt;0,IF(K1495&lt;&gt;0,K1495/H1495*100,""),"")</f>
        <v>109.436115249295</v>
      </c>
      <c r="Q1495" s="65" t="n">
        <f aca="false">E1495-C1495-D1495</f>
        <v>0</v>
      </c>
      <c r="R1495" s="66" t="n">
        <f aca="false">H1495-F1495-G1495</f>
        <v>0</v>
      </c>
      <c r="S1495" s="66" t="n">
        <f aca="false">K1495-I1495-J1495</f>
        <v>0</v>
      </c>
    </row>
    <row r="1496" s="43" customFormat="true" ht="12.75" hidden="false" customHeight="true" outlineLevel="0" collapsed="false">
      <c r="A1496" s="72" t="s">
        <v>654</v>
      </c>
      <c r="B1496" s="48" t="s">
        <v>618</v>
      </c>
      <c r="C1496" s="185" t="n">
        <v>1523700</v>
      </c>
      <c r="D1496" s="185"/>
      <c r="E1496" s="69" t="n">
        <f aca="false">SUM(C1496:D1496)</f>
        <v>1523700</v>
      </c>
      <c r="F1496" s="185" t="n">
        <v>1527450</v>
      </c>
      <c r="G1496" s="185"/>
      <c r="H1496" s="69" t="n">
        <f aca="false">SUM(F1496:G1496)</f>
        <v>1527450</v>
      </c>
      <c r="I1496" s="185" t="n">
        <v>1652800</v>
      </c>
      <c r="J1496" s="185"/>
      <c r="K1496" s="69" t="n">
        <f aca="false">SUM(I1496:J1496)</f>
        <v>1652800</v>
      </c>
      <c r="L1496" s="71" t="n">
        <f aca="false">IF(C1496&lt;&gt;0,IF(I1496&lt;&gt;0,I1496/C1496*100,""),"")</f>
        <v>108.472796482247</v>
      </c>
      <c r="M1496" s="71" t="n">
        <f aca="false">IF(E1496&lt;&gt;0,IF(K1496&lt;&gt;0,K1496/E1496*100,""),"")</f>
        <v>108.472796482247</v>
      </c>
      <c r="N1496" s="71" t="n">
        <f aca="false">IF(F1496&lt;&gt;0,IF(I1496&lt;&gt;0,I1496/F1496*100,""),"")</f>
        <v>108.206487937412</v>
      </c>
      <c r="O1496" s="71" t="n">
        <f aca="false">IF(H1496&lt;&gt;0,IF(K1496&lt;&gt;0,K1496/H1496*100,""),"")</f>
        <v>108.206487937412</v>
      </c>
      <c r="Q1496" s="65" t="n">
        <f aca="false">E1496-C1496-D1496</f>
        <v>0</v>
      </c>
      <c r="R1496" s="66" t="n">
        <f aca="false">H1496-F1496-G1496</f>
        <v>0</v>
      </c>
      <c r="S1496" s="66" t="n">
        <f aca="false">K1496-I1496-J1496</f>
        <v>0</v>
      </c>
    </row>
    <row r="1497" s="43" customFormat="true" ht="12.75" hidden="false" customHeight="true" outlineLevel="0" collapsed="false">
      <c r="A1497" s="72" t="s">
        <v>30</v>
      </c>
      <c r="B1497" s="48" t="s">
        <v>31</v>
      </c>
      <c r="C1497" s="69" t="n">
        <v>73500</v>
      </c>
      <c r="D1497" s="69"/>
      <c r="E1497" s="69" t="n">
        <f aca="false">SUM(C1497:D1497)</f>
        <v>73500</v>
      </c>
      <c r="F1497" s="69" t="n">
        <v>50000</v>
      </c>
      <c r="G1497" s="69"/>
      <c r="H1497" s="69" t="n">
        <f aca="false">SUM(F1497:G1497)</f>
        <v>50000</v>
      </c>
      <c r="I1497" s="69" t="n">
        <v>73500</v>
      </c>
      <c r="J1497" s="69"/>
      <c r="K1497" s="69" t="n">
        <f aca="false">SUM(I1497:J1497)</f>
        <v>73500</v>
      </c>
      <c r="L1497" s="71" t="n">
        <f aca="false">IF(C1497&lt;&gt;0,IF(I1497&lt;&gt;0,I1497/C1497*100,""),"")</f>
        <v>100</v>
      </c>
      <c r="M1497" s="71" t="n">
        <f aca="false">IF(E1497&lt;&gt;0,IF(K1497&lt;&gt;0,K1497/E1497*100,""),"")</f>
        <v>100</v>
      </c>
      <c r="N1497" s="71" t="n">
        <f aca="false">IF(F1497&lt;&gt;0,IF(I1497&lt;&gt;0,I1497/F1497*100,""),"")</f>
        <v>147</v>
      </c>
      <c r="O1497" s="71" t="n">
        <f aca="false">IF(H1497&lt;&gt;0,IF(K1497&lt;&gt;0,K1497/H1497*100,""),"")</f>
        <v>147</v>
      </c>
      <c r="Q1497" s="65" t="n">
        <f aca="false">E1497-C1497-D1497</f>
        <v>0</v>
      </c>
      <c r="R1497" s="66" t="n">
        <f aca="false">H1497-F1497-G1497</f>
        <v>0</v>
      </c>
      <c r="S1497" s="66" t="n">
        <f aca="false">K1497-I1497-J1497</f>
        <v>0</v>
      </c>
    </row>
    <row r="1498" s="43" customFormat="true" ht="6" hidden="false" customHeight="true" outlineLevel="0" collapsed="false">
      <c r="A1498" s="72"/>
      <c r="B1498" s="48"/>
      <c r="C1498" s="69"/>
      <c r="D1498" s="69"/>
      <c r="E1498" s="69"/>
      <c r="F1498" s="69"/>
      <c r="G1498" s="69"/>
      <c r="H1498" s="69"/>
      <c r="I1498" s="69"/>
      <c r="J1498" s="69"/>
      <c r="K1498" s="69"/>
      <c r="L1498" s="71" t="str">
        <f aca="false">IF(C1498&lt;&gt;0,IF(I1498&lt;&gt;0,I1498/C1498*100,""),"")</f>
        <v/>
      </c>
      <c r="M1498" s="71" t="str">
        <f aca="false">IF(E1498&lt;&gt;0,IF(K1498&lt;&gt;0,K1498/E1498*100,""),"")</f>
        <v/>
      </c>
      <c r="N1498" s="71" t="str">
        <f aca="false">IF(F1498&lt;&gt;0,IF(I1498&lt;&gt;0,I1498/F1498*100,""),"")</f>
        <v/>
      </c>
      <c r="O1498" s="71" t="str">
        <f aca="false">IF(H1498&lt;&gt;0,IF(K1498&lt;&gt;0,K1498/H1498*100,""),"")</f>
        <v/>
      </c>
      <c r="Q1498" s="65" t="n">
        <f aca="false">E1498-C1498-D1498</f>
        <v>0</v>
      </c>
      <c r="R1498" s="66" t="n">
        <f aca="false">H1498-F1498-G1498</f>
        <v>0</v>
      </c>
      <c r="S1498" s="66" t="n">
        <f aca="false">K1498-I1498-J1498</f>
        <v>0</v>
      </c>
    </row>
    <row r="1499" s="43" customFormat="true" ht="12.75" hidden="false" customHeight="false" outlineLevel="0" collapsed="false">
      <c r="A1499" s="61" t="s">
        <v>796</v>
      </c>
      <c r="B1499" s="76" t="s">
        <v>19</v>
      </c>
      <c r="C1499" s="108" t="n">
        <f aca="false">SUM(C1501:C1504)</f>
        <v>1728400</v>
      </c>
      <c r="D1499" s="108" t="n">
        <f aca="false">SUM(D1501:D1504)</f>
        <v>0</v>
      </c>
      <c r="E1499" s="108" t="n">
        <f aca="false">SUM(C1499:D1499)</f>
        <v>1728400</v>
      </c>
      <c r="F1499" s="108" t="n">
        <f aca="false">SUM(F1501:F1504)</f>
        <v>1811728</v>
      </c>
      <c r="G1499" s="108" t="n">
        <f aca="false">SUM(G1501:G1504)</f>
        <v>0</v>
      </c>
      <c r="H1499" s="108" t="n">
        <f aca="false">SUM(F1499:G1499)</f>
        <v>1811728</v>
      </c>
      <c r="I1499" s="108" t="n">
        <f aca="false">SUM(I1501:I1504)</f>
        <v>1927470</v>
      </c>
      <c r="J1499" s="108" t="n">
        <f aca="false">SUM(J1501:J1504)</f>
        <v>0</v>
      </c>
      <c r="K1499" s="108" t="n">
        <f aca="false">SUM(I1499:J1499)</f>
        <v>1927470</v>
      </c>
      <c r="L1499" s="109" t="n">
        <f aca="false">IF(C1499&lt;&gt;0,IF(I1499&lt;&gt;0,I1499/C1499*100,""),"")</f>
        <v>111.517588521176</v>
      </c>
      <c r="M1499" s="109" t="n">
        <f aca="false">IF(E1499&lt;&gt;0,IF(K1499&lt;&gt;0,K1499/E1499*100,""),"")</f>
        <v>111.517588521176</v>
      </c>
      <c r="N1499" s="109" t="n">
        <f aca="false">IF(F1499&lt;&gt;0,IF(I1499&lt;&gt;0,I1499/F1499*100,""),"")</f>
        <v>106.388486571936</v>
      </c>
      <c r="O1499" s="109" t="n">
        <f aca="false">IF(H1499&lt;&gt;0,IF(K1499&lt;&gt;0,K1499/H1499*100,""),"")</f>
        <v>106.388486571936</v>
      </c>
      <c r="Q1499" s="65" t="n">
        <f aca="false">E1499-C1499-D1499</f>
        <v>0</v>
      </c>
      <c r="R1499" s="66" t="n">
        <f aca="false">H1499-F1499-G1499</f>
        <v>0</v>
      </c>
      <c r="S1499" s="66" t="n">
        <f aca="false">K1499-I1499-J1499</f>
        <v>0</v>
      </c>
    </row>
    <row r="1500" s="43" customFormat="true" ht="12" hidden="true" customHeight="false" outlineLevel="0" collapsed="false">
      <c r="A1500" s="67" t="s">
        <v>26</v>
      </c>
      <c r="B1500" s="179"/>
      <c r="C1500" s="111" t="n">
        <f aca="false">SUM(C1501:C1504)</f>
        <v>1728400</v>
      </c>
      <c r="D1500" s="211"/>
      <c r="E1500" s="185" t="n">
        <f aca="false">SUM(C1500:D1500)</f>
        <v>1728400</v>
      </c>
      <c r="F1500" s="185" t="n">
        <f aca="false">SUM(F1501:F1504)</f>
        <v>1811728</v>
      </c>
      <c r="G1500" s="211"/>
      <c r="H1500" s="185" t="n">
        <f aca="false">SUM(F1500:G1500)</f>
        <v>1811728</v>
      </c>
      <c r="I1500" s="111" t="n">
        <f aca="false">SUM(I1501:I1504)</f>
        <v>1927470</v>
      </c>
      <c r="J1500" s="211"/>
      <c r="K1500" s="185" t="n">
        <f aca="false">SUM(I1500:J1500)</f>
        <v>1927470</v>
      </c>
      <c r="L1500" s="212" t="n">
        <f aca="false">IF(C1500&lt;&gt;0,IF(I1500&lt;&gt;0,I1500/C1500*100,""),"")</f>
        <v>111.517588521176</v>
      </c>
      <c r="M1500" s="212" t="n">
        <f aca="false">IF(E1500&lt;&gt;0,IF(K1500&lt;&gt;0,K1500/E1500*100,""),"")</f>
        <v>111.517588521176</v>
      </c>
      <c r="N1500" s="212" t="n">
        <f aca="false">IF(F1500&lt;&gt;0,IF(I1500&lt;&gt;0,I1500/F1500*100,""),"")</f>
        <v>106.388486571936</v>
      </c>
      <c r="O1500" s="212" t="n">
        <f aca="false">IF(H1500&lt;&gt;0,IF(K1500&lt;&gt;0,K1500/H1500*100,""),"")</f>
        <v>106.388486571936</v>
      </c>
      <c r="Q1500" s="65" t="n">
        <f aca="false">E1500-C1500-D1500</f>
        <v>0</v>
      </c>
      <c r="R1500" s="66" t="n">
        <f aca="false">H1500-F1500-G1500</f>
        <v>0</v>
      </c>
      <c r="S1500" s="66" t="n">
        <f aca="false">K1500-I1500-J1500</f>
        <v>0</v>
      </c>
    </row>
    <row r="1501" s="43" customFormat="true" ht="11.25" hidden="false" customHeight="false" outlineLevel="0" collapsed="false">
      <c r="A1501" s="72" t="s">
        <v>654</v>
      </c>
      <c r="B1501" s="48" t="s">
        <v>618</v>
      </c>
      <c r="C1501" s="111" t="n">
        <v>1668600</v>
      </c>
      <c r="D1501" s="111"/>
      <c r="E1501" s="185" t="n">
        <f aca="false">SUM(C1501:D1501)</f>
        <v>1668600</v>
      </c>
      <c r="F1501" s="111" t="n">
        <v>1677950</v>
      </c>
      <c r="G1501" s="111"/>
      <c r="H1501" s="185" t="n">
        <f aca="false">SUM(F1501:G1501)</f>
        <v>1677950</v>
      </c>
      <c r="I1501" s="111" t="n">
        <v>1822670</v>
      </c>
      <c r="J1501" s="111"/>
      <c r="K1501" s="185" t="n">
        <f aca="false">SUM(I1501:J1501)</f>
        <v>1822670</v>
      </c>
      <c r="L1501" s="212" t="n">
        <f aca="false">IF(C1501&lt;&gt;0,IF(I1501&lt;&gt;0,I1501/C1501*100,""),"")</f>
        <v>109.233489152583</v>
      </c>
      <c r="M1501" s="212" t="n">
        <f aca="false">IF(E1501&lt;&gt;0,IF(K1501&lt;&gt;0,K1501/E1501*100,""),"")</f>
        <v>109.233489152583</v>
      </c>
      <c r="N1501" s="212" t="n">
        <f aca="false">IF(F1501&lt;&gt;0,IF(I1501&lt;&gt;0,I1501/F1501*100,""),"")</f>
        <v>108.624810036056</v>
      </c>
      <c r="O1501" s="212" t="n">
        <f aca="false">IF(H1501&lt;&gt;0,IF(K1501&lt;&gt;0,K1501/H1501*100,""),"")</f>
        <v>108.624810036056</v>
      </c>
      <c r="Q1501" s="65" t="n">
        <f aca="false">E1501-C1501-D1501</f>
        <v>0</v>
      </c>
      <c r="R1501" s="66" t="n">
        <f aca="false">H1501-F1501-G1501</f>
        <v>0</v>
      </c>
      <c r="S1501" s="66" t="n">
        <f aca="false">K1501-I1501-J1501</f>
        <v>0</v>
      </c>
    </row>
    <row r="1502" s="43" customFormat="true" ht="11.25" hidden="false" customHeight="false" outlineLevel="0" collapsed="false">
      <c r="A1502" s="72" t="s">
        <v>30</v>
      </c>
      <c r="B1502" s="48" t="s">
        <v>31</v>
      </c>
      <c r="C1502" s="111" t="n">
        <v>54800</v>
      </c>
      <c r="D1502" s="111"/>
      <c r="E1502" s="69" t="n">
        <f aca="false">SUM(C1502:D1502)</f>
        <v>54800</v>
      </c>
      <c r="F1502" s="111" t="n">
        <v>68778</v>
      </c>
      <c r="G1502" s="111"/>
      <c r="H1502" s="69" t="n">
        <f aca="false">SUM(F1502:G1502)</f>
        <v>68778</v>
      </c>
      <c r="I1502" s="111" t="n">
        <v>94800</v>
      </c>
      <c r="J1502" s="111"/>
      <c r="K1502" s="69" t="n">
        <f aca="false">SUM(I1502:J1502)</f>
        <v>94800</v>
      </c>
      <c r="L1502" s="71" t="n">
        <f aca="false">IF(C1502&lt;&gt;0,IF(I1502&lt;&gt;0,I1502/C1502*100,""),"")</f>
        <v>172.992700729927</v>
      </c>
      <c r="M1502" s="71" t="n">
        <f aca="false">IF(E1502&lt;&gt;0,IF(K1502&lt;&gt;0,K1502/E1502*100,""),"")</f>
        <v>172.992700729927</v>
      </c>
      <c r="N1502" s="71" t="n">
        <f aca="false">IF(F1502&lt;&gt;0,IF(I1502&lt;&gt;0,I1502/F1502*100,""),"")</f>
        <v>137.834772747099</v>
      </c>
      <c r="O1502" s="71" t="n">
        <f aca="false">IF(H1502&lt;&gt;0,IF(K1502&lt;&gt;0,K1502/H1502*100,""),"")</f>
        <v>137.834772747099</v>
      </c>
      <c r="Q1502" s="65" t="n">
        <f aca="false">E1502-C1502-D1502</f>
        <v>0</v>
      </c>
      <c r="R1502" s="66" t="n">
        <f aca="false">H1502-F1502-G1502</f>
        <v>0</v>
      </c>
      <c r="S1502" s="66" t="n">
        <f aca="false">K1502-I1502-J1502</f>
        <v>0</v>
      </c>
    </row>
    <row r="1503" s="43" customFormat="true" ht="11.25" hidden="false" customHeight="false" outlineLevel="0" collapsed="false">
      <c r="A1503" s="72" t="s">
        <v>655</v>
      </c>
      <c r="B1503" s="48" t="s">
        <v>656</v>
      </c>
      <c r="C1503" s="111"/>
      <c r="D1503" s="111"/>
      <c r="E1503" s="69" t="n">
        <f aca="false">SUM(C1503:D1503)</f>
        <v>0</v>
      </c>
      <c r="F1503" s="111" t="n">
        <v>60000</v>
      </c>
      <c r="G1503" s="111"/>
      <c r="H1503" s="69" t="n">
        <f aca="false">SUM(F1503:G1503)</f>
        <v>60000</v>
      </c>
      <c r="I1503" s="111" t="n">
        <v>10000</v>
      </c>
      <c r="J1503" s="111"/>
      <c r="K1503" s="69" t="n">
        <f aca="false">SUM(I1503:J1503)</f>
        <v>10000</v>
      </c>
      <c r="L1503" s="71" t="str">
        <f aca="false">IF(C1503&lt;&gt;0,IF(I1503&lt;&gt;0,I1503/C1503*100,""),"")</f>
        <v/>
      </c>
      <c r="M1503" s="71" t="str">
        <f aca="false">IF(E1503&lt;&gt;0,IF(K1503&lt;&gt;0,K1503/E1503*100,""),"")</f>
        <v/>
      </c>
      <c r="N1503" s="71" t="n">
        <f aca="false">IF(F1503&lt;&gt;0,IF(I1503&lt;&gt;0,I1503/F1503*100,""),"")</f>
        <v>16.6666666666667</v>
      </c>
      <c r="O1503" s="71" t="n">
        <f aca="false">IF(H1503&lt;&gt;0,IF(K1503&lt;&gt;0,K1503/H1503*100,""),"")</f>
        <v>16.6666666666667</v>
      </c>
      <c r="Q1503" s="65" t="n">
        <f aca="false">E1503-C1503-D1503</f>
        <v>0</v>
      </c>
      <c r="R1503" s="66" t="n">
        <f aca="false">H1503-F1503-G1503</f>
        <v>0</v>
      </c>
      <c r="S1503" s="66" t="n">
        <f aca="false">K1503-I1503-J1503</f>
        <v>0</v>
      </c>
    </row>
    <row r="1504" s="43" customFormat="true" ht="11.25" hidden="false" customHeight="false" outlineLevel="0" collapsed="false">
      <c r="A1504" s="72" t="s">
        <v>145</v>
      </c>
      <c r="B1504" s="79" t="s">
        <v>146</v>
      </c>
      <c r="C1504" s="111" t="n">
        <v>5000</v>
      </c>
      <c r="D1504" s="111"/>
      <c r="E1504" s="69" t="n">
        <f aca="false">SUM(C1504:D1504)</f>
        <v>5000</v>
      </c>
      <c r="F1504" s="111" t="n">
        <v>5000</v>
      </c>
      <c r="G1504" s="111"/>
      <c r="H1504" s="69" t="n">
        <f aca="false">SUM(F1504:G1504)</f>
        <v>5000</v>
      </c>
      <c r="I1504" s="111"/>
      <c r="J1504" s="111"/>
      <c r="K1504" s="69" t="n">
        <f aca="false">SUM(I1504:J1504)</f>
        <v>0</v>
      </c>
      <c r="L1504" s="71" t="str">
        <f aca="false">IF(C1504&lt;&gt;0,IF(I1504&lt;&gt;0,I1504/C1504*100,""),"")</f>
        <v/>
      </c>
      <c r="M1504" s="71" t="str">
        <f aca="false">IF(E1504&lt;&gt;0,IF(K1504&lt;&gt;0,K1504/E1504*100,""),"")</f>
        <v/>
      </c>
      <c r="N1504" s="71" t="str">
        <f aca="false">IF(F1504&lt;&gt;0,IF(I1504&lt;&gt;0,I1504/F1504*100,""),"")</f>
        <v/>
      </c>
      <c r="O1504" s="71" t="str">
        <f aca="false">IF(H1504&lt;&gt;0,IF(K1504&lt;&gt;0,K1504/H1504*100,""),"")</f>
        <v/>
      </c>
      <c r="Q1504" s="65" t="n">
        <f aca="false">E1504-C1504-D1504</f>
        <v>0</v>
      </c>
      <c r="R1504" s="66" t="n">
        <f aca="false">H1504-F1504-G1504</f>
        <v>0</v>
      </c>
      <c r="S1504" s="66" t="n">
        <f aca="false">K1504-I1504-J1504</f>
        <v>0</v>
      </c>
    </row>
    <row r="1505" s="43" customFormat="true" ht="6" hidden="false" customHeight="true" outlineLevel="0" collapsed="false">
      <c r="A1505" s="72"/>
      <c r="B1505" s="48"/>
      <c r="C1505" s="69"/>
      <c r="D1505" s="69"/>
      <c r="E1505" s="186" t="n">
        <f aca="false">SUM(C1505:D1505)</f>
        <v>0</v>
      </c>
      <c r="F1505" s="186"/>
      <c r="G1505" s="69"/>
      <c r="H1505" s="186" t="n">
        <f aca="false">SUM(F1505:G1505)</f>
        <v>0</v>
      </c>
      <c r="I1505" s="69"/>
      <c r="J1505" s="69"/>
      <c r="K1505" s="186" t="n">
        <f aca="false">SUM(I1505:J1505)</f>
        <v>0</v>
      </c>
      <c r="L1505" s="213" t="str">
        <f aca="false">IF(C1505&lt;&gt;0,IF(I1505&lt;&gt;0,I1505/C1505*100,""),"")</f>
        <v/>
      </c>
      <c r="M1505" s="213" t="str">
        <f aca="false">IF(E1505&lt;&gt;0,IF(K1505&lt;&gt;0,K1505/E1505*100,""),"")</f>
        <v/>
      </c>
      <c r="N1505" s="213" t="str">
        <f aca="false">IF(F1505&lt;&gt;0,IF(I1505&lt;&gt;0,I1505/F1505*100,""),"")</f>
        <v/>
      </c>
      <c r="O1505" s="213" t="str">
        <f aca="false">IF(H1505&lt;&gt;0,IF(K1505&lt;&gt;0,K1505/H1505*100,""),"")</f>
        <v/>
      </c>
      <c r="Q1505" s="65" t="n">
        <f aca="false">E1505-C1505-D1505</f>
        <v>0</v>
      </c>
      <c r="R1505" s="66" t="n">
        <f aca="false">H1505-F1505-G1505</f>
        <v>0</v>
      </c>
      <c r="S1505" s="66" t="n">
        <f aca="false">K1505-I1505-J1505</f>
        <v>0</v>
      </c>
    </row>
    <row r="1506" s="43" customFormat="true" ht="12.75" hidden="false" customHeight="false" outlineLevel="0" collapsed="false">
      <c r="A1506" s="61" t="s">
        <v>797</v>
      </c>
      <c r="B1506" s="76" t="s">
        <v>19</v>
      </c>
      <c r="C1506" s="108" t="n">
        <f aca="false">SUM(C1508:C1513)</f>
        <v>2159900</v>
      </c>
      <c r="D1506" s="108" t="n">
        <f aca="false">SUM(D1508:D1513)</f>
        <v>0</v>
      </c>
      <c r="E1506" s="108" t="n">
        <f aca="false">SUM(C1506:D1506)</f>
        <v>2159900</v>
      </c>
      <c r="F1506" s="108" t="n">
        <f aca="false">SUM(F1508:F1513)</f>
        <v>2302100</v>
      </c>
      <c r="G1506" s="108" t="n">
        <f aca="false">SUM(G1508:G1513)</f>
        <v>0</v>
      </c>
      <c r="H1506" s="108" t="n">
        <f aca="false">SUM(F1506:G1506)</f>
        <v>2302100</v>
      </c>
      <c r="I1506" s="108" t="n">
        <f aca="false">SUM(I1508:I1513)</f>
        <v>2252230</v>
      </c>
      <c r="J1506" s="108" t="n">
        <f aca="false">SUM(J1508:J1513)</f>
        <v>0</v>
      </c>
      <c r="K1506" s="108" t="n">
        <f aca="false">SUM(I1506:J1506)</f>
        <v>2252230</v>
      </c>
      <c r="L1506" s="109" t="n">
        <f aca="false">IF(C1506&lt;&gt;0,IF(I1506&lt;&gt;0,I1506/C1506*100,""),"")</f>
        <v>104.274734941432</v>
      </c>
      <c r="M1506" s="109" t="n">
        <f aca="false">IF(E1506&lt;&gt;0,IF(K1506&lt;&gt;0,K1506/E1506*100,""),"")</f>
        <v>104.274734941432</v>
      </c>
      <c r="N1506" s="109" t="n">
        <f aca="false">IF(F1506&lt;&gt;0,IF(I1506&lt;&gt;0,I1506/F1506*100,""),"")</f>
        <v>97.8337170409626</v>
      </c>
      <c r="O1506" s="109" t="n">
        <f aca="false">IF(H1506&lt;&gt;0,IF(K1506&lt;&gt;0,K1506/H1506*100,""),"")</f>
        <v>97.8337170409626</v>
      </c>
      <c r="Q1506" s="65" t="n">
        <f aca="false">E1506-C1506-D1506</f>
        <v>0</v>
      </c>
      <c r="R1506" s="66" t="n">
        <f aca="false">H1506-F1506-G1506</f>
        <v>0</v>
      </c>
      <c r="S1506" s="66" t="n">
        <f aca="false">K1506-I1506-J1506</f>
        <v>0</v>
      </c>
    </row>
    <row r="1507" s="43" customFormat="true" ht="11.25" hidden="false" customHeight="false" outlineLevel="0" collapsed="false">
      <c r="A1507" s="67" t="s">
        <v>26</v>
      </c>
      <c r="B1507" s="68"/>
      <c r="C1507" s="70" t="n">
        <f aca="false">SUM(C1508:C1512)</f>
        <v>2159900</v>
      </c>
      <c r="D1507" s="70" t="n">
        <f aca="false">SUM(D1508:D1512)</f>
        <v>0</v>
      </c>
      <c r="E1507" s="69" t="n">
        <f aca="false">SUM(C1507:D1507)</f>
        <v>2159900</v>
      </c>
      <c r="F1507" s="69" t="n">
        <f aca="false">SUM(F1508:F1512)</f>
        <v>2206400</v>
      </c>
      <c r="G1507" s="70" t="n">
        <f aca="false">SUM(G1508:G1512)</f>
        <v>0</v>
      </c>
      <c r="H1507" s="69" t="n">
        <f aca="false">SUM(F1507:G1507)</f>
        <v>2206400</v>
      </c>
      <c r="I1507" s="70" t="n">
        <f aca="false">SUM(I1508:I1512)</f>
        <v>2252230</v>
      </c>
      <c r="J1507" s="70" t="n">
        <f aca="false">SUM(J1508:J1512)</f>
        <v>0</v>
      </c>
      <c r="K1507" s="69" t="n">
        <f aca="false">SUM(I1507:J1507)</f>
        <v>2252230</v>
      </c>
      <c r="L1507" s="71" t="n">
        <f aca="false">IF(C1507&lt;&gt;0,IF(I1507&lt;&gt;0,I1507/C1507*100,""),"")</f>
        <v>104.274734941432</v>
      </c>
      <c r="M1507" s="71" t="n">
        <f aca="false">IF(E1507&lt;&gt;0,IF(K1507&lt;&gt;0,K1507/E1507*100,""),"")</f>
        <v>104.274734941432</v>
      </c>
      <c r="N1507" s="71" t="n">
        <f aca="false">IF(F1507&lt;&gt;0,IF(I1507&lt;&gt;0,I1507/F1507*100,""),"")</f>
        <v>102.077139231327</v>
      </c>
      <c r="O1507" s="71" t="n">
        <f aca="false">IF(H1507&lt;&gt;0,IF(K1507&lt;&gt;0,K1507/H1507*100,""),"")</f>
        <v>102.077139231327</v>
      </c>
      <c r="Q1507" s="65" t="n">
        <f aca="false">E1507-C1507-D1507</f>
        <v>0</v>
      </c>
      <c r="R1507" s="66" t="n">
        <f aca="false">H1507-F1507-G1507</f>
        <v>0</v>
      </c>
      <c r="S1507" s="66" t="n">
        <f aca="false">K1507-I1507-J1507</f>
        <v>0</v>
      </c>
    </row>
    <row r="1508" s="43" customFormat="true" ht="11.25" hidden="false" customHeight="false" outlineLevel="0" collapsed="false">
      <c r="A1508" s="72" t="s">
        <v>654</v>
      </c>
      <c r="B1508" s="48" t="s">
        <v>618</v>
      </c>
      <c r="C1508" s="111" t="n">
        <v>2036900</v>
      </c>
      <c r="D1508" s="111"/>
      <c r="E1508" s="69" t="n">
        <f aca="false">SUM(C1508:D1508)</f>
        <v>2036900</v>
      </c>
      <c r="F1508" s="111" t="n">
        <v>2060400</v>
      </c>
      <c r="G1508" s="111"/>
      <c r="H1508" s="69" t="n">
        <f aca="false">SUM(F1508:G1508)</f>
        <v>2060400</v>
      </c>
      <c r="I1508" s="111" t="n">
        <v>2105530</v>
      </c>
      <c r="J1508" s="111"/>
      <c r="K1508" s="69" t="n">
        <f aca="false">SUM(I1508:J1508)</f>
        <v>2105530</v>
      </c>
      <c r="L1508" s="71" t="n">
        <f aca="false">IF(C1508&lt;&gt;0,IF(I1508&lt;&gt;0,I1508/C1508*100,""),"")</f>
        <v>103.369335755314</v>
      </c>
      <c r="M1508" s="71" t="n">
        <f aca="false">IF(E1508&lt;&gt;0,IF(K1508&lt;&gt;0,K1508/E1508*100,""),"")</f>
        <v>103.369335755314</v>
      </c>
      <c r="N1508" s="71" t="n">
        <f aca="false">IF(F1508&lt;&gt;0,IF(I1508&lt;&gt;0,I1508/F1508*100,""),"")</f>
        <v>102.19035138808</v>
      </c>
      <c r="O1508" s="71" t="n">
        <f aca="false">IF(H1508&lt;&gt;0,IF(K1508&lt;&gt;0,K1508/H1508*100,""),"")</f>
        <v>102.19035138808</v>
      </c>
      <c r="Q1508" s="65" t="n">
        <f aca="false">E1508-C1508-D1508</f>
        <v>0</v>
      </c>
      <c r="R1508" s="66" t="n">
        <f aca="false">H1508-F1508-G1508</f>
        <v>0</v>
      </c>
      <c r="S1508" s="66" t="n">
        <f aca="false">K1508-I1508-J1508</f>
        <v>0</v>
      </c>
    </row>
    <row r="1509" s="43" customFormat="true" ht="11.25" hidden="false" customHeight="false" outlineLevel="0" collapsed="false">
      <c r="A1509" s="72" t="s">
        <v>30</v>
      </c>
      <c r="B1509" s="48" t="s">
        <v>31</v>
      </c>
      <c r="C1509" s="69" t="n">
        <v>113000</v>
      </c>
      <c r="D1509" s="69"/>
      <c r="E1509" s="69" t="n">
        <f aca="false">SUM(C1509:D1509)</f>
        <v>113000</v>
      </c>
      <c r="F1509" s="69" t="n">
        <v>128000</v>
      </c>
      <c r="G1509" s="69"/>
      <c r="H1509" s="69" t="n">
        <f aca="false">SUM(F1509:G1509)</f>
        <v>128000</v>
      </c>
      <c r="I1509" s="69" t="n">
        <v>99500</v>
      </c>
      <c r="J1509" s="69"/>
      <c r="K1509" s="69" t="n">
        <f aca="false">SUM(I1509:J1509)</f>
        <v>99500</v>
      </c>
      <c r="L1509" s="71" t="n">
        <f aca="false">IF(C1509&lt;&gt;0,IF(I1509&lt;&gt;0,I1509/C1509*100,""),"")</f>
        <v>88.0530973451327</v>
      </c>
      <c r="M1509" s="71" t="n">
        <f aca="false">IF(E1509&lt;&gt;0,IF(K1509&lt;&gt;0,K1509/E1509*100,""),"")</f>
        <v>88.0530973451327</v>
      </c>
      <c r="N1509" s="71" t="n">
        <f aca="false">IF(F1509&lt;&gt;0,IF(I1509&lt;&gt;0,I1509/F1509*100,""),"")</f>
        <v>77.734375</v>
      </c>
      <c r="O1509" s="71" t="n">
        <f aca="false">IF(H1509&lt;&gt;0,IF(K1509&lt;&gt;0,K1509/H1509*100,""),"")</f>
        <v>77.734375</v>
      </c>
      <c r="Q1509" s="65" t="n">
        <f aca="false">E1509-C1509-D1509</f>
        <v>0</v>
      </c>
      <c r="R1509" s="66" t="n">
        <f aca="false">H1509-F1509-G1509</f>
        <v>0</v>
      </c>
      <c r="S1509" s="66" t="n">
        <f aca="false">K1509-I1509-J1509</f>
        <v>0</v>
      </c>
    </row>
    <row r="1510" s="43" customFormat="true" ht="11.25" hidden="false" customHeight="false" outlineLevel="0" collapsed="false">
      <c r="A1510" s="72" t="s">
        <v>798</v>
      </c>
      <c r="B1510" s="48" t="s">
        <v>799</v>
      </c>
      <c r="C1510" s="69" t="n">
        <v>10000</v>
      </c>
      <c r="D1510" s="69"/>
      <c r="E1510" s="69" t="n">
        <f aca="false">SUM(C1510:D1510)</f>
        <v>10000</v>
      </c>
      <c r="F1510" s="69" t="n">
        <v>10000</v>
      </c>
      <c r="G1510" s="69"/>
      <c r="H1510" s="69" t="n">
        <f aca="false">SUM(F1510:G1510)</f>
        <v>10000</v>
      </c>
      <c r="I1510" s="69" t="n">
        <v>25000</v>
      </c>
      <c r="J1510" s="69"/>
      <c r="K1510" s="69" t="n">
        <f aca="false">SUM(I1510:J1510)</f>
        <v>25000</v>
      </c>
      <c r="L1510" s="71" t="n">
        <f aca="false">IF(C1510&lt;&gt;0,IF(I1510&lt;&gt;0,I1510/C1510*100,""),"")</f>
        <v>250</v>
      </c>
      <c r="M1510" s="71" t="n">
        <f aca="false">IF(E1510&lt;&gt;0,IF(K1510&lt;&gt;0,K1510/E1510*100,""),"")</f>
        <v>250</v>
      </c>
      <c r="N1510" s="71" t="n">
        <f aca="false">IF(F1510&lt;&gt;0,IF(I1510&lt;&gt;0,I1510/F1510*100,""),"")</f>
        <v>250</v>
      </c>
      <c r="O1510" s="71" t="n">
        <f aca="false">IF(H1510&lt;&gt;0,IF(K1510&lt;&gt;0,K1510/H1510*100,""),"")</f>
        <v>250</v>
      </c>
      <c r="Q1510" s="65" t="n">
        <f aca="false">E1510-C1510-D1510</f>
        <v>0</v>
      </c>
      <c r="R1510" s="66" t="n">
        <f aca="false">H1510-F1510-G1510</f>
        <v>0</v>
      </c>
      <c r="S1510" s="66" t="n">
        <f aca="false">K1510-I1510-J1510</f>
        <v>0</v>
      </c>
    </row>
    <row r="1511" s="43" customFormat="true" ht="11.25" hidden="false" customHeight="false" outlineLevel="0" collapsed="false">
      <c r="A1511" s="72" t="s">
        <v>145</v>
      </c>
      <c r="B1511" s="48" t="s">
        <v>146</v>
      </c>
      <c r="C1511" s="69"/>
      <c r="D1511" s="69"/>
      <c r="E1511" s="69" t="n">
        <f aca="false">SUM(C1511:D1511)</f>
        <v>0</v>
      </c>
      <c r="F1511" s="69"/>
      <c r="G1511" s="69"/>
      <c r="H1511" s="69" t="n">
        <f aca="false">SUM(F1511:G1511)</f>
        <v>0</v>
      </c>
      <c r="I1511" s="69" t="n">
        <v>14200</v>
      </c>
      <c r="J1511" s="69"/>
      <c r="K1511" s="69" t="n">
        <f aca="false">SUM(I1511:J1511)</f>
        <v>14200</v>
      </c>
      <c r="L1511" s="71" t="str">
        <f aca="false">IF(C1511&lt;&gt;0,IF(I1511&lt;&gt;0,I1511/C1511*100,""),"")</f>
        <v/>
      </c>
      <c r="M1511" s="71" t="str">
        <f aca="false">IF(E1511&lt;&gt;0,IF(K1511&lt;&gt;0,K1511/E1511*100,""),"")</f>
        <v/>
      </c>
      <c r="N1511" s="71" t="str">
        <f aca="false">IF(F1511&lt;&gt;0,IF(I1511&lt;&gt;0,I1511/F1511*100,""),"")</f>
        <v/>
      </c>
      <c r="O1511" s="71" t="str">
        <f aca="false">IF(H1511&lt;&gt;0,IF(K1511&lt;&gt;0,K1511/H1511*100,""),"")</f>
        <v/>
      </c>
      <c r="Q1511" s="65" t="n">
        <f aca="false">E1511-C1511-D1511</f>
        <v>0</v>
      </c>
      <c r="R1511" s="66" t="n">
        <f aca="false">H1511-F1511-G1511</f>
        <v>0</v>
      </c>
      <c r="S1511" s="66" t="n">
        <f aca="false">K1511-I1511-J1511</f>
        <v>0</v>
      </c>
    </row>
    <row r="1512" s="43" customFormat="true" ht="11.25" hidden="false" customHeight="false" outlineLevel="0" collapsed="false">
      <c r="A1512" s="72" t="s">
        <v>655</v>
      </c>
      <c r="B1512" s="48" t="s">
        <v>656</v>
      </c>
      <c r="C1512" s="69"/>
      <c r="D1512" s="69"/>
      <c r="E1512" s="69" t="n">
        <f aca="false">SUM(C1512:D1512)</f>
        <v>0</v>
      </c>
      <c r="F1512" s="69" t="n">
        <v>8000</v>
      </c>
      <c r="G1512" s="69"/>
      <c r="H1512" s="69" t="n">
        <f aca="false">SUM(F1512:G1512)</f>
        <v>8000</v>
      </c>
      <c r="I1512" s="69" t="n">
        <v>8000</v>
      </c>
      <c r="J1512" s="69"/>
      <c r="K1512" s="69" t="n">
        <f aca="false">SUM(I1512:J1512)</f>
        <v>8000</v>
      </c>
      <c r="L1512" s="71" t="str">
        <f aca="false">IF(C1512&lt;&gt;0,IF(I1512&lt;&gt;0,I1512/C1512*100,""),"")</f>
        <v/>
      </c>
      <c r="M1512" s="71" t="str">
        <f aca="false">IF(E1512&lt;&gt;0,IF(K1512&lt;&gt;0,K1512/E1512*100,""),"")</f>
        <v/>
      </c>
      <c r="N1512" s="71" t="n">
        <f aca="false">IF(F1512&lt;&gt;0,IF(I1512&lt;&gt;0,I1512/F1512*100,""),"")</f>
        <v>100</v>
      </c>
      <c r="O1512" s="71" t="n">
        <f aca="false">IF(H1512&lt;&gt;0,IF(K1512&lt;&gt;0,K1512/H1512*100,""),"")</f>
        <v>100</v>
      </c>
      <c r="Q1512" s="65" t="n">
        <f aca="false">E1512-C1512-D1512</f>
        <v>0</v>
      </c>
      <c r="R1512" s="66" t="n">
        <f aca="false">H1512-F1512-G1512</f>
        <v>0</v>
      </c>
      <c r="S1512" s="66" t="n">
        <f aca="false">K1512-I1512-J1512</f>
        <v>0</v>
      </c>
    </row>
    <row r="1513" s="43" customFormat="true" ht="11.25" hidden="false" customHeight="false" outlineLevel="0" collapsed="false">
      <c r="A1513" s="72" t="s">
        <v>57</v>
      </c>
      <c r="B1513" s="79" t="s">
        <v>58</v>
      </c>
      <c r="C1513" s="69"/>
      <c r="D1513" s="69"/>
      <c r="E1513" s="69" t="n">
        <f aca="false">SUM(C1513:D1513)</f>
        <v>0</v>
      </c>
      <c r="F1513" s="69" t="n">
        <v>95700</v>
      </c>
      <c r="G1513" s="69"/>
      <c r="H1513" s="69" t="n">
        <f aca="false">SUM(F1513:G1513)</f>
        <v>95700</v>
      </c>
      <c r="I1513" s="69"/>
      <c r="J1513" s="69"/>
      <c r="K1513" s="69" t="n">
        <f aca="false">SUM(I1513:J1513)</f>
        <v>0</v>
      </c>
      <c r="L1513" s="71" t="str">
        <f aca="false">IF(C1513&lt;&gt;0,IF(I1513&lt;&gt;0,I1513/C1513*100,""),"")</f>
        <v/>
      </c>
      <c r="M1513" s="71" t="str">
        <f aca="false">IF(E1513&lt;&gt;0,IF(K1513&lt;&gt;0,K1513/E1513*100,""),"")</f>
        <v/>
      </c>
      <c r="N1513" s="71" t="str">
        <f aca="false">IF(F1513&lt;&gt;0,IF(I1513&lt;&gt;0,I1513/F1513*100,""),"")</f>
        <v/>
      </c>
      <c r="O1513" s="71" t="str">
        <f aca="false">IF(H1513&lt;&gt;0,IF(K1513&lt;&gt;0,K1513/H1513*100,""),"")</f>
        <v/>
      </c>
      <c r="Q1513" s="65" t="n">
        <f aca="false">E1513-C1513-D1513</f>
        <v>0</v>
      </c>
      <c r="R1513" s="66" t="n">
        <f aca="false">H1513-F1513-G1513</f>
        <v>0</v>
      </c>
      <c r="S1513" s="66" t="n">
        <f aca="false">K1513-I1513-J1513</f>
        <v>0</v>
      </c>
    </row>
    <row r="1514" s="43" customFormat="true" ht="6" hidden="false" customHeight="true" outlineLevel="0" collapsed="false">
      <c r="A1514" s="72"/>
      <c r="B1514" s="87"/>
      <c r="C1514" s="69"/>
      <c r="D1514" s="69"/>
      <c r="E1514" s="69" t="n">
        <f aca="false">SUM(C1514:D1514)</f>
        <v>0</v>
      </c>
      <c r="F1514" s="69"/>
      <c r="G1514" s="69"/>
      <c r="H1514" s="69" t="n">
        <f aca="false">SUM(F1514:G1514)</f>
        <v>0</v>
      </c>
      <c r="I1514" s="69"/>
      <c r="J1514" s="69"/>
      <c r="K1514" s="69" t="n">
        <f aca="false">SUM(I1514:J1514)</f>
        <v>0</v>
      </c>
      <c r="L1514" s="71" t="str">
        <f aca="false">IF(C1514&lt;&gt;0,IF(I1514&lt;&gt;0,I1514/C1514*100,""),"")</f>
        <v/>
      </c>
      <c r="M1514" s="71" t="str">
        <f aca="false">IF(E1514&lt;&gt;0,IF(K1514&lt;&gt;0,K1514/E1514*100,""),"")</f>
        <v/>
      </c>
      <c r="N1514" s="71" t="str">
        <f aca="false">IF(F1514&lt;&gt;0,IF(I1514&lt;&gt;0,I1514/F1514*100,""),"")</f>
        <v/>
      </c>
      <c r="O1514" s="71" t="str">
        <f aca="false">IF(H1514&lt;&gt;0,IF(K1514&lt;&gt;0,K1514/H1514*100,""),"")</f>
        <v/>
      </c>
      <c r="Q1514" s="65" t="n">
        <f aca="false">E1514-C1514-D1514</f>
        <v>0</v>
      </c>
      <c r="R1514" s="66" t="n">
        <f aca="false">H1514-F1514-G1514</f>
        <v>0</v>
      </c>
      <c r="S1514" s="66" t="n">
        <f aca="false">K1514-I1514-J1514</f>
        <v>0</v>
      </c>
    </row>
    <row r="1515" s="43" customFormat="true" ht="12.75" hidden="false" customHeight="false" outlineLevel="0" collapsed="false">
      <c r="A1515" s="61" t="s">
        <v>800</v>
      </c>
      <c r="B1515" s="76" t="s">
        <v>19</v>
      </c>
      <c r="C1515" s="108" t="n">
        <f aca="false">SUM(C1517:C1520)</f>
        <v>1351200</v>
      </c>
      <c r="D1515" s="108" t="n">
        <f aca="false">SUM(D1517:D1520)</f>
        <v>0</v>
      </c>
      <c r="E1515" s="108" t="n">
        <f aca="false">SUM(C1515:D1515)</f>
        <v>1351200</v>
      </c>
      <c r="F1515" s="108" t="n">
        <f aca="false">SUM(F1517:F1520)</f>
        <v>1381620</v>
      </c>
      <c r="G1515" s="108" t="n">
        <f aca="false">SUM(G1517:G1520)</f>
        <v>0</v>
      </c>
      <c r="H1515" s="108" t="n">
        <f aca="false">SUM(F1515:G1515)</f>
        <v>1381620</v>
      </c>
      <c r="I1515" s="108" t="n">
        <f aca="false">SUM(I1517:I1520)</f>
        <v>1458110</v>
      </c>
      <c r="J1515" s="108" t="n">
        <f aca="false">SUM(J1517:J1520)</f>
        <v>0</v>
      </c>
      <c r="K1515" s="108" t="n">
        <f aca="false">SUM(I1515:J1515)</f>
        <v>1458110</v>
      </c>
      <c r="L1515" s="109" t="n">
        <f aca="false">IF(C1515&lt;&gt;0,IF(I1515&lt;&gt;0,I1515/C1515*100,""),"")</f>
        <v>107.912226169331</v>
      </c>
      <c r="M1515" s="109" t="n">
        <f aca="false">IF(E1515&lt;&gt;0,IF(K1515&lt;&gt;0,K1515/E1515*100,""),"")</f>
        <v>107.912226169331</v>
      </c>
      <c r="N1515" s="109" t="n">
        <f aca="false">IF(F1515&lt;&gt;0,IF(I1515&lt;&gt;0,I1515/F1515*100,""),"")</f>
        <v>105.53625454177</v>
      </c>
      <c r="O1515" s="109" t="n">
        <f aca="false">IF(H1515&lt;&gt;0,IF(K1515&lt;&gt;0,K1515/H1515*100,""),"")</f>
        <v>105.53625454177</v>
      </c>
      <c r="Q1515" s="65" t="n">
        <f aca="false">E1515-C1515-D1515</f>
        <v>0</v>
      </c>
      <c r="R1515" s="66" t="n">
        <f aca="false">H1515-F1515-G1515</f>
        <v>0</v>
      </c>
      <c r="S1515" s="66" t="n">
        <f aca="false">K1515-I1515-J1515</f>
        <v>0</v>
      </c>
    </row>
    <row r="1516" s="43" customFormat="true" ht="12" hidden="true" customHeight="false" outlineLevel="0" collapsed="false">
      <c r="A1516" s="67" t="s">
        <v>26</v>
      </c>
      <c r="B1516" s="179"/>
      <c r="C1516" s="111" t="n">
        <f aca="false">SUM(C1517:C1520)</f>
        <v>1351200</v>
      </c>
      <c r="D1516" s="112"/>
      <c r="E1516" s="69" t="n">
        <f aca="false">SUM(C1516:D1516)</f>
        <v>1351200</v>
      </c>
      <c r="F1516" s="69" t="n">
        <f aca="false">SUM(F1517:F1520)</f>
        <v>1381620</v>
      </c>
      <c r="G1516" s="112"/>
      <c r="H1516" s="69" t="n">
        <f aca="false">SUM(F1516:G1516)</f>
        <v>1381620</v>
      </c>
      <c r="I1516" s="111" t="n">
        <f aca="false">SUM(I1517:I1520)</f>
        <v>1458110</v>
      </c>
      <c r="J1516" s="112"/>
      <c r="K1516" s="69" t="n">
        <f aca="false">SUM(I1516:J1516)</f>
        <v>1458110</v>
      </c>
      <c r="L1516" s="71" t="n">
        <f aca="false">IF(C1516&lt;&gt;0,IF(I1516&lt;&gt;0,I1516/C1516*100,""),"")</f>
        <v>107.912226169331</v>
      </c>
      <c r="M1516" s="71" t="n">
        <f aca="false">IF(E1516&lt;&gt;0,IF(K1516&lt;&gt;0,K1516/E1516*100,""),"")</f>
        <v>107.912226169331</v>
      </c>
      <c r="N1516" s="71" t="n">
        <f aca="false">IF(F1516&lt;&gt;0,IF(I1516&lt;&gt;0,I1516/F1516*100,""),"")</f>
        <v>105.53625454177</v>
      </c>
      <c r="O1516" s="71" t="n">
        <f aca="false">IF(H1516&lt;&gt;0,IF(K1516&lt;&gt;0,K1516/H1516*100,""),"")</f>
        <v>105.53625454177</v>
      </c>
      <c r="Q1516" s="65" t="n">
        <f aca="false">E1516-C1516-D1516</f>
        <v>0</v>
      </c>
      <c r="R1516" s="66" t="n">
        <f aca="false">H1516-F1516-G1516</f>
        <v>0</v>
      </c>
      <c r="S1516" s="66" t="n">
        <f aca="false">K1516-I1516-J1516</f>
        <v>0</v>
      </c>
    </row>
    <row r="1517" s="43" customFormat="true" ht="11.25" hidden="false" customHeight="false" outlineLevel="0" collapsed="false">
      <c r="A1517" s="72" t="s">
        <v>654</v>
      </c>
      <c r="B1517" s="48" t="s">
        <v>618</v>
      </c>
      <c r="C1517" s="111" t="n">
        <v>1327700</v>
      </c>
      <c r="D1517" s="111"/>
      <c r="E1517" s="69" t="n">
        <f aca="false">SUM(C1517:D1517)</f>
        <v>1327700</v>
      </c>
      <c r="F1517" s="111" t="n">
        <v>1343020</v>
      </c>
      <c r="G1517" s="111"/>
      <c r="H1517" s="69" t="n">
        <f aca="false">SUM(F1517:G1517)</f>
        <v>1343020</v>
      </c>
      <c r="I1517" s="111" t="n">
        <v>1429110</v>
      </c>
      <c r="J1517" s="111"/>
      <c r="K1517" s="69" t="n">
        <f aca="false">SUM(I1517:J1517)</f>
        <v>1429110</v>
      </c>
      <c r="L1517" s="71" t="n">
        <f aca="false">IF(C1517&lt;&gt;0,IF(I1517&lt;&gt;0,I1517/C1517*100,""),"")</f>
        <v>107.638020637192</v>
      </c>
      <c r="M1517" s="71" t="n">
        <f aca="false">IF(E1517&lt;&gt;0,IF(K1517&lt;&gt;0,K1517/E1517*100,""),"")</f>
        <v>107.638020637192</v>
      </c>
      <c r="N1517" s="71" t="n">
        <f aca="false">IF(F1517&lt;&gt;0,IF(I1517&lt;&gt;0,I1517/F1517*100,""),"")</f>
        <v>106.410180041995</v>
      </c>
      <c r="O1517" s="71" t="n">
        <f aca="false">IF(H1517&lt;&gt;0,IF(K1517&lt;&gt;0,K1517/H1517*100,""),"")</f>
        <v>106.410180041995</v>
      </c>
      <c r="Q1517" s="65" t="n">
        <f aca="false">E1517-C1517-D1517</f>
        <v>0</v>
      </c>
      <c r="R1517" s="66" t="n">
        <f aca="false">H1517-F1517-G1517</f>
        <v>0</v>
      </c>
      <c r="S1517" s="66" t="n">
        <f aca="false">K1517-I1517-J1517</f>
        <v>0</v>
      </c>
    </row>
    <row r="1518" s="43" customFormat="true" ht="11.25" hidden="false" customHeight="false" outlineLevel="0" collapsed="false">
      <c r="A1518" s="72" t="s">
        <v>30</v>
      </c>
      <c r="B1518" s="48" t="s">
        <v>31</v>
      </c>
      <c r="C1518" s="69" t="n">
        <v>23500</v>
      </c>
      <c r="D1518" s="69"/>
      <c r="E1518" s="69" t="n">
        <f aca="false">SUM(C1518:D1518)</f>
        <v>23500</v>
      </c>
      <c r="F1518" s="69" t="n">
        <v>23500</v>
      </c>
      <c r="G1518" s="69"/>
      <c r="H1518" s="69" t="n">
        <f aca="false">SUM(F1518:G1518)</f>
        <v>23500</v>
      </c>
      <c r="I1518" s="69" t="n">
        <v>24000</v>
      </c>
      <c r="J1518" s="69"/>
      <c r="K1518" s="69" t="n">
        <f aca="false">SUM(I1518:J1518)</f>
        <v>24000</v>
      </c>
      <c r="L1518" s="71" t="n">
        <f aca="false">IF(C1518&lt;&gt;0,IF(I1518&lt;&gt;0,I1518/C1518*100,""),"")</f>
        <v>102.127659574468</v>
      </c>
      <c r="M1518" s="71" t="n">
        <f aca="false">IF(E1518&lt;&gt;0,IF(K1518&lt;&gt;0,K1518/E1518*100,""),"")</f>
        <v>102.127659574468</v>
      </c>
      <c r="N1518" s="71" t="n">
        <f aca="false">IF(F1518&lt;&gt;0,IF(I1518&lt;&gt;0,I1518/F1518*100,""),"")</f>
        <v>102.127659574468</v>
      </c>
      <c r="O1518" s="71" t="n">
        <f aca="false">IF(H1518&lt;&gt;0,IF(K1518&lt;&gt;0,K1518/H1518*100,""),"")</f>
        <v>102.127659574468</v>
      </c>
      <c r="Q1518" s="65" t="n">
        <f aca="false">E1518-C1518-D1518</f>
        <v>0</v>
      </c>
      <c r="R1518" s="66" t="n">
        <f aca="false">H1518-F1518-G1518</f>
        <v>0</v>
      </c>
      <c r="S1518" s="66" t="n">
        <f aca="false">K1518-I1518-J1518</f>
        <v>0</v>
      </c>
    </row>
    <row r="1519" s="43" customFormat="true" ht="11.25" hidden="false" customHeight="false" outlineLevel="0" collapsed="false">
      <c r="A1519" s="72" t="s">
        <v>655</v>
      </c>
      <c r="B1519" s="48" t="s">
        <v>656</v>
      </c>
      <c r="C1519" s="69"/>
      <c r="D1519" s="69"/>
      <c r="E1519" s="69" t="n">
        <f aca="false">SUM(C1519:D1519)</f>
        <v>0</v>
      </c>
      <c r="F1519" s="69" t="n">
        <v>5000</v>
      </c>
      <c r="G1519" s="69"/>
      <c r="H1519" s="69" t="n">
        <f aca="false">SUM(F1519:G1519)</f>
        <v>5000</v>
      </c>
      <c r="I1519" s="69" t="n">
        <v>5000</v>
      </c>
      <c r="J1519" s="69"/>
      <c r="K1519" s="69" t="n">
        <f aca="false">SUM(I1519:J1519)</f>
        <v>5000</v>
      </c>
      <c r="L1519" s="71" t="str">
        <f aca="false">IF(C1519&lt;&gt;0,IF(I1519&lt;&gt;0,I1519/C1519*100,""),"")</f>
        <v/>
      </c>
      <c r="M1519" s="71" t="str">
        <f aca="false">IF(E1519&lt;&gt;0,IF(K1519&lt;&gt;0,K1519/E1519*100,""),"")</f>
        <v/>
      </c>
      <c r="N1519" s="71" t="n">
        <f aca="false">IF(F1519&lt;&gt;0,IF(I1519&lt;&gt;0,I1519/F1519*100,""),"")</f>
        <v>100</v>
      </c>
      <c r="O1519" s="71" t="n">
        <f aca="false">IF(H1519&lt;&gt;0,IF(K1519&lt;&gt;0,K1519/H1519*100,""),"")</f>
        <v>100</v>
      </c>
      <c r="Q1519" s="65" t="n">
        <f aca="false">E1519-C1519-D1519</f>
        <v>0</v>
      </c>
      <c r="R1519" s="66" t="n">
        <f aca="false">H1519-F1519-G1519</f>
        <v>0</v>
      </c>
      <c r="S1519" s="66" t="n">
        <f aca="false">K1519-I1519-J1519</f>
        <v>0</v>
      </c>
    </row>
    <row r="1520" s="43" customFormat="true" ht="11.25" hidden="false" customHeight="false" outlineLevel="0" collapsed="false">
      <c r="A1520" s="72" t="s">
        <v>658</v>
      </c>
      <c r="B1520" s="79" t="s">
        <v>620</v>
      </c>
      <c r="C1520" s="111"/>
      <c r="D1520" s="111"/>
      <c r="E1520" s="69"/>
      <c r="F1520" s="111" t="n">
        <v>10100</v>
      </c>
      <c r="G1520" s="111"/>
      <c r="H1520" s="69" t="n">
        <f aca="false">SUM(F1520:G1520)</f>
        <v>10100</v>
      </c>
      <c r="I1520" s="111"/>
      <c r="J1520" s="111"/>
      <c r="K1520" s="69"/>
      <c r="L1520" s="71" t="str">
        <f aca="false">IF(C1520&lt;&gt;0,IF(I1520&lt;&gt;0,I1520/C1520*100,""),"")</f>
        <v/>
      </c>
      <c r="M1520" s="71" t="str">
        <f aca="false">IF(E1520&lt;&gt;0,IF(K1520&lt;&gt;0,K1520/E1520*100,""),"")</f>
        <v/>
      </c>
      <c r="N1520" s="71" t="str">
        <f aca="false">IF(F1520&lt;&gt;0,IF(I1520&lt;&gt;0,I1520/F1520*100,""),"")</f>
        <v/>
      </c>
      <c r="O1520" s="71" t="str">
        <f aca="false">IF(H1520&lt;&gt;0,IF(K1520&lt;&gt;0,K1520/H1520*100,""),"")</f>
        <v/>
      </c>
      <c r="Q1520" s="65" t="n">
        <f aca="false">E1520-C1520-D1520</f>
        <v>0</v>
      </c>
      <c r="R1520" s="66" t="n">
        <f aca="false">H1520-F1520-G1520</f>
        <v>0</v>
      </c>
      <c r="S1520" s="66" t="n">
        <f aca="false">K1520-I1520-J1520</f>
        <v>0</v>
      </c>
    </row>
    <row r="1521" s="43" customFormat="true" ht="6" hidden="false" customHeight="true" outlineLevel="0" collapsed="false">
      <c r="A1521" s="72"/>
      <c r="B1521" s="48"/>
      <c r="C1521" s="69"/>
      <c r="D1521" s="69"/>
      <c r="E1521" s="69" t="n">
        <f aca="false">SUM(C1521:D1521)</f>
        <v>0</v>
      </c>
      <c r="F1521" s="69"/>
      <c r="G1521" s="69"/>
      <c r="H1521" s="69" t="n">
        <f aca="false">SUM(F1521:G1521)</f>
        <v>0</v>
      </c>
      <c r="I1521" s="69"/>
      <c r="J1521" s="69"/>
      <c r="K1521" s="69" t="n">
        <f aca="false">SUM(I1521:J1521)</f>
        <v>0</v>
      </c>
      <c r="L1521" s="71" t="str">
        <f aca="false">IF(C1521&lt;&gt;0,IF(I1521&lt;&gt;0,I1521/C1521*100,""),"")</f>
        <v/>
      </c>
      <c r="M1521" s="71" t="str">
        <f aca="false">IF(E1521&lt;&gt;0,IF(K1521&lt;&gt;0,K1521/E1521*100,""),"")</f>
        <v/>
      </c>
      <c r="N1521" s="71" t="str">
        <f aca="false">IF(F1521&lt;&gt;0,IF(I1521&lt;&gt;0,I1521/F1521*100,""),"")</f>
        <v/>
      </c>
      <c r="O1521" s="71" t="str">
        <f aca="false">IF(H1521&lt;&gt;0,IF(K1521&lt;&gt;0,K1521/H1521*100,""),"")</f>
        <v/>
      </c>
      <c r="Q1521" s="65" t="n">
        <f aca="false">E1521-C1521-D1521</f>
        <v>0</v>
      </c>
      <c r="R1521" s="66" t="n">
        <f aca="false">H1521-F1521-G1521</f>
        <v>0</v>
      </c>
      <c r="S1521" s="66" t="n">
        <f aca="false">K1521-I1521-J1521</f>
        <v>0</v>
      </c>
    </row>
    <row r="1522" s="43" customFormat="true" ht="12.75" hidden="false" customHeight="false" outlineLevel="0" collapsed="false">
      <c r="A1522" s="61" t="s">
        <v>801</v>
      </c>
      <c r="B1522" s="76" t="s">
        <v>19</v>
      </c>
      <c r="C1522" s="108" t="n">
        <f aca="false">SUM(C1524:C1527)</f>
        <v>2750800</v>
      </c>
      <c r="D1522" s="108" t="n">
        <f aca="false">SUM(D1524:D1529)</f>
        <v>0</v>
      </c>
      <c r="E1522" s="108" t="n">
        <f aca="false">SUM(C1522:D1522)</f>
        <v>2750800</v>
      </c>
      <c r="F1522" s="108" t="n">
        <f aca="false">SUM(F1524:F1528)</f>
        <v>3064800</v>
      </c>
      <c r="G1522" s="108" t="n">
        <f aca="false">SUM(G1524:G1529)</f>
        <v>0</v>
      </c>
      <c r="H1522" s="108" t="n">
        <f aca="false">SUM(F1522:G1522)</f>
        <v>3064800</v>
      </c>
      <c r="I1522" s="108" t="n">
        <f aca="false">SUM(I1524:I1528)</f>
        <v>2755810</v>
      </c>
      <c r="J1522" s="108" t="n">
        <f aca="false">SUM(J1524:J1529)</f>
        <v>0</v>
      </c>
      <c r="K1522" s="108" t="n">
        <f aca="false">SUM(I1522:J1522)</f>
        <v>2755810</v>
      </c>
      <c r="L1522" s="109" t="n">
        <f aca="false">IF(C1522&lt;&gt;0,IF(I1522&lt;&gt;0,I1522/C1522*100,""),"")</f>
        <v>100.182128835248</v>
      </c>
      <c r="M1522" s="109" t="n">
        <f aca="false">IF(E1522&lt;&gt;0,IF(K1522&lt;&gt;0,K1522/E1522*100,""),"")</f>
        <v>100.182128835248</v>
      </c>
      <c r="N1522" s="109" t="n">
        <f aca="false">IF(F1522&lt;&gt;0,IF(I1522&lt;&gt;0,I1522/F1522*100,""),"")</f>
        <v>89.9181023231532</v>
      </c>
      <c r="O1522" s="109" t="n">
        <f aca="false">IF(H1522&lt;&gt;0,IF(K1522&lt;&gt;0,K1522/H1522*100,""),"")</f>
        <v>89.9181023231532</v>
      </c>
      <c r="Q1522" s="65" t="n">
        <f aca="false">E1522-C1522-D1522</f>
        <v>0</v>
      </c>
      <c r="R1522" s="66" t="n">
        <f aca="false">H1522-F1522-G1522</f>
        <v>0</v>
      </c>
      <c r="S1522" s="66" t="n">
        <f aca="false">K1522-I1522-J1522</f>
        <v>0</v>
      </c>
    </row>
    <row r="1523" s="43" customFormat="true" ht="12" hidden="false" customHeight="false" outlineLevel="0" collapsed="false">
      <c r="A1523" s="67" t="s">
        <v>26</v>
      </c>
      <c r="B1523" s="179"/>
      <c r="C1523" s="111" t="n">
        <f aca="false">SUM(C1524:C1527)</f>
        <v>2750800</v>
      </c>
      <c r="D1523" s="112"/>
      <c r="E1523" s="69" t="n">
        <f aca="false">SUM(C1523:D1523)</f>
        <v>2750800</v>
      </c>
      <c r="F1523" s="69" t="n">
        <f aca="false">SUM(F1524:F1527)</f>
        <v>3048800</v>
      </c>
      <c r="G1523" s="112"/>
      <c r="H1523" s="69" t="n">
        <f aca="false">SUM(F1523:G1523)</f>
        <v>3048800</v>
      </c>
      <c r="I1523" s="69" t="n">
        <f aca="false">SUM(I1524:I1527)</f>
        <v>2755810</v>
      </c>
      <c r="J1523" s="112"/>
      <c r="K1523" s="69" t="n">
        <f aca="false">SUM(I1523:J1523)</f>
        <v>2755810</v>
      </c>
      <c r="L1523" s="71" t="n">
        <f aca="false">IF(C1523&lt;&gt;0,IF(I1523&lt;&gt;0,I1523/C1523*100,""),"")</f>
        <v>100.182128835248</v>
      </c>
      <c r="M1523" s="71" t="n">
        <f aca="false">IF(E1523&lt;&gt;0,IF(K1523&lt;&gt;0,K1523/E1523*100,""),"")</f>
        <v>100.182128835248</v>
      </c>
      <c r="N1523" s="71" t="n">
        <f aca="false">IF(F1523&lt;&gt;0,IF(I1523&lt;&gt;0,I1523/F1523*100,""),"")</f>
        <v>90.3899895040672</v>
      </c>
      <c r="O1523" s="71" t="n">
        <f aca="false">IF(H1523&lt;&gt;0,IF(K1523&lt;&gt;0,K1523/H1523*100,""),"")</f>
        <v>90.3899895040672</v>
      </c>
      <c r="Q1523" s="65" t="n">
        <f aca="false">E1523-C1523-D1523</f>
        <v>0</v>
      </c>
      <c r="R1523" s="66" t="n">
        <f aca="false">H1523-F1523-G1523</f>
        <v>0</v>
      </c>
      <c r="S1523" s="66" t="n">
        <f aca="false">K1523-I1523-J1523</f>
        <v>0</v>
      </c>
    </row>
    <row r="1524" s="43" customFormat="true" ht="11.25" hidden="false" customHeight="false" outlineLevel="0" collapsed="false">
      <c r="A1524" s="72" t="s">
        <v>654</v>
      </c>
      <c r="B1524" s="48" t="s">
        <v>618</v>
      </c>
      <c r="C1524" s="111" t="n">
        <v>2617800</v>
      </c>
      <c r="D1524" s="111"/>
      <c r="E1524" s="69" t="n">
        <f aca="false">SUM(C1524:D1524)</f>
        <v>2617800</v>
      </c>
      <c r="F1524" s="111" t="n">
        <v>2687800</v>
      </c>
      <c r="G1524" s="111"/>
      <c r="H1524" s="69" t="n">
        <f aca="false">SUM(F1524:G1524)</f>
        <v>2687800</v>
      </c>
      <c r="I1524" s="111" t="n">
        <v>2617810</v>
      </c>
      <c r="J1524" s="111"/>
      <c r="K1524" s="69" t="n">
        <f aca="false">SUM(I1524:J1524)</f>
        <v>2617810</v>
      </c>
      <c r="L1524" s="71" t="n">
        <f aca="false">IF(C1524&lt;&gt;0,IF(I1524&lt;&gt;0,I1524/C1524*100,""),"")</f>
        <v>100.000382000153</v>
      </c>
      <c r="M1524" s="71" t="n">
        <f aca="false">IF(E1524&lt;&gt;0,IF(K1524&lt;&gt;0,K1524/E1524*100,""),"")</f>
        <v>100.000382000153</v>
      </c>
      <c r="N1524" s="71" t="n">
        <f aca="false">IF(F1524&lt;&gt;0,IF(I1524&lt;&gt;0,I1524/F1524*100,""),"")</f>
        <v>97.3960116080066</v>
      </c>
      <c r="O1524" s="71" t="n">
        <f aca="false">IF(H1524&lt;&gt;0,IF(K1524&lt;&gt;0,K1524/H1524*100,""),"")</f>
        <v>97.3960116080066</v>
      </c>
      <c r="Q1524" s="65" t="n">
        <f aca="false">E1524-C1524-D1524</f>
        <v>0</v>
      </c>
      <c r="R1524" s="66" t="n">
        <f aca="false">H1524-F1524-G1524</f>
        <v>0</v>
      </c>
      <c r="S1524" s="66" t="n">
        <f aca="false">K1524-I1524-J1524</f>
        <v>0</v>
      </c>
    </row>
    <row r="1525" s="43" customFormat="true" ht="11.25" hidden="false" customHeight="false" outlineLevel="0" collapsed="false">
      <c r="A1525" s="72" t="s">
        <v>30</v>
      </c>
      <c r="B1525" s="48" t="s">
        <v>31</v>
      </c>
      <c r="C1525" s="69" t="n">
        <v>133000</v>
      </c>
      <c r="D1525" s="69"/>
      <c r="E1525" s="69" t="n">
        <f aca="false">SUM(C1525:D1525)</f>
        <v>133000</v>
      </c>
      <c r="F1525" s="69" t="n">
        <v>97000</v>
      </c>
      <c r="G1525" s="69"/>
      <c r="H1525" s="69" t="n">
        <f aca="false">SUM(F1525:G1525)</f>
        <v>97000</v>
      </c>
      <c r="I1525" s="69" t="n">
        <v>133000</v>
      </c>
      <c r="J1525" s="69"/>
      <c r="K1525" s="69" t="n">
        <f aca="false">SUM(I1525:J1525)</f>
        <v>133000</v>
      </c>
      <c r="L1525" s="71" t="n">
        <f aca="false">IF(C1525&lt;&gt;0,IF(I1525&lt;&gt;0,I1525/C1525*100,""),"")</f>
        <v>100</v>
      </c>
      <c r="M1525" s="71" t="n">
        <f aca="false">IF(E1525&lt;&gt;0,IF(K1525&lt;&gt;0,K1525/E1525*100,""),"")</f>
        <v>100</v>
      </c>
      <c r="N1525" s="71" t="n">
        <f aca="false">IF(F1525&lt;&gt;0,IF(I1525&lt;&gt;0,I1525/F1525*100,""),"")</f>
        <v>137.113402061856</v>
      </c>
      <c r="O1525" s="71" t="n">
        <f aca="false">IF(H1525&lt;&gt;0,IF(K1525&lt;&gt;0,K1525/H1525*100,""),"")</f>
        <v>137.113402061856</v>
      </c>
      <c r="Q1525" s="65" t="n">
        <f aca="false">E1525-C1525-D1525</f>
        <v>0</v>
      </c>
      <c r="R1525" s="66" t="n">
        <f aca="false">H1525-F1525-G1525</f>
        <v>0</v>
      </c>
      <c r="S1525" s="66" t="n">
        <f aca="false">K1525-I1525-J1525</f>
        <v>0</v>
      </c>
    </row>
    <row r="1526" s="43" customFormat="true" ht="11.25" hidden="false" customHeight="false" outlineLevel="0" collapsed="false">
      <c r="A1526" s="72" t="s">
        <v>655</v>
      </c>
      <c r="B1526" s="48" t="s">
        <v>656</v>
      </c>
      <c r="C1526" s="69"/>
      <c r="D1526" s="69"/>
      <c r="E1526" s="69" t="n">
        <f aca="false">SUM(C1526:D1526)</f>
        <v>0</v>
      </c>
      <c r="F1526" s="69" t="n">
        <v>255000</v>
      </c>
      <c r="G1526" s="69"/>
      <c r="H1526" s="69" t="n">
        <f aca="false">SUM(F1526:G1526)</f>
        <v>255000</v>
      </c>
      <c r="I1526" s="69" t="n">
        <v>5000</v>
      </c>
      <c r="J1526" s="69"/>
      <c r="K1526" s="69" t="n">
        <f aca="false">SUM(I1526:J1526)</f>
        <v>5000</v>
      </c>
      <c r="L1526" s="71" t="str">
        <f aca="false">IF(C1526&lt;&gt;0,IF(I1526&lt;&gt;0,I1526/C1526*100,""),"")</f>
        <v/>
      </c>
      <c r="M1526" s="71" t="str">
        <f aca="false">IF(E1526&lt;&gt;0,IF(K1526&lt;&gt;0,K1526/E1526*100,""),"")</f>
        <v/>
      </c>
      <c r="N1526" s="71" t="n">
        <f aca="false">IF(F1526&lt;&gt;0,IF(I1526&lt;&gt;0,I1526/F1526*100,""),"")</f>
        <v>1.96078431372549</v>
      </c>
      <c r="O1526" s="71" t="n">
        <f aca="false">IF(H1526&lt;&gt;0,IF(K1526&lt;&gt;0,K1526/H1526*100,""),"")</f>
        <v>1.96078431372549</v>
      </c>
      <c r="Q1526" s="65" t="n">
        <f aca="false">E1526-C1526-D1526</f>
        <v>0</v>
      </c>
      <c r="R1526" s="66" t="n">
        <f aca="false">H1526-F1526-G1526</f>
        <v>0</v>
      </c>
      <c r="S1526" s="66" t="n">
        <f aca="false">K1526-I1526-J1526</f>
        <v>0</v>
      </c>
    </row>
    <row r="1527" s="43" customFormat="true" ht="11.25" hidden="false" customHeight="false" outlineLevel="0" collapsed="false">
      <c r="A1527" s="72" t="s">
        <v>658</v>
      </c>
      <c r="B1527" s="79" t="s">
        <v>620</v>
      </c>
      <c r="C1527" s="111"/>
      <c r="D1527" s="111"/>
      <c r="E1527" s="69"/>
      <c r="F1527" s="111" t="n">
        <v>9000</v>
      </c>
      <c r="G1527" s="111"/>
      <c r="H1527" s="69" t="n">
        <f aca="false">SUM(F1527:G1527)</f>
        <v>9000</v>
      </c>
      <c r="I1527" s="111"/>
      <c r="J1527" s="111"/>
      <c r="K1527" s="69"/>
      <c r="L1527" s="71" t="str">
        <f aca="false">IF(C1527&lt;&gt;0,IF(I1527&lt;&gt;0,I1527/C1527*100,""),"")</f>
        <v/>
      </c>
      <c r="M1527" s="71" t="str">
        <f aca="false">IF(E1527&lt;&gt;0,IF(K1527&lt;&gt;0,K1527/E1527*100,""),"")</f>
        <v/>
      </c>
      <c r="N1527" s="71" t="str">
        <f aca="false">IF(F1527&lt;&gt;0,IF(I1527&lt;&gt;0,I1527/F1527*100,""),"")</f>
        <v/>
      </c>
      <c r="O1527" s="71" t="str">
        <f aca="false">IF(H1527&lt;&gt;0,IF(K1527&lt;&gt;0,K1527/H1527*100,""),"")</f>
        <v/>
      </c>
      <c r="Q1527" s="65" t="n">
        <f aca="false">E1527-C1527-D1527</f>
        <v>0</v>
      </c>
      <c r="R1527" s="66" t="n">
        <f aca="false">H1527-F1527-G1527</f>
        <v>0</v>
      </c>
      <c r="S1527" s="66" t="n">
        <f aca="false">K1527-I1527-J1527</f>
        <v>0</v>
      </c>
    </row>
    <row r="1528" s="43" customFormat="true" ht="11.25" hidden="false" customHeight="false" outlineLevel="0" collapsed="false">
      <c r="A1528" s="72" t="s">
        <v>55</v>
      </c>
      <c r="B1528" s="79" t="s">
        <v>56</v>
      </c>
      <c r="C1528" s="69"/>
      <c r="D1528" s="69"/>
      <c r="E1528" s="69"/>
      <c r="F1528" s="69" t="n">
        <v>16000</v>
      </c>
      <c r="G1528" s="69"/>
      <c r="H1528" s="69" t="n">
        <f aca="false">SUM(F1528:G1528)</f>
        <v>16000</v>
      </c>
      <c r="I1528" s="69"/>
      <c r="J1528" s="69"/>
      <c r="K1528" s="69"/>
      <c r="L1528" s="71" t="str">
        <f aca="false">IF(C1528&lt;&gt;0,IF(I1528&lt;&gt;0,I1528/C1528*100,""),"")</f>
        <v/>
      </c>
      <c r="M1528" s="71" t="str">
        <f aca="false">IF(E1528&lt;&gt;0,IF(K1528&lt;&gt;0,K1528/E1528*100,""),"")</f>
        <v/>
      </c>
      <c r="N1528" s="71" t="str">
        <f aca="false">IF(F1528&lt;&gt;0,IF(I1528&lt;&gt;0,I1528/F1528*100,""),"")</f>
        <v/>
      </c>
      <c r="O1528" s="71" t="str">
        <f aca="false">IF(H1528&lt;&gt;0,IF(K1528&lt;&gt;0,K1528/H1528*100,""),"")</f>
        <v/>
      </c>
      <c r="Q1528" s="65" t="n">
        <f aca="false">E1528-C1528-D1528</f>
        <v>0</v>
      </c>
      <c r="R1528" s="66" t="n">
        <f aca="false">H1528-F1528-G1528</f>
        <v>0</v>
      </c>
      <c r="S1528" s="66" t="n">
        <f aca="false">K1528-I1528-J1528</f>
        <v>0</v>
      </c>
    </row>
    <row r="1529" s="43" customFormat="true" ht="6" hidden="false" customHeight="true" outlineLevel="0" collapsed="false">
      <c r="A1529" s="72"/>
      <c r="B1529" s="87"/>
      <c r="C1529" s="69"/>
      <c r="D1529" s="69"/>
      <c r="E1529" s="69" t="n">
        <f aca="false">SUM(C1529:D1529)</f>
        <v>0</v>
      </c>
      <c r="F1529" s="69"/>
      <c r="G1529" s="69"/>
      <c r="H1529" s="69" t="n">
        <f aca="false">SUM(F1529:G1529)</f>
        <v>0</v>
      </c>
      <c r="I1529" s="69"/>
      <c r="J1529" s="69"/>
      <c r="K1529" s="69" t="n">
        <f aca="false">SUM(I1529:J1529)</f>
        <v>0</v>
      </c>
      <c r="L1529" s="71" t="str">
        <f aca="false">IF(C1529&lt;&gt;0,IF(I1529&lt;&gt;0,I1529/C1529*100,""),"")</f>
        <v/>
      </c>
      <c r="M1529" s="71" t="str">
        <f aca="false">IF(E1529&lt;&gt;0,IF(K1529&lt;&gt;0,K1529/E1529*100,""),"")</f>
        <v/>
      </c>
      <c r="N1529" s="71" t="str">
        <f aca="false">IF(F1529&lt;&gt;0,IF(I1529&lt;&gt;0,I1529/F1529*100,""),"")</f>
        <v/>
      </c>
      <c r="O1529" s="71" t="str">
        <f aca="false">IF(H1529&lt;&gt;0,IF(K1529&lt;&gt;0,K1529/H1529*100,""),"")</f>
        <v/>
      </c>
      <c r="Q1529" s="65" t="n">
        <f aca="false">E1529-C1529-D1529</f>
        <v>0</v>
      </c>
      <c r="R1529" s="66" t="n">
        <f aca="false">H1529-F1529-G1529</f>
        <v>0</v>
      </c>
      <c r="S1529" s="66" t="n">
        <f aca="false">K1529-I1529-J1529</f>
        <v>0</v>
      </c>
    </row>
    <row r="1530" s="43" customFormat="true" ht="12.75" hidden="false" customHeight="false" outlineLevel="0" collapsed="false">
      <c r="A1530" s="61" t="s">
        <v>802</v>
      </c>
      <c r="B1530" s="76" t="s">
        <v>19</v>
      </c>
      <c r="C1530" s="183" t="n">
        <f aca="false">SUM(C1532:C1535)</f>
        <v>1806230</v>
      </c>
      <c r="D1530" s="183" t="n">
        <f aca="false">SUM(D1532:D1533)</f>
        <v>0</v>
      </c>
      <c r="E1530" s="183" t="n">
        <f aca="false">SUM(C1530:D1530)</f>
        <v>1806230</v>
      </c>
      <c r="F1530" s="183" t="n">
        <f aca="false">SUM(F1532:F1535)</f>
        <v>1826730</v>
      </c>
      <c r="G1530" s="183" t="n">
        <f aca="false">SUM(G1532:G1533)</f>
        <v>0</v>
      </c>
      <c r="H1530" s="183" t="n">
        <f aca="false">SUM(F1530:G1530)</f>
        <v>1826730</v>
      </c>
      <c r="I1530" s="183" t="n">
        <f aca="false">SUM(I1532:I1535)</f>
        <v>1926460</v>
      </c>
      <c r="J1530" s="183" t="n">
        <f aca="false">SUM(J1532:J1533)</f>
        <v>0</v>
      </c>
      <c r="K1530" s="183" t="n">
        <f aca="false">SUM(I1530:J1530)</f>
        <v>1926460</v>
      </c>
      <c r="L1530" s="184" t="n">
        <f aca="false">IF(C1530&lt;&gt;0,IF(I1530&lt;&gt;0,I1530/C1530*100,""),"")</f>
        <v>106.656405884079</v>
      </c>
      <c r="M1530" s="184" t="n">
        <f aca="false">IF(E1530&lt;&gt;0,IF(K1530&lt;&gt;0,K1530/E1530*100,""),"")</f>
        <v>106.656405884079</v>
      </c>
      <c r="N1530" s="184" t="n">
        <f aca="false">IF(F1530&lt;&gt;0,IF(I1530&lt;&gt;0,I1530/F1530*100,""),"")</f>
        <v>105.459482244229</v>
      </c>
      <c r="O1530" s="184" t="n">
        <f aca="false">IF(H1530&lt;&gt;0,IF(K1530&lt;&gt;0,K1530/H1530*100,""),"")</f>
        <v>105.459482244229</v>
      </c>
      <c r="Q1530" s="65" t="n">
        <f aca="false">E1530-C1530-D1530</f>
        <v>0</v>
      </c>
      <c r="R1530" s="66" t="n">
        <f aca="false">H1530-F1530-G1530</f>
        <v>0</v>
      </c>
      <c r="S1530" s="66" t="n">
        <f aca="false">K1530-I1530-J1530</f>
        <v>0</v>
      </c>
    </row>
    <row r="1531" s="43" customFormat="true" ht="12" hidden="true" customHeight="false" outlineLevel="0" collapsed="false">
      <c r="A1531" s="67" t="s">
        <v>26</v>
      </c>
      <c r="B1531" s="179"/>
      <c r="C1531" s="185" t="n">
        <f aca="false">SUM(C1532:C1535)</f>
        <v>1806230</v>
      </c>
      <c r="D1531" s="186"/>
      <c r="E1531" s="69" t="n">
        <f aca="false">SUM(C1531:D1531)</f>
        <v>1806230</v>
      </c>
      <c r="F1531" s="69" t="n">
        <f aca="false">SUM(F1532:F1535)</f>
        <v>1826730</v>
      </c>
      <c r="G1531" s="186"/>
      <c r="H1531" s="69" t="n">
        <f aca="false">SUM(F1531:G1531)</f>
        <v>1826730</v>
      </c>
      <c r="I1531" s="185" t="n">
        <f aca="false">SUM(I1532:I1535)</f>
        <v>1926460</v>
      </c>
      <c r="J1531" s="186"/>
      <c r="K1531" s="69" t="n">
        <f aca="false">SUM(I1531:J1531)</f>
        <v>1926460</v>
      </c>
      <c r="L1531" s="71" t="n">
        <f aca="false">IF(C1531&lt;&gt;0,IF(I1531&lt;&gt;0,I1531/C1531*100,""),"")</f>
        <v>106.656405884079</v>
      </c>
      <c r="M1531" s="71" t="n">
        <f aca="false">IF(E1531&lt;&gt;0,IF(K1531&lt;&gt;0,K1531/E1531*100,""),"")</f>
        <v>106.656405884079</v>
      </c>
      <c r="N1531" s="71" t="n">
        <f aca="false">IF(F1531&lt;&gt;0,IF(I1531&lt;&gt;0,I1531/F1531*100,""),"")</f>
        <v>105.459482244229</v>
      </c>
      <c r="O1531" s="71" t="n">
        <f aca="false">IF(H1531&lt;&gt;0,IF(K1531&lt;&gt;0,K1531/H1531*100,""),"")</f>
        <v>105.459482244229</v>
      </c>
      <c r="Q1531" s="65" t="n">
        <f aca="false">E1531-C1531-D1531</f>
        <v>0</v>
      </c>
      <c r="R1531" s="66" t="n">
        <f aca="false">H1531-F1531-G1531</f>
        <v>0</v>
      </c>
      <c r="S1531" s="66" t="n">
        <f aca="false">K1531-I1531-J1531</f>
        <v>0</v>
      </c>
    </row>
    <row r="1532" s="43" customFormat="true" ht="11.25" hidden="false" customHeight="false" outlineLevel="0" collapsed="false">
      <c r="A1532" s="72" t="s">
        <v>654</v>
      </c>
      <c r="B1532" s="48" t="s">
        <v>618</v>
      </c>
      <c r="C1532" s="185" t="n">
        <v>1719730</v>
      </c>
      <c r="D1532" s="185"/>
      <c r="E1532" s="69" t="n">
        <f aca="false">SUM(C1532:D1532)</f>
        <v>1719730</v>
      </c>
      <c r="F1532" s="185" t="n">
        <v>1736030</v>
      </c>
      <c r="G1532" s="185"/>
      <c r="H1532" s="69" t="n">
        <f aca="false">SUM(F1532:G1532)</f>
        <v>1736030</v>
      </c>
      <c r="I1532" s="185" t="n">
        <v>1795760</v>
      </c>
      <c r="J1532" s="185"/>
      <c r="K1532" s="69" t="n">
        <f aca="false">SUM(I1532:J1532)</f>
        <v>1795760</v>
      </c>
      <c r="L1532" s="71" t="n">
        <f aca="false">IF(C1532&lt;&gt;0,IF(I1532&lt;&gt;0,I1532/C1532*100,""),"")</f>
        <v>104.42104283812</v>
      </c>
      <c r="M1532" s="71" t="n">
        <f aca="false">IF(E1532&lt;&gt;0,IF(K1532&lt;&gt;0,K1532/E1532*100,""),"")</f>
        <v>104.42104283812</v>
      </c>
      <c r="N1532" s="71" t="n">
        <f aca="false">IF(F1532&lt;&gt;0,IF(I1532&lt;&gt;0,I1532/F1532*100,""),"")</f>
        <v>103.440608745241</v>
      </c>
      <c r="O1532" s="71" t="n">
        <f aca="false">IF(H1532&lt;&gt;0,IF(K1532&lt;&gt;0,K1532/H1532*100,""),"")</f>
        <v>103.440608745241</v>
      </c>
      <c r="Q1532" s="65" t="n">
        <f aca="false">E1532-C1532-D1532</f>
        <v>0</v>
      </c>
      <c r="R1532" s="66" t="n">
        <f aca="false">H1532-F1532-G1532</f>
        <v>0</v>
      </c>
      <c r="S1532" s="66" t="n">
        <f aca="false">K1532-I1532-J1532</f>
        <v>0</v>
      </c>
    </row>
    <row r="1533" s="43" customFormat="true" ht="11.25" hidden="false" customHeight="false" outlineLevel="0" collapsed="false">
      <c r="A1533" s="72" t="s">
        <v>30</v>
      </c>
      <c r="B1533" s="48" t="s">
        <v>31</v>
      </c>
      <c r="C1533" s="69" t="n">
        <v>48000</v>
      </c>
      <c r="D1533" s="69"/>
      <c r="E1533" s="69" t="n">
        <f aca="false">SUM(C1533:D1533)</f>
        <v>48000</v>
      </c>
      <c r="F1533" s="69" t="n">
        <v>48000</v>
      </c>
      <c r="G1533" s="69"/>
      <c r="H1533" s="69" t="n">
        <f aca="false">SUM(F1533:G1533)</f>
        <v>48000</v>
      </c>
      <c r="I1533" s="69" t="n">
        <v>84200</v>
      </c>
      <c r="J1533" s="69"/>
      <c r="K1533" s="69" t="n">
        <f aca="false">SUM(I1533:J1533)</f>
        <v>84200</v>
      </c>
      <c r="L1533" s="71" t="n">
        <f aca="false">IF(C1533&lt;&gt;0,IF(I1533&lt;&gt;0,I1533/C1533*100,""),"")</f>
        <v>175.416666666667</v>
      </c>
      <c r="M1533" s="71" t="n">
        <f aca="false">IF(E1533&lt;&gt;0,IF(K1533&lt;&gt;0,K1533/E1533*100,""),"")</f>
        <v>175.416666666667</v>
      </c>
      <c r="N1533" s="71" t="n">
        <f aca="false">IF(F1533&lt;&gt;0,IF(I1533&lt;&gt;0,I1533/F1533*100,""),"")</f>
        <v>175.416666666667</v>
      </c>
      <c r="O1533" s="71" t="n">
        <f aca="false">IF(H1533&lt;&gt;0,IF(K1533&lt;&gt;0,K1533/H1533*100,""),"")</f>
        <v>175.416666666667</v>
      </c>
      <c r="Q1533" s="65" t="n">
        <f aca="false">E1533-C1533-D1533</f>
        <v>0</v>
      </c>
      <c r="R1533" s="66" t="n">
        <f aca="false">H1533-F1533-G1533</f>
        <v>0</v>
      </c>
      <c r="S1533" s="66" t="n">
        <f aca="false">K1533-I1533-J1533</f>
        <v>0</v>
      </c>
    </row>
    <row r="1534" s="43" customFormat="true" ht="11.25" hidden="false" customHeight="false" outlineLevel="0" collapsed="false">
      <c r="A1534" s="72" t="s">
        <v>145</v>
      </c>
      <c r="B1534" s="48" t="s">
        <v>146</v>
      </c>
      <c r="C1534" s="69" t="n">
        <v>38500</v>
      </c>
      <c r="D1534" s="69"/>
      <c r="E1534" s="69" t="n">
        <f aca="false">SUM(C1534:D1534)</f>
        <v>38500</v>
      </c>
      <c r="F1534" s="69" t="n">
        <v>38500</v>
      </c>
      <c r="G1534" s="69"/>
      <c r="H1534" s="69" t="n">
        <f aca="false">SUM(F1534:G1534)</f>
        <v>38500</v>
      </c>
      <c r="I1534" s="69" t="n">
        <v>46500</v>
      </c>
      <c r="J1534" s="69"/>
      <c r="K1534" s="69" t="n">
        <f aca="false">SUM(I1534:J1534)</f>
        <v>46500</v>
      </c>
      <c r="L1534" s="71" t="n">
        <f aca="false">IF(C1534&lt;&gt;0,IF(I1534&lt;&gt;0,I1534/C1534*100,""),"")</f>
        <v>120.779220779221</v>
      </c>
      <c r="M1534" s="71" t="n">
        <f aca="false">IF(E1534&lt;&gt;0,IF(K1534&lt;&gt;0,K1534/E1534*100,""),"")</f>
        <v>120.779220779221</v>
      </c>
      <c r="N1534" s="71" t="n">
        <f aca="false">IF(F1534&lt;&gt;0,IF(I1534&lt;&gt;0,I1534/F1534*100,""),"")</f>
        <v>120.779220779221</v>
      </c>
      <c r="O1534" s="71" t="n">
        <f aca="false">IF(H1534&lt;&gt;0,IF(K1534&lt;&gt;0,K1534/H1534*100,""),"")</f>
        <v>120.779220779221</v>
      </c>
      <c r="Q1534" s="65" t="n">
        <f aca="false">E1534-C1534-D1534</f>
        <v>0</v>
      </c>
      <c r="R1534" s="66" t="n">
        <f aca="false">H1534-F1534-G1534</f>
        <v>0</v>
      </c>
      <c r="S1534" s="66" t="n">
        <f aca="false">K1534-I1534-J1534</f>
        <v>0</v>
      </c>
    </row>
    <row r="1535" s="43" customFormat="true" ht="11.25" hidden="false" customHeight="false" outlineLevel="0" collapsed="false">
      <c r="A1535" s="72" t="s">
        <v>658</v>
      </c>
      <c r="B1535" s="79" t="s">
        <v>620</v>
      </c>
      <c r="C1535" s="185"/>
      <c r="D1535" s="185"/>
      <c r="E1535" s="69"/>
      <c r="F1535" s="185" t="n">
        <v>4200</v>
      </c>
      <c r="G1535" s="185"/>
      <c r="H1535" s="69" t="n">
        <f aca="false">SUM(F1535:G1535)</f>
        <v>4200</v>
      </c>
      <c r="I1535" s="185"/>
      <c r="J1535" s="185"/>
      <c r="K1535" s="69"/>
      <c r="L1535" s="71" t="str">
        <f aca="false">IF(C1535&lt;&gt;0,IF(I1535&lt;&gt;0,I1535/C1535*100,""),"")</f>
        <v/>
      </c>
      <c r="M1535" s="71" t="str">
        <f aca="false">IF(E1535&lt;&gt;0,IF(K1535&lt;&gt;0,K1535/E1535*100,""),"")</f>
        <v/>
      </c>
      <c r="N1535" s="71" t="str">
        <f aca="false">IF(F1535&lt;&gt;0,IF(I1535&lt;&gt;0,I1535/F1535*100,""),"")</f>
        <v/>
      </c>
      <c r="O1535" s="71" t="str">
        <f aca="false">IF(H1535&lt;&gt;0,IF(K1535&lt;&gt;0,K1535/H1535*100,""),"")</f>
        <v/>
      </c>
      <c r="Q1535" s="65" t="n">
        <f aca="false">E1535-C1535-D1535</f>
        <v>0</v>
      </c>
      <c r="R1535" s="66" t="n">
        <f aca="false">H1535-F1535-G1535</f>
        <v>0</v>
      </c>
      <c r="S1535" s="66" t="n">
        <f aca="false">K1535-I1535-J1535</f>
        <v>0</v>
      </c>
    </row>
    <row r="1536" s="43" customFormat="true" ht="6" hidden="false" customHeight="true" outlineLevel="0" collapsed="false">
      <c r="A1536" s="72"/>
      <c r="B1536" s="48"/>
      <c r="C1536" s="69"/>
      <c r="D1536" s="69"/>
      <c r="E1536" s="69"/>
      <c r="F1536" s="69"/>
      <c r="G1536" s="69"/>
      <c r="H1536" s="69"/>
      <c r="I1536" s="69"/>
      <c r="J1536" s="69"/>
      <c r="K1536" s="69"/>
      <c r="L1536" s="71" t="str">
        <f aca="false">IF(C1536&lt;&gt;0,IF(I1536&lt;&gt;0,I1536/C1536*100,""),"")</f>
        <v/>
      </c>
      <c r="M1536" s="71" t="str">
        <f aca="false">IF(E1536&lt;&gt;0,IF(K1536&lt;&gt;0,K1536/E1536*100,""),"")</f>
        <v/>
      </c>
      <c r="N1536" s="71" t="str">
        <f aca="false">IF(F1536&lt;&gt;0,IF(I1536&lt;&gt;0,I1536/F1536*100,""),"")</f>
        <v/>
      </c>
      <c r="O1536" s="71" t="str">
        <f aca="false">IF(H1536&lt;&gt;0,IF(K1536&lt;&gt;0,K1536/H1536*100,""),"")</f>
        <v/>
      </c>
      <c r="Q1536" s="65" t="n">
        <f aca="false">E1536-C1536-D1536</f>
        <v>0</v>
      </c>
      <c r="R1536" s="66" t="n">
        <f aca="false">H1536-F1536-G1536</f>
        <v>0</v>
      </c>
      <c r="S1536" s="66" t="n">
        <f aca="false">K1536-I1536-J1536</f>
        <v>0</v>
      </c>
    </row>
    <row r="1537" s="43" customFormat="true" ht="12.75" hidden="false" customHeight="false" outlineLevel="0" collapsed="false">
      <c r="A1537" s="61" t="s">
        <v>803</v>
      </c>
      <c r="B1537" s="76" t="s">
        <v>19</v>
      </c>
      <c r="C1537" s="108" t="n">
        <f aca="false">SUM(C1539:C1542)</f>
        <v>1775700</v>
      </c>
      <c r="D1537" s="108" t="n">
        <f aca="false">SUM(D1539:D1543)</f>
        <v>0</v>
      </c>
      <c r="E1537" s="108" t="n">
        <f aca="false">SUM(C1537:D1537)</f>
        <v>1775700</v>
      </c>
      <c r="F1537" s="108" t="n">
        <f aca="false">SUM(F1539:F1542)</f>
        <v>1823700</v>
      </c>
      <c r="G1537" s="108" t="n">
        <f aca="false">SUM(G1539:G1543)</f>
        <v>0</v>
      </c>
      <c r="H1537" s="108" t="n">
        <f aca="false">SUM(F1537:G1537)</f>
        <v>1823700</v>
      </c>
      <c r="I1537" s="108" t="n">
        <f aca="false">SUM(I1539:I1542)</f>
        <v>1793200</v>
      </c>
      <c r="J1537" s="108" t="n">
        <f aca="false">SUM(J1539:J1543)</f>
        <v>0</v>
      </c>
      <c r="K1537" s="108" t="n">
        <f aca="false">SUM(I1537:J1537)</f>
        <v>1793200</v>
      </c>
      <c r="L1537" s="109" t="n">
        <f aca="false">IF(C1537&lt;&gt;0,IF(I1537&lt;&gt;0,I1537/C1537*100,""),"")</f>
        <v>100.985526834488</v>
      </c>
      <c r="M1537" s="109" t="n">
        <f aca="false">IF(E1537&lt;&gt;0,IF(K1537&lt;&gt;0,K1537/E1537*100,""),"")</f>
        <v>100.985526834488</v>
      </c>
      <c r="N1537" s="109" t="n">
        <f aca="false">IF(F1537&lt;&gt;0,IF(I1537&lt;&gt;0,I1537/F1537*100,""),"")</f>
        <v>98.3275758074245</v>
      </c>
      <c r="O1537" s="109" t="n">
        <f aca="false">IF(H1537&lt;&gt;0,IF(K1537&lt;&gt;0,K1537/H1537*100,""),"")</f>
        <v>98.3275758074245</v>
      </c>
      <c r="Q1537" s="65" t="n">
        <f aca="false">E1537-C1537-D1537</f>
        <v>0</v>
      </c>
      <c r="R1537" s="66" t="n">
        <f aca="false">H1537-F1537-G1537</f>
        <v>0</v>
      </c>
      <c r="S1537" s="66" t="n">
        <f aca="false">K1537-I1537-J1537</f>
        <v>0</v>
      </c>
    </row>
    <row r="1538" s="43" customFormat="true" ht="12" hidden="true" customHeight="false" outlineLevel="0" collapsed="false">
      <c r="A1538" s="67" t="s">
        <v>26</v>
      </c>
      <c r="B1538" s="179"/>
      <c r="C1538" s="111" t="n">
        <f aca="false">SUM(C1539:C1542)</f>
        <v>1775700</v>
      </c>
      <c r="D1538" s="112"/>
      <c r="E1538" s="69" t="n">
        <f aca="false">SUM(C1538:D1538)</f>
        <v>1775700</v>
      </c>
      <c r="F1538" s="69" t="n">
        <f aca="false">SUM(F1539:F1542)</f>
        <v>1823700</v>
      </c>
      <c r="G1538" s="112"/>
      <c r="H1538" s="69" t="n">
        <f aca="false">SUM(F1538:G1538)</f>
        <v>1823700</v>
      </c>
      <c r="I1538" s="111" t="n">
        <f aca="false">SUM(I1539:I1542)</f>
        <v>1793200</v>
      </c>
      <c r="J1538" s="112"/>
      <c r="K1538" s="69" t="n">
        <f aca="false">SUM(I1538:J1538)</f>
        <v>1793200</v>
      </c>
      <c r="L1538" s="71" t="n">
        <f aca="false">IF(C1538&lt;&gt;0,IF(I1538&lt;&gt;0,I1538/C1538*100,""),"")</f>
        <v>100.985526834488</v>
      </c>
      <c r="M1538" s="71" t="n">
        <f aca="false">IF(E1538&lt;&gt;0,IF(K1538&lt;&gt;0,K1538/E1538*100,""),"")</f>
        <v>100.985526834488</v>
      </c>
      <c r="N1538" s="71" t="n">
        <f aca="false">IF(F1538&lt;&gt;0,IF(I1538&lt;&gt;0,I1538/F1538*100,""),"")</f>
        <v>98.3275758074245</v>
      </c>
      <c r="O1538" s="71" t="n">
        <f aca="false">IF(H1538&lt;&gt;0,IF(K1538&lt;&gt;0,K1538/H1538*100,""),"")</f>
        <v>98.3275758074245</v>
      </c>
      <c r="Q1538" s="65" t="n">
        <f aca="false">E1538-C1538-D1538</f>
        <v>0</v>
      </c>
      <c r="R1538" s="66" t="n">
        <f aca="false">H1538-F1538-G1538</f>
        <v>0</v>
      </c>
      <c r="S1538" s="66" t="n">
        <f aca="false">K1538-I1538-J1538</f>
        <v>0</v>
      </c>
    </row>
    <row r="1539" s="43" customFormat="true" ht="11.25" hidden="false" customHeight="false" outlineLevel="0" collapsed="false">
      <c r="A1539" s="72" t="s">
        <v>654</v>
      </c>
      <c r="B1539" s="48" t="s">
        <v>618</v>
      </c>
      <c r="C1539" s="111" t="n">
        <v>1701200</v>
      </c>
      <c r="D1539" s="111"/>
      <c r="E1539" s="69" t="n">
        <f aca="false">SUM(C1539:D1539)</f>
        <v>1701200</v>
      </c>
      <c r="F1539" s="111" t="n">
        <v>1731200</v>
      </c>
      <c r="G1539" s="111"/>
      <c r="H1539" s="69" t="n">
        <f aca="false">SUM(F1539:G1539)</f>
        <v>1731200</v>
      </c>
      <c r="I1539" s="111" t="n">
        <v>1731200</v>
      </c>
      <c r="J1539" s="111"/>
      <c r="K1539" s="69" t="n">
        <f aca="false">SUM(I1539:J1539)</f>
        <v>1731200</v>
      </c>
      <c r="L1539" s="71" t="n">
        <f aca="false">IF(C1539&lt;&gt;0,IF(I1539&lt;&gt;0,I1539/C1539*100,""),"")</f>
        <v>101.763461086292</v>
      </c>
      <c r="M1539" s="71" t="n">
        <f aca="false">IF(E1539&lt;&gt;0,IF(K1539&lt;&gt;0,K1539/E1539*100,""),"")</f>
        <v>101.763461086292</v>
      </c>
      <c r="N1539" s="71" t="n">
        <f aca="false">IF(F1539&lt;&gt;0,IF(I1539&lt;&gt;0,I1539/F1539*100,""),"")</f>
        <v>100</v>
      </c>
      <c r="O1539" s="71" t="n">
        <f aca="false">IF(H1539&lt;&gt;0,IF(K1539&lt;&gt;0,K1539/H1539*100,""),"")</f>
        <v>100</v>
      </c>
      <c r="Q1539" s="65" t="n">
        <f aca="false">E1539-C1539-D1539</f>
        <v>0</v>
      </c>
      <c r="R1539" s="66" t="n">
        <f aca="false">H1539-F1539-G1539</f>
        <v>0</v>
      </c>
      <c r="S1539" s="66" t="n">
        <f aca="false">K1539-I1539-J1539</f>
        <v>0</v>
      </c>
    </row>
    <row r="1540" s="43" customFormat="true" ht="11.25" hidden="false" customHeight="false" outlineLevel="0" collapsed="false">
      <c r="A1540" s="72" t="s">
        <v>30</v>
      </c>
      <c r="B1540" s="48" t="s">
        <v>31</v>
      </c>
      <c r="C1540" s="111" t="n">
        <v>49500</v>
      </c>
      <c r="D1540" s="111"/>
      <c r="E1540" s="69" t="n">
        <f aca="false">SUM(C1540:D1540)</f>
        <v>49500</v>
      </c>
      <c r="F1540" s="111" t="n">
        <v>37500</v>
      </c>
      <c r="G1540" s="111"/>
      <c r="H1540" s="69" t="n">
        <f aca="false">SUM(F1540:G1540)</f>
        <v>37500</v>
      </c>
      <c r="I1540" s="111" t="n">
        <v>33000</v>
      </c>
      <c r="J1540" s="111"/>
      <c r="K1540" s="69" t="n">
        <f aca="false">SUM(I1540:J1540)</f>
        <v>33000</v>
      </c>
      <c r="L1540" s="71" t="n">
        <f aca="false">IF(C1540&lt;&gt;0,IF(I1540&lt;&gt;0,I1540/C1540*100,""),"")</f>
        <v>66.6666666666667</v>
      </c>
      <c r="M1540" s="71" t="n">
        <f aca="false">IF(E1540&lt;&gt;0,IF(K1540&lt;&gt;0,K1540/E1540*100,""),"")</f>
        <v>66.6666666666667</v>
      </c>
      <c r="N1540" s="71" t="n">
        <f aca="false">IF(F1540&lt;&gt;0,IF(I1540&lt;&gt;0,I1540/F1540*100,""),"")</f>
        <v>88</v>
      </c>
      <c r="O1540" s="71" t="n">
        <f aca="false">IF(H1540&lt;&gt;0,IF(K1540&lt;&gt;0,K1540/H1540*100,""),"")</f>
        <v>88</v>
      </c>
      <c r="Q1540" s="65" t="n">
        <f aca="false">E1540-C1540-D1540</f>
        <v>0</v>
      </c>
      <c r="R1540" s="66" t="n">
        <f aca="false">H1540-F1540-G1540</f>
        <v>0</v>
      </c>
      <c r="S1540" s="66" t="n">
        <f aca="false">K1540-I1540-J1540</f>
        <v>0</v>
      </c>
    </row>
    <row r="1541" s="43" customFormat="true" ht="11.25" hidden="false" customHeight="false" outlineLevel="0" collapsed="false">
      <c r="A1541" s="72" t="s">
        <v>658</v>
      </c>
      <c r="B1541" s="48" t="s">
        <v>620</v>
      </c>
      <c r="C1541" s="111" t="n">
        <v>25000</v>
      </c>
      <c r="D1541" s="111"/>
      <c r="E1541" s="69" t="n">
        <f aca="false">SUM(C1541:D1541)</f>
        <v>25000</v>
      </c>
      <c r="F1541" s="111" t="n">
        <v>25000</v>
      </c>
      <c r="G1541" s="111"/>
      <c r="H1541" s="69" t="n">
        <f aca="false">SUM(F1541:G1541)</f>
        <v>25000</v>
      </c>
      <c r="I1541" s="111" t="n">
        <v>25000</v>
      </c>
      <c r="J1541" s="111"/>
      <c r="K1541" s="69" t="n">
        <f aca="false">SUM(I1541:J1541)</f>
        <v>25000</v>
      </c>
      <c r="L1541" s="71" t="n">
        <f aca="false">IF(C1541&lt;&gt;0,IF(I1541&lt;&gt;0,I1541/C1541*100,""),"")</f>
        <v>100</v>
      </c>
      <c r="M1541" s="71" t="n">
        <f aca="false">IF(E1541&lt;&gt;0,IF(K1541&lt;&gt;0,K1541/E1541*100,""),"")</f>
        <v>100</v>
      </c>
      <c r="N1541" s="71" t="n">
        <f aca="false">IF(F1541&lt;&gt;0,IF(I1541&lt;&gt;0,I1541/F1541*100,""),"")</f>
        <v>100</v>
      </c>
      <c r="O1541" s="71" t="n">
        <f aca="false">IF(H1541&lt;&gt;0,IF(K1541&lt;&gt;0,K1541/H1541*100,""),"")</f>
        <v>100</v>
      </c>
      <c r="Q1541" s="65" t="n">
        <f aca="false">E1541-C1541-D1541</f>
        <v>0</v>
      </c>
      <c r="R1541" s="66" t="n">
        <f aca="false">H1541-F1541-G1541</f>
        <v>0</v>
      </c>
      <c r="S1541" s="66" t="n">
        <f aca="false">K1541-I1541-J1541</f>
        <v>0</v>
      </c>
    </row>
    <row r="1542" s="43" customFormat="true" ht="11.25" hidden="false" customHeight="false" outlineLevel="0" collapsed="false">
      <c r="A1542" s="72" t="s">
        <v>655</v>
      </c>
      <c r="B1542" s="48" t="s">
        <v>656</v>
      </c>
      <c r="C1542" s="69"/>
      <c r="D1542" s="69"/>
      <c r="E1542" s="69" t="n">
        <f aca="false">SUM(C1542:D1542)</f>
        <v>0</v>
      </c>
      <c r="F1542" s="69" t="n">
        <v>30000</v>
      </c>
      <c r="G1542" s="69"/>
      <c r="H1542" s="69" t="n">
        <f aca="false">SUM(F1542:G1542)</f>
        <v>30000</v>
      </c>
      <c r="I1542" s="69" t="n">
        <v>4000</v>
      </c>
      <c r="J1542" s="69"/>
      <c r="K1542" s="69" t="n">
        <f aca="false">SUM(I1542:J1542)</f>
        <v>4000</v>
      </c>
      <c r="L1542" s="71" t="str">
        <f aca="false">IF(C1542&lt;&gt;0,IF(I1542&lt;&gt;0,I1542/C1542*100,""),"")</f>
        <v/>
      </c>
      <c r="M1542" s="71" t="str">
        <f aca="false">IF(E1542&lt;&gt;0,IF(K1542&lt;&gt;0,K1542/E1542*100,""),"")</f>
        <v/>
      </c>
      <c r="N1542" s="71" t="n">
        <f aca="false">IF(F1542&lt;&gt;0,IF(I1542&lt;&gt;0,I1542/F1542*100,""),"")</f>
        <v>13.3333333333333</v>
      </c>
      <c r="O1542" s="71" t="n">
        <f aca="false">IF(H1542&lt;&gt;0,IF(K1542&lt;&gt;0,K1542/H1542*100,""),"")</f>
        <v>13.3333333333333</v>
      </c>
      <c r="Q1542" s="65" t="n">
        <f aca="false">E1542-C1542-D1542</f>
        <v>0</v>
      </c>
      <c r="R1542" s="66" t="n">
        <f aca="false">H1542-F1542-G1542</f>
        <v>0</v>
      </c>
      <c r="S1542" s="66" t="n">
        <f aca="false">K1542-I1542-J1542</f>
        <v>0</v>
      </c>
    </row>
    <row r="1543" s="43" customFormat="true" ht="6" hidden="false" customHeight="true" outlineLevel="0" collapsed="false">
      <c r="A1543" s="72"/>
      <c r="B1543" s="48"/>
      <c r="C1543" s="82"/>
      <c r="D1543" s="82"/>
      <c r="E1543" s="82" t="n">
        <f aca="false">SUM(C1543:D1543)</f>
        <v>0</v>
      </c>
      <c r="F1543" s="82"/>
      <c r="G1543" s="82"/>
      <c r="H1543" s="82" t="n">
        <f aca="false">SUM(F1543:G1543)</f>
        <v>0</v>
      </c>
      <c r="I1543" s="82"/>
      <c r="J1543" s="82"/>
      <c r="K1543" s="82" t="n">
        <f aca="false">SUM(I1543:J1543)</f>
        <v>0</v>
      </c>
      <c r="L1543" s="83" t="str">
        <f aca="false">IF(C1543&lt;&gt;0,IF(I1543&lt;&gt;0,I1543/C1543*100,""),"")</f>
        <v/>
      </c>
      <c r="M1543" s="83" t="str">
        <f aca="false">IF(E1543&lt;&gt;0,IF(K1543&lt;&gt;0,K1543/E1543*100,""),"")</f>
        <v/>
      </c>
      <c r="N1543" s="83" t="str">
        <f aca="false">IF(F1543&lt;&gt;0,IF(I1543&lt;&gt;0,I1543/F1543*100,""),"")</f>
        <v/>
      </c>
      <c r="O1543" s="83" t="str">
        <f aca="false">IF(H1543&lt;&gt;0,IF(K1543&lt;&gt;0,K1543/H1543*100,""),"")</f>
        <v/>
      </c>
      <c r="Q1543" s="65" t="n">
        <f aca="false">E1543-C1543-D1543</f>
        <v>0</v>
      </c>
      <c r="R1543" s="66" t="n">
        <f aca="false">H1543-F1543-G1543</f>
        <v>0</v>
      </c>
      <c r="S1543" s="66" t="n">
        <f aca="false">K1543-I1543-J1543</f>
        <v>0</v>
      </c>
    </row>
    <row r="1544" s="43" customFormat="true" ht="12.75" hidden="false" customHeight="false" outlineLevel="0" collapsed="false">
      <c r="A1544" s="61" t="s">
        <v>804</v>
      </c>
      <c r="B1544" s="76" t="s">
        <v>19</v>
      </c>
      <c r="C1544" s="118" t="n">
        <f aca="false">SUM(C1546:C1552)</f>
        <v>3965900</v>
      </c>
      <c r="D1544" s="118" t="n">
        <f aca="false">SUM(D1546:D1552)</f>
        <v>0</v>
      </c>
      <c r="E1544" s="118" t="n">
        <f aca="false">SUM(C1544:D1544)</f>
        <v>3965900</v>
      </c>
      <c r="F1544" s="118" t="n">
        <f aca="false">SUM(F1546:F1552)</f>
        <v>4091270</v>
      </c>
      <c r="G1544" s="118" t="n">
        <f aca="false">SUM(G1546:G1552)</f>
        <v>0</v>
      </c>
      <c r="H1544" s="118" t="n">
        <f aca="false">SUM(F1544:G1544)</f>
        <v>4091270</v>
      </c>
      <c r="I1544" s="118" t="n">
        <f aca="false">SUM(I1546:I1552)</f>
        <v>4232940</v>
      </c>
      <c r="J1544" s="118" t="n">
        <f aca="false">SUM(J1546:J1552)</f>
        <v>0</v>
      </c>
      <c r="K1544" s="118" t="n">
        <f aca="false">SUM(I1544:J1544)</f>
        <v>4232940</v>
      </c>
      <c r="L1544" s="119" t="n">
        <f aca="false">IF(C1544&lt;&gt;0,IF(I1544&lt;&gt;0,I1544/C1544*100,""),"")</f>
        <v>106.733402254217</v>
      </c>
      <c r="M1544" s="119" t="n">
        <f aca="false">IF(E1544&lt;&gt;0,IF(K1544&lt;&gt;0,K1544/E1544*100,""),"")</f>
        <v>106.733402254217</v>
      </c>
      <c r="N1544" s="119" t="n">
        <f aca="false">IF(F1544&lt;&gt;0,IF(I1544&lt;&gt;0,I1544/F1544*100,""),"")</f>
        <v>103.462738953919</v>
      </c>
      <c r="O1544" s="119" t="n">
        <f aca="false">IF(H1544&lt;&gt;0,IF(K1544&lt;&gt;0,K1544/H1544*100,""),"")</f>
        <v>103.462738953919</v>
      </c>
      <c r="Q1544" s="65" t="n">
        <f aca="false">E1544-C1544-D1544</f>
        <v>0</v>
      </c>
      <c r="R1544" s="66" t="n">
        <f aca="false">H1544-F1544-G1544</f>
        <v>0</v>
      </c>
      <c r="S1544" s="66" t="n">
        <f aca="false">K1544-I1544-J1544</f>
        <v>0</v>
      </c>
    </row>
    <row r="1545" s="43" customFormat="true" ht="11.25" hidden="true" customHeight="false" outlineLevel="0" collapsed="false">
      <c r="A1545" s="67" t="s">
        <v>26</v>
      </c>
      <c r="B1545" s="68"/>
      <c r="C1545" s="70" t="n">
        <f aca="false">SUM(C1546:C1551)</f>
        <v>3965900</v>
      </c>
      <c r="D1545" s="70" t="n">
        <f aca="false">SUM(D1546:D1551)</f>
        <v>0</v>
      </c>
      <c r="E1545" s="69" t="n">
        <f aca="false">SUM(C1545:D1545)</f>
        <v>3965900</v>
      </c>
      <c r="F1545" s="69" t="n">
        <f aca="false">SUM(F1546:F1551)</f>
        <v>4091270</v>
      </c>
      <c r="G1545" s="70" t="n">
        <f aca="false">SUM(G1546:G1551)</f>
        <v>0</v>
      </c>
      <c r="H1545" s="69" t="n">
        <f aca="false">SUM(F1545:G1545)</f>
        <v>4091270</v>
      </c>
      <c r="I1545" s="70" t="n">
        <f aca="false">SUM(I1546:I1551)</f>
        <v>4232940</v>
      </c>
      <c r="J1545" s="70" t="n">
        <f aca="false">SUM(J1546:J1551)</f>
        <v>0</v>
      </c>
      <c r="K1545" s="69" t="n">
        <f aca="false">SUM(I1545:J1545)</f>
        <v>4232940</v>
      </c>
      <c r="L1545" s="71" t="n">
        <f aca="false">IF(C1545&lt;&gt;0,IF(I1545&lt;&gt;0,I1545/C1545*100,""),"")</f>
        <v>106.733402254217</v>
      </c>
      <c r="M1545" s="71" t="n">
        <f aca="false">IF(E1545&lt;&gt;0,IF(K1545&lt;&gt;0,K1545/E1545*100,""),"")</f>
        <v>106.733402254217</v>
      </c>
      <c r="N1545" s="71" t="n">
        <f aca="false">IF(F1545&lt;&gt;0,IF(I1545&lt;&gt;0,I1545/F1545*100,""),"")</f>
        <v>103.462738953919</v>
      </c>
      <c r="O1545" s="71" t="n">
        <f aca="false">IF(H1545&lt;&gt;0,IF(K1545&lt;&gt;0,K1545/H1545*100,""),"")</f>
        <v>103.462738953919</v>
      </c>
      <c r="Q1545" s="65" t="n">
        <f aca="false">E1545-C1545-D1545</f>
        <v>0</v>
      </c>
      <c r="R1545" s="66" t="n">
        <f aca="false">H1545-F1545-G1545</f>
        <v>0</v>
      </c>
      <c r="S1545" s="66" t="n">
        <f aca="false">K1545-I1545-J1545</f>
        <v>0</v>
      </c>
    </row>
    <row r="1546" s="43" customFormat="true" ht="11.25" hidden="false" customHeight="false" outlineLevel="0" collapsed="false">
      <c r="A1546" s="72" t="s">
        <v>654</v>
      </c>
      <c r="B1546" s="48" t="s">
        <v>618</v>
      </c>
      <c r="C1546" s="111" t="n">
        <v>3788900</v>
      </c>
      <c r="D1546" s="111"/>
      <c r="E1546" s="69" t="n">
        <f aca="false">SUM(C1546:D1546)</f>
        <v>3788900</v>
      </c>
      <c r="F1546" s="111" t="n">
        <v>3789100</v>
      </c>
      <c r="G1546" s="111"/>
      <c r="H1546" s="69" t="n">
        <f aca="false">SUM(F1546:G1546)</f>
        <v>3789100</v>
      </c>
      <c r="I1546" s="111" t="n">
        <v>4008940</v>
      </c>
      <c r="J1546" s="111"/>
      <c r="K1546" s="69" t="n">
        <f aca="false">SUM(I1546:J1546)</f>
        <v>4008940</v>
      </c>
      <c r="L1546" s="71" t="n">
        <f aca="false">IF(C1546&lt;&gt;0,IF(I1546&lt;&gt;0,I1546/C1546*100,""),"")</f>
        <v>105.807490300615</v>
      </c>
      <c r="M1546" s="71" t="n">
        <f aca="false">IF(E1546&lt;&gt;0,IF(K1546&lt;&gt;0,K1546/E1546*100,""),"")</f>
        <v>105.807490300615</v>
      </c>
      <c r="N1546" s="71" t="n">
        <f aca="false">IF(F1546&lt;&gt;0,IF(I1546&lt;&gt;0,I1546/F1546*100,""),"")</f>
        <v>105.801905465678</v>
      </c>
      <c r="O1546" s="71" t="n">
        <f aca="false">IF(H1546&lt;&gt;0,IF(K1546&lt;&gt;0,K1546/H1546*100,""),"")</f>
        <v>105.801905465678</v>
      </c>
      <c r="Q1546" s="65" t="n">
        <f aca="false">E1546-C1546-D1546</f>
        <v>0</v>
      </c>
      <c r="R1546" s="66" t="n">
        <f aca="false">H1546-F1546-G1546</f>
        <v>0</v>
      </c>
      <c r="S1546" s="66" t="n">
        <f aca="false">K1546-I1546-J1546</f>
        <v>0</v>
      </c>
    </row>
    <row r="1547" s="43" customFormat="true" ht="11.25" hidden="false" customHeight="false" outlineLevel="0" collapsed="false">
      <c r="A1547" s="72" t="s">
        <v>30</v>
      </c>
      <c r="B1547" s="48" t="s">
        <v>31</v>
      </c>
      <c r="C1547" s="69" t="n">
        <v>177000</v>
      </c>
      <c r="D1547" s="69"/>
      <c r="E1547" s="69" t="n">
        <f aca="false">SUM(C1547:D1547)</f>
        <v>177000</v>
      </c>
      <c r="F1547" s="69" t="n">
        <v>211500</v>
      </c>
      <c r="G1547" s="69"/>
      <c r="H1547" s="69" t="n">
        <f aca="false">SUM(F1547:G1547)</f>
        <v>211500</v>
      </c>
      <c r="I1547" s="69" t="n">
        <v>180000</v>
      </c>
      <c r="J1547" s="69"/>
      <c r="K1547" s="69" t="n">
        <f aca="false">SUM(I1547:J1547)</f>
        <v>180000</v>
      </c>
      <c r="L1547" s="71" t="n">
        <f aca="false">IF(C1547&lt;&gt;0,IF(I1547&lt;&gt;0,I1547/C1547*100,""),"")</f>
        <v>101.694915254237</v>
      </c>
      <c r="M1547" s="71" t="n">
        <f aca="false">IF(E1547&lt;&gt;0,IF(K1547&lt;&gt;0,K1547/E1547*100,""),"")</f>
        <v>101.694915254237</v>
      </c>
      <c r="N1547" s="71" t="n">
        <f aca="false">IF(F1547&lt;&gt;0,IF(I1547&lt;&gt;0,I1547/F1547*100,""),"")</f>
        <v>85.1063829787234</v>
      </c>
      <c r="O1547" s="71" t="n">
        <f aca="false">IF(H1547&lt;&gt;0,IF(K1547&lt;&gt;0,K1547/H1547*100,""),"")</f>
        <v>85.1063829787234</v>
      </c>
      <c r="Q1547" s="65" t="n">
        <f aca="false">E1547-C1547-D1547</f>
        <v>0</v>
      </c>
      <c r="R1547" s="66" t="n">
        <f aca="false">H1547-F1547-G1547</f>
        <v>0</v>
      </c>
      <c r="S1547" s="66" t="n">
        <f aca="false">K1547-I1547-J1547</f>
        <v>0</v>
      </c>
    </row>
    <row r="1548" s="43" customFormat="true" ht="11.25" hidden="false" customHeight="false" outlineLevel="0" collapsed="false">
      <c r="A1548" s="72" t="s">
        <v>328</v>
      </c>
      <c r="B1548" s="48" t="s">
        <v>329</v>
      </c>
      <c r="C1548" s="69"/>
      <c r="D1548" s="69"/>
      <c r="E1548" s="69"/>
      <c r="F1548" s="69"/>
      <c r="G1548" s="69"/>
      <c r="H1548" s="69"/>
      <c r="I1548" s="69" t="n">
        <v>33000</v>
      </c>
      <c r="J1548" s="69"/>
      <c r="K1548" s="69" t="n">
        <f aca="false">SUM(I1548:J1548)</f>
        <v>33000</v>
      </c>
      <c r="L1548" s="71" t="str">
        <f aca="false">IF(C1548&lt;&gt;0,IF(I1548&lt;&gt;0,I1548/C1548*100,""),"")</f>
        <v/>
      </c>
      <c r="M1548" s="71" t="str">
        <f aca="false">IF(E1548&lt;&gt;0,IF(K1548&lt;&gt;0,K1548/E1548*100,""),"")</f>
        <v/>
      </c>
      <c r="N1548" s="71" t="str">
        <f aca="false">IF(F1548&lt;&gt;0,IF(I1548&lt;&gt;0,I1548/F1548*100,""),"")</f>
        <v/>
      </c>
      <c r="O1548" s="71" t="str">
        <f aca="false">IF(H1548&lt;&gt;0,IF(K1548&lt;&gt;0,K1548/H1548*100,""),"")</f>
        <v/>
      </c>
      <c r="Q1548" s="65" t="n">
        <f aca="false">E1548-C1548-D1548</f>
        <v>0</v>
      </c>
      <c r="R1548" s="66" t="n">
        <f aca="false">H1548-F1548-G1548</f>
        <v>0</v>
      </c>
      <c r="S1548" s="66" t="n">
        <f aca="false">K1548-I1548-J1548</f>
        <v>0</v>
      </c>
    </row>
    <row r="1549" s="43" customFormat="true" ht="11.25" hidden="false" customHeight="false" outlineLevel="0" collapsed="false">
      <c r="A1549" s="72" t="s">
        <v>655</v>
      </c>
      <c r="B1549" s="48" t="s">
        <v>656</v>
      </c>
      <c r="C1549" s="69"/>
      <c r="D1549" s="69"/>
      <c r="E1549" s="69" t="n">
        <f aca="false">SUM(C1549:D1549)</f>
        <v>0</v>
      </c>
      <c r="F1549" s="69" t="n">
        <v>11000</v>
      </c>
      <c r="G1549" s="69"/>
      <c r="H1549" s="69" t="n">
        <f aca="false">SUM(F1549:G1549)</f>
        <v>11000</v>
      </c>
      <c r="I1549" s="69" t="n">
        <v>11000</v>
      </c>
      <c r="J1549" s="69"/>
      <c r="K1549" s="69" t="n">
        <f aca="false">SUM(I1549:J1549)</f>
        <v>11000</v>
      </c>
      <c r="L1549" s="71" t="str">
        <f aca="false">IF(C1549&lt;&gt;0,IF(I1549&lt;&gt;0,I1549/C1549*100,""),"")</f>
        <v/>
      </c>
      <c r="M1549" s="71" t="str">
        <f aca="false">IF(E1549&lt;&gt;0,IF(K1549&lt;&gt;0,K1549/E1549*100,""),"")</f>
        <v/>
      </c>
      <c r="N1549" s="71" t="n">
        <f aca="false">IF(F1549&lt;&gt;0,IF(I1549&lt;&gt;0,I1549/F1549*100,""),"")</f>
        <v>100</v>
      </c>
      <c r="O1549" s="71" t="n">
        <f aca="false">IF(H1549&lt;&gt;0,IF(K1549&lt;&gt;0,K1549/H1549*100,""),"")</f>
        <v>100</v>
      </c>
      <c r="Q1549" s="65" t="n">
        <f aca="false">E1549-C1549-D1549</f>
        <v>0</v>
      </c>
      <c r="R1549" s="66" t="n">
        <f aca="false">H1549-F1549-G1549</f>
        <v>0</v>
      </c>
      <c r="S1549" s="66" t="n">
        <f aca="false">K1549-I1549-J1549</f>
        <v>0</v>
      </c>
    </row>
    <row r="1550" s="43" customFormat="true" ht="11.25" hidden="false" customHeight="false" outlineLevel="0" collapsed="false">
      <c r="A1550" s="72" t="s">
        <v>658</v>
      </c>
      <c r="B1550" s="79" t="s">
        <v>620</v>
      </c>
      <c r="C1550" s="111"/>
      <c r="D1550" s="111"/>
      <c r="E1550" s="69" t="n">
        <f aca="false">SUM(C1550:D1550)</f>
        <v>0</v>
      </c>
      <c r="F1550" s="111" t="n">
        <v>49670</v>
      </c>
      <c r="G1550" s="111"/>
      <c r="H1550" s="69" t="n">
        <f aca="false">SUM(F1550:G1550)</f>
        <v>49670</v>
      </c>
      <c r="I1550" s="111"/>
      <c r="J1550" s="111"/>
      <c r="K1550" s="69" t="n">
        <f aca="false">SUM(I1550:J1550)</f>
        <v>0</v>
      </c>
      <c r="L1550" s="71" t="str">
        <f aca="false">IF(C1550&lt;&gt;0,IF(I1550&lt;&gt;0,I1550/C1550*100,""),"")</f>
        <v/>
      </c>
      <c r="M1550" s="71" t="str">
        <f aca="false">IF(E1550&lt;&gt;0,IF(K1550&lt;&gt;0,K1550/E1550*100,""),"")</f>
        <v/>
      </c>
      <c r="N1550" s="71" t="str">
        <f aca="false">IF(F1550&lt;&gt;0,IF(I1550&lt;&gt;0,I1550/F1550*100,""),"")</f>
        <v/>
      </c>
      <c r="O1550" s="71" t="str">
        <f aca="false">IF(H1550&lt;&gt;0,IF(K1550&lt;&gt;0,K1550/H1550*100,""),"")</f>
        <v/>
      </c>
      <c r="Q1550" s="65" t="n">
        <f aca="false">E1550-C1550-D1550</f>
        <v>0</v>
      </c>
      <c r="R1550" s="66" t="n">
        <f aca="false">H1550-F1550-G1550</f>
        <v>0</v>
      </c>
      <c r="S1550" s="66" t="n">
        <f aca="false">K1550-I1550-J1550</f>
        <v>0</v>
      </c>
    </row>
    <row r="1551" s="43" customFormat="true" ht="11.25" hidden="false" customHeight="false" outlineLevel="0" collapsed="false">
      <c r="A1551" s="72" t="s">
        <v>667</v>
      </c>
      <c r="B1551" s="79" t="s">
        <v>668</v>
      </c>
      <c r="C1551" s="111"/>
      <c r="D1551" s="111"/>
      <c r="E1551" s="69" t="n">
        <f aca="false">SUM(C1551:D1551)</f>
        <v>0</v>
      </c>
      <c r="F1551" s="111" t="n">
        <v>30000</v>
      </c>
      <c r="G1551" s="111"/>
      <c r="H1551" s="69" t="n">
        <f aca="false">SUM(F1551:G1551)</f>
        <v>30000</v>
      </c>
      <c r="I1551" s="111"/>
      <c r="J1551" s="111"/>
      <c r="K1551" s="69" t="n">
        <f aca="false">SUM(I1551:J1551)</f>
        <v>0</v>
      </c>
      <c r="L1551" s="71" t="str">
        <f aca="false">IF(C1551&lt;&gt;0,IF(I1551&lt;&gt;0,I1551/C1551*100,""),"")</f>
        <v/>
      </c>
      <c r="M1551" s="71" t="str">
        <f aca="false">IF(E1551&lt;&gt;0,IF(K1551&lt;&gt;0,K1551/E1551*100,""),"")</f>
        <v/>
      </c>
      <c r="N1551" s="71" t="str">
        <f aca="false">IF(F1551&lt;&gt;0,IF(I1551&lt;&gt;0,I1551/F1551*100,""),"")</f>
        <v/>
      </c>
      <c r="O1551" s="71" t="str">
        <f aca="false">IF(H1551&lt;&gt;0,IF(K1551&lt;&gt;0,K1551/H1551*100,""),"")</f>
        <v/>
      </c>
      <c r="Q1551" s="65" t="n">
        <f aca="false">E1551-C1551-D1551</f>
        <v>0</v>
      </c>
      <c r="R1551" s="66" t="n">
        <f aca="false">H1551-F1551-G1551</f>
        <v>0</v>
      </c>
      <c r="S1551" s="66" t="n">
        <f aca="false">K1551-I1551-J1551</f>
        <v>0</v>
      </c>
    </row>
    <row r="1552" s="43" customFormat="true" ht="11.25" hidden="true" customHeight="false" outlineLevel="0" collapsed="false">
      <c r="A1552" s="72" t="s">
        <v>57</v>
      </c>
      <c r="B1552" s="48" t="s">
        <v>58</v>
      </c>
      <c r="C1552" s="69"/>
      <c r="D1552" s="69"/>
      <c r="E1552" s="69" t="n">
        <f aca="false">SUM(C1552:D1552)</f>
        <v>0</v>
      </c>
      <c r="F1552" s="69"/>
      <c r="G1552" s="69"/>
      <c r="H1552" s="69" t="n">
        <f aca="false">SUM(F1552:G1552)</f>
        <v>0</v>
      </c>
      <c r="I1552" s="69"/>
      <c r="J1552" s="69"/>
      <c r="K1552" s="69" t="n">
        <f aca="false">SUM(I1552:J1552)</f>
        <v>0</v>
      </c>
      <c r="L1552" s="71" t="str">
        <f aca="false">IF(C1552&lt;&gt;0,IF(I1552&lt;&gt;0,I1552/C1552*100,""),"")</f>
        <v/>
      </c>
      <c r="M1552" s="71" t="str">
        <f aca="false">IF(E1552&lt;&gt;0,IF(K1552&lt;&gt;0,K1552/E1552*100,""),"")</f>
        <v/>
      </c>
      <c r="N1552" s="71" t="str">
        <f aca="false">IF(F1552&lt;&gt;0,IF(I1552&lt;&gt;0,I1552/F1552*100,""),"")</f>
        <v/>
      </c>
      <c r="O1552" s="71" t="str">
        <f aca="false">IF(H1552&lt;&gt;0,IF(K1552&lt;&gt;0,K1552/H1552*100,""),"")</f>
        <v/>
      </c>
      <c r="Q1552" s="65" t="n">
        <f aca="false">E1552-C1552-D1552</f>
        <v>0</v>
      </c>
      <c r="R1552" s="66" t="n">
        <f aca="false">H1552-F1552-G1552</f>
        <v>0</v>
      </c>
      <c r="S1552" s="66" t="n">
        <f aca="false">K1552-I1552-J1552</f>
        <v>0</v>
      </c>
    </row>
    <row r="1553" s="43" customFormat="true" ht="6" hidden="false" customHeight="true" outlineLevel="0" collapsed="false">
      <c r="A1553" s="72"/>
      <c r="B1553" s="87"/>
      <c r="C1553" s="69"/>
      <c r="D1553" s="69"/>
      <c r="E1553" s="69" t="n">
        <f aca="false">SUM(C1553:D1553)</f>
        <v>0</v>
      </c>
      <c r="F1553" s="69"/>
      <c r="G1553" s="69"/>
      <c r="H1553" s="69" t="n">
        <f aca="false">SUM(F1553:G1553)</f>
        <v>0</v>
      </c>
      <c r="I1553" s="69"/>
      <c r="J1553" s="69"/>
      <c r="K1553" s="69" t="n">
        <f aca="false">SUM(I1553:J1553)</f>
        <v>0</v>
      </c>
      <c r="L1553" s="71" t="str">
        <f aca="false">IF(C1553&lt;&gt;0,IF(I1553&lt;&gt;0,I1553/C1553*100,""),"")</f>
        <v/>
      </c>
      <c r="M1553" s="71" t="str">
        <f aca="false">IF(E1553&lt;&gt;0,IF(K1553&lt;&gt;0,K1553/E1553*100,""),"")</f>
        <v/>
      </c>
      <c r="N1553" s="71" t="str">
        <f aca="false">IF(F1553&lt;&gt;0,IF(I1553&lt;&gt;0,I1553/F1553*100,""),"")</f>
        <v/>
      </c>
      <c r="O1553" s="71" t="str">
        <f aca="false">IF(H1553&lt;&gt;0,IF(K1553&lt;&gt;0,K1553/H1553*100,""),"")</f>
        <v/>
      </c>
      <c r="Q1553" s="65" t="n">
        <f aca="false">E1553-C1553-D1553</f>
        <v>0</v>
      </c>
      <c r="R1553" s="66" t="n">
        <f aca="false">H1553-F1553-G1553</f>
        <v>0</v>
      </c>
      <c r="S1553" s="66" t="n">
        <f aca="false">K1553-I1553-J1553</f>
        <v>0</v>
      </c>
    </row>
    <row r="1554" s="43" customFormat="true" ht="12.75" hidden="false" customHeight="false" outlineLevel="0" collapsed="false">
      <c r="A1554" s="88" t="s">
        <v>805</v>
      </c>
      <c r="B1554" s="76" t="s">
        <v>19</v>
      </c>
      <c r="C1554" s="77" t="n">
        <f aca="false">SUM(C1556:C1565)</f>
        <v>7417532</v>
      </c>
      <c r="D1554" s="77" t="n">
        <f aca="false">SUM(D1556:D1565)</f>
        <v>0</v>
      </c>
      <c r="E1554" s="77" t="n">
        <f aca="false">C1554+D1554</f>
        <v>7417532</v>
      </c>
      <c r="F1554" s="77" t="n">
        <f aca="false">SUM(F1556:F1565)</f>
        <v>8581138</v>
      </c>
      <c r="G1554" s="77" t="n">
        <f aca="false">SUM(G1556:G1565)</f>
        <v>0</v>
      </c>
      <c r="H1554" s="77" t="n">
        <f aca="false">F1554+G1554</f>
        <v>8581138</v>
      </c>
      <c r="I1554" s="77" t="n">
        <f aca="false">SUM(I1556:I1565)</f>
        <v>8340138</v>
      </c>
      <c r="J1554" s="77" t="n">
        <f aca="false">SUM(J1556:J1565)</f>
        <v>0</v>
      </c>
      <c r="K1554" s="77" t="n">
        <f aca="false">I1554+J1554</f>
        <v>8340138</v>
      </c>
      <c r="L1554" s="146" t="n">
        <f aca="false">IF(C1554&lt;&gt;0,IF(I1554&lt;&gt;0,I1554/C1554*100,""),"")</f>
        <v>112.438180246476</v>
      </c>
      <c r="M1554" s="146" t="n">
        <f aca="false">IF(E1554&lt;&gt;0,IF(K1554&lt;&gt;0,K1554/E1554*100,""),"")</f>
        <v>112.438180246476</v>
      </c>
      <c r="N1554" s="146" t="n">
        <f aca="false">IF(F1554&lt;&gt;0,IF(I1554&lt;&gt;0,I1554/F1554*100,""),"")</f>
        <v>97.1915146918742</v>
      </c>
      <c r="O1554" s="146" t="n">
        <f aca="false">IF(H1554&lt;&gt;0,IF(K1554&lt;&gt;0,K1554/H1554*100,""),"")</f>
        <v>97.1915146918742</v>
      </c>
      <c r="Q1554" s="65" t="n">
        <f aca="false">E1554-C1554-D1554</f>
        <v>0</v>
      </c>
      <c r="R1554" s="66" t="n">
        <f aca="false">H1554-F1554-G1554</f>
        <v>0</v>
      </c>
      <c r="S1554" s="66" t="n">
        <f aca="false">K1554-I1554-J1554</f>
        <v>0</v>
      </c>
    </row>
    <row r="1555" s="43" customFormat="true" ht="12.75" hidden="false" customHeight="false" outlineLevel="0" collapsed="false">
      <c r="A1555" s="72" t="s">
        <v>26</v>
      </c>
      <c r="B1555" s="214"/>
      <c r="C1555" s="187" t="n">
        <f aca="false">SUM(C1556:C1561)</f>
        <v>7417532</v>
      </c>
      <c r="D1555" s="187"/>
      <c r="E1555" s="82" t="n">
        <f aca="false">C1555+D1555</f>
        <v>7417532</v>
      </c>
      <c r="F1555" s="82" t="n">
        <f aca="false">SUM(F1556:F1563)</f>
        <v>7709138</v>
      </c>
      <c r="G1555" s="187"/>
      <c r="H1555" s="82" t="n">
        <f aca="false">F1555+G1555</f>
        <v>7709138</v>
      </c>
      <c r="I1555" s="187" t="n">
        <f aca="false">SUM(I1556:I1563)</f>
        <v>8340138</v>
      </c>
      <c r="J1555" s="187"/>
      <c r="K1555" s="82" t="n">
        <f aca="false">I1555+J1555</f>
        <v>8340138</v>
      </c>
      <c r="L1555" s="83" t="n">
        <f aca="false">IF(C1555&lt;&gt;0,IF(I1555&lt;&gt;0,I1555/C1555*100,""),"")</f>
        <v>112.438180246476</v>
      </c>
      <c r="M1555" s="83" t="n">
        <f aca="false">IF(E1555&lt;&gt;0,IF(K1555&lt;&gt;0,K1555/E1555*100,""),"")</f>
        <v>112.438180246476</v>
      </c>
      <c r="N1555" s="83" t="n">
        <f aca="false">IF(F1555&lt;&gt;0,IF(I1555&lt;&gt;0,I1555/F1555*100,""),"")</f>
        <v>108.18509151088</v>
      </c>
      <c r="O1555" s="83" t="n">
        <f aca="false">IF(H1555&lt;&gt;0,IF(K1555&lt;&gt;0,K1555/H1555*100,""),"")</f>
        <v>108.18509151088</v>
      </c>
      <c r="Q1555" s="65" t="n">
        <f aca="false">E1555-C1555-D1555</f>
        <v>0</v>
      </c>
      <c r="R1555" s="66" t="n">
        <f aca="false">H1555-F1555-G1555</f>
        <v>0</v>
      </c>
      <c r="S1555" s="66" t="n">
        <f aca="false">K1555-I1555-J1555</f>
        <v>0</v>
      </c>
    </row>
    <row r="1556" s="43" customFormat="true" ht="11.25" hidden="false" customHeight="false" outlineLevel="0" collapsed="false">
      <c r="A1556" s="72" t="s">
        <v>654</v>
      </c>
      <c r="B1556" s="48" t="s">
        <v>618</v>
      </c>
      <c r="C1556" s="82" t="n">
        <v>6384100</v>
      </c>
      <c r="D1556" s="82"/>
      <c r="E1556" s="82" t="n">
        <f aca="false">C1556+D1556</f>
        <v>6384100</v>
      </c>
      <c r="F1556" s="82" t="n">
        <v>6415170</v>
      </c>
      <c r="G1556" s="82"/>
      <c r="H1556" s="82" t="n">
        <f aca="false">F1556+G1556</f>
        <v>6415170</v>
      </c>
      <c r="I1556" s="82" t="n">
        <v>6384000</v>
      </c>
      <c r="J1556" s="82"/>
      <c r="K1556" s="82" t="n">
        <f aca="false">I1556+J1556</f>
        <v>6384000</v>
      </c>
      <c r="L1556" s="83" t="n">
        <f aca="false">IF(C1556&lt;&gt;0,IF(I1556&lt;&gt;0,I1556/C1556*100,""),"")</f>
        <v>99.9984336084961</v>
      </c>
      <c r="M1556" s="83" t="n">
        <f aca="false">IF(E1556&lt;&gt;0,IF(K1556&lt;&gt;0,K1556/E1556*100,""),"")</f>
        <v>99.9984336084961</v>
      </c>
      <c r="N1556" s="83" t="n">
        <f aca="false">IF(F1556&lt;&gt;0,IF(I1556&lt;&gt;0,I1556/F1556*100,""),"")</f>
        <v>99.5141204364031</v>
      </c>
      <c r="O1556" s="83" t="n">
        <f aca="false">IF(H1556&lt;&gt;0,IF(K1556&lt;&gt;0,K1556/H1556*100,""),"")</f>
        <v>99.5141204364031</v>
      </c>
      <c r="Q1556" s="65" t="n">
        <f aca="false">E1556-C1556-D1556</f>
        <v>0</v>
      </c>
      <c r="R1556" s="66" t="n">
        <f aca="false">H1556-F1556-G1556</f>
        <v>0</v>
      </c>
      <c r="S1556" s="66" t="n">
        <f aca="false">K1556-I1556-J1556</f>
        <v>0</v>
      </c>
    </row>
    <row r="1557" s="43" customFormat="true" ht="11.25" hidden="false" customHeight="false" outlineLevel="0" collapsed="false">
      <c r="A1557" s="72" t="s">
        <v>30</v>
      </c>
      <c r="B1557" s="48" t="s">
        <v>31</v>
      </c>
      <c r="C1557" s="82" t="n">
        <v>543402</v>
      </c>
      <c r="D1557" s="82"/>
      <c r="E1557" s="82" t="n">
        <f aca="false">C1557+D1557</f>
        <v>543402</v>
      </c>
      <c r="F1557" s="82" t="n">
        <v>759081</v>
      </c>
      <c r="G1557" s="82"/>
      <c r="H1557" s="82" t="n">
        <f aca="false">F1557+G1557</f>
        <v>759081</v>
      </c>
      <c r="I1557" s="82" t="n">
        <v>566848</v>
      </c>
      <c r="J1557" s="82"/>
      <c r="K1557" s="82" t="n">
        <f aca="false">I1557+J1557</f>
        <v>566848</v>
      </c>
      <c r="L1557" s="83" t="n">
        <f aca="false">IF(C1557&lt;&gt;0,IF(I1557&lt;&gt;0,I1557/C1557*100,""),"")</f>
        <v>104.314669434415</v>
      </c>
      <c r="M1557" s="83" t="n">
        <f aca="false">IF(E1557&lt;&gt;0,IF(K1557&lt;&gt;0,K1557/E1557*100,""),"")</f>
        <v>104.314669434415</v>
      </c>
      <c r="N1557" s="83" t="n">
        <f aca="false">IF(F1557&lt;&gt;0,IF(I1557&lt;&gt;0,I1557/F1557*100,""),"")</f>
        <v>74.67556163308</v>
      </c>
      <c r="O1557" s="83" t="n">
        <f aca="false">IF(H1557&lt;&gt;0,IF(K1557&lt;&gt;0,K1557/H1557*100,""),"")</f>
        <v>74.67556163308</v>
      </c>
      <c r="Q1557" s="65" t="n">
        <f aca="false">E1557-C1557-D1557</f>
        <v>0</v>
      </c>
      <c r="R1557" s="66" t="n">
        <f aca="false">H1557-F1557-G1557</f>
        <v>0</v>
      </c>
      <c r="S1557" s="66" t="n">
        <f aca="false">K1557-I1557-J1557</f>
        <v>0</v>
      </c>
    </row>
    <row r="1558" s="43" customFormat="true" ht="11.25" hidden="false" customHeight="false" outlineLevel="0" collapsed="false">
      <c r="A1558" s="72" t="s">
        <v>658</v>
      </c>
      <c r="B1558" s="48" t="s">
        <v>620</v>
      </c>
      <c r="C1558" s="82" t="n">
        <f aca="false">50000+250000</f>
        <v>300000</v>
      </c>
      <c r="D1558" s="82"/>
      <c r="E1558" s="82" t="n">
        <f aca="false">C1558+D1558</f>
        <v>300000</v>
      </c>
      <c r="F1558" s="82" t="n">
        <v>337857</v>
      </c>
      <c r="G1558" s="82"/>
      <c r="H1558" s="82" t="n">
        <f aca="false">F1558+G1558</f>
        <v>337857</v>
      </c>
      <c r="I1558" s="82" t="n">
        <f aca="false">50000+790000</f>
        <v>840000</v>
      </c>
      <c r="J1558" s="82"/>
      <c r="K1558" s="82" t="n">
        <f aca="false">I1558+J1558</f>
        <v>840000</v>
      </c>
      <c r="L1558" s="83" t="n">
        <f aca="false">IF(C1558&lt;&gt;0,IF(I1558&lt;&gt;0,I1558/C1558*100,""),"")</f>
        <v>280</v>
      </c>
      <c r="M1558" s="83" t="n">
        <f aca="false">IF(E1558&lt;&gt;0,IF(K1558&lt;&gt;0,K1558/E1558*100,""),"")</f>
        <v>280</v>
      </c>
      <c r="N1558" s="83" t="n">
        <f aca="false">IF(F1558&lt;&gt;0,IF(I1558&lt;&gt;0,I1558/F1558*100,""),"")</f>
        <v>248.625897939069</v>
      </c>
      <c r="O1558" s="83" t="n">
        <f aca="false">IF(H1558&lt;&gt;0,IF(K1558&lt;&gt;0,K1558/H1558*100,""),"")</f>
        <v>248.625897939069</v>
      </c>
      <c r="P1558" s="13"/>
      <c r="Q1558" s="65" t="n">
        <f aca="false">E1558-C1558-D1558</f>
        <v>0</v>
      </c>
      <c r="R1558" s="66" t="n">
        <f aca="false">H1558-F1558-G1558</f>
        <v>0</v>
      </c>
      <c r="S1558" s="66" t="n">
        <f aca="false">K1558-I1558-J1558</f>
        <v>0</v>
      </c>
    </row>
    <row r="1559" s="43" customFormat="true" ht="37.5" hidden="false" customHeight="true" outlineLevel="0" collapsed="false">
      <c r="A1559" s="126" t="s">
        <v>806</v>
      </c>
      <c r="B1559" s="48"/>
      <c r="C1559" s="82"/>
      <c r="D1559" s="82"/>
      <c r="E1559" s="82"/>
      <c r="F1559" s="82"/>
      <c r="G1559" s="82"/>
      <c r="H1559" s="82"/>
      <c r="I1559" s="82"/>
      <c r="J1559" s="82"/>
      <c r="K1559" s="82"/>
      <c r="L1559" s="83"/>
      <c r="M1559" s="83"/>
      <c r="N1559" s="83"/>
      <c r="O1559" s="83"/>
      <c r="P1559" s="13"/>
      <c r="Q1559" s="65" t="n">
        <f aca="false">E1559-C1559-D1559</f>
        <v>0</v>
      </c>
      <c r="R1559" s="66" t="n">
        <f aca="false">H1559-F1559-G1559</f>
        <v>0</v>
      </c>
      <c r="S1559" s="66" t="n">
        <f aca="false">K1559-I1559-J1559</f>
        <v>0</v>
      </c>
    </row>
    <row r="1560" s="43" customFormat="true" ht="11.25" hidden="false" customHeight="false" outlineLevel="0" collapsed="false">
      <c r="A1560" s="72" t="s">
        <v>660</v>
      </c>
      <c r="B1560" s="48" t="s">
        <v>626</v>
      </c>
      <c r="C1560" s="82" t="n">
        <v>69030</v>
      </c>
      <c r="D1560" s="82"/>
      <c r="E1560" s="82" t="n">
        <f aca="false">C1560+D1560</f>
        <v>69030</v>
      </c>
      <c r="F1560" s="82" t="n">
        <v>69030</v>
      </c>
      <c r="G1560" s="82"/>
      <c r="H1560" s="82" t="n">
        <f aca="false">F1560+G1560</f>
        <v>69030</v>
      </c>
      <c r="I1560" s="82" t="n">
        <v>69030</v>
      </c>
      <c r="J1560" s="82"/>
      <c r="K1560" s="82" t="n">
        <f aca="false">I1560+J1560</f>
        <v>69030</v>
      </c>
      <c r="L1560" s="83" t="n">
        <f aca="false">IF(C1560&lt;&gt;0,IF(I1560&lt;&gt;0,I1560/C1560*100,""),"")</f>
        <v>100</v>
      </c>
      <c r="M1560" s="83" t="n">
        <f aca="false">IF(E1560&lt;&gt;0,IF(K1560&lt;&gt;0,K1560/E1560*100,""),"")</f>
        <v>100</v>
      </c>
      <c r="N1560" s="83" t="n">
        <f aca="false">IF(F1560&lt;&gt;0,IF(I1560&lt;&gt;0,I1560/F1560*100,""),"")</f>
        <v>100</v>
      </c>
      <c r="O1560" s="83" t="n">
        <f aca="false">IF(H1560&lt;&gt;0,IF(K1560&lt;&gt;0,K1560/H1560*100,""),"")</f>
        <v>100</v>
      </c>
      <c r="Q1560" s="65" t="n">
        <f aca="false">E1560-C1560-D1560</f>
        <v>0</v>
      </c>
      <c r="R1560" s="66" t="n">
        <f aca="false">H1560-F1560-G1560</f>
        <v>0</v>
      </c>
      <c r="S1560" s="66" t="n">
        <f aca="false">K1560-I1560-J1560</f>
        <v>0</v>
      </c>
    </row>
    <row r="1561" s="43" customFormat="true" ht="11.25" hidden="false" customHeight="false" outlineLevel="0" collapsed="false">
      <c r="A1561" s="72" t="s">
        <v>145</v>
      </c>
      <c r="B1561" s="48" t="s">
        <v>146</v>
      </c>
      <c r="C1561" s="82" t="n">
        <v>121000</v>
      </c>
      <c r="D1561" s="82"/>
      <c r="E1561" s="82" t="n">
        <f aca="false">C1561+D1561</f>
        <v>121000</v>
      </c>
      <c r="F1561" s="82" t="n">
        <v>121000</v>
      </c>
      <c r="G1561" s="82"/>
      <c r="H1561" s="82" t="n">
        <f aca="false">F1561+G1561</f>
        <v>121000</v>
      </c>
      <c r="I1561" s="82" t="n">
        <v>160800</v>
      </c>
      <c r="J1561" s="82"/>
      <c r="K1561" s="82" t="n">
        <f aca="false">I1561+J1561</f>
        <v>160800</v>
      </c>
      <c r="L1561" s="83" t="n">
        <f aca="false">IF(C1561&lt;&gt;0,IF(I1561&lt;&gt;0,I1561/C1561*100,""),"")</f>
        <v>132.892561983471</v>
      </c>
      <c r="M1561" s="83" t="n">
        <f aca="false">IF(E1561&lt;&gt;0,IF(K1561&lt;&gt;0,K1561/E1561*100,""),"")</f>
        <v>132.892561983471</v>
      </c>
      <c r="N1561" s="83" t="n">
        <f aca="false">IF(F1561&lt;&gt;0,IF(I1561&lt;&gt;0,I1561/F1561*100,""),"")</f>
        <v>132.892561983471</v>
      </c>
      <c r="O1561" s="83" t="n">
        <f aca="false">IF(H1561&lt;&gt;0,IF(K1561&lt;&gt;0,K1561/H1561*100,""),"")</f>
        <v>132.892561983471</v>
      </c>
      <c r="Q1561" s="65" t="n">
        <f aca="false">E1561-C1561-D1561</f>
        <v>0</v>
      </c>
      <c r="R1561" s="66" t="n">
        <f aca="false">H1561-F1561-G1561</f>
        <v>0</v>
      </c>
      <c r="S1561" s="66" t="n">
        <f aca="false">K1561-I1561-J1561</f>
        <v>0</v>
      </c>
    </row>
    <row r="1562" s="43" customFormat="true" ht="11.25" hidden="false" customHeight="false" outlineLevel="0" collapsed="false">
      <c r="A1562" s="101" t="s">
        <v>328</v>
      </c>
      <c r="B1562" s="124" t="s">
        <v>329</v>
      </c>
      <c r="C1562" s="144"/>
      <c r="D1562" s="144"/>
      <c r="E1562" s="144"/>
      <c r="F1562" s="144"/>
      <c r="G1562" s="144"/>
      <c r="H1562" s="144"/>
      <c r="I1562" s="144" t="n">
        <v>12460</v>
      </c>
      <c r="J1562" s="144"/>
      <c r="K1562" s="144" t="n">
        <f aca="false">I1562+J1562</f>
        <v>12460</v>
      </c>
      <c r="L1562" s="145" t="str">
        <f aca="false">IF(C1562&lt;&gt;0,IF(I1562&lt;&gt;0,I1562/C1562*100,""),"")</f>
        <v/>
      </c>
      <c r="M1562" s="145" t="str">
        <f aca="false">IF(E1562&lt;&gt;0,IF(K1562&lt;&gt;0,K1562/E1562*100,""),"")</f>
        <v/>
      </c>
      <c r="N1562" s="145" t="str">
        <f aca="false">IF(F1562&lt;&gt;0,IF(I1562&lt;&gt;0,I1562/F1562*100,""),"")</f>
        <v/>
      </c>
      <c r="O1562" s="145" t="str">
        <f aca="false">IF(H1562&lt;&gt;0,IF(K1562&lt;&gt;0,K1562/H1562*100,""),"")</f>
        <v/>
      </c>
      <c r="Q1562" s="65" t="n">
        <f aca="false">E1562-C1562-D1562</f>
        <v>0</v>
      </c>
      <c r="R1562" s="66" t="n">
        <f aca="false">H1562-F1562-G1562</f>
        <v>0</v>
      </c>
      <c r="S1562" s="66" t="n">
        <f aca="false">K1562-I1562-J1562</f>
        <v>0</v>
      </c>
    </row>
    <row r="1563" s="43" customFormat="true" ht="11.25" hidden="false" customHeight="false" outlineLevel="0" collapsed="false">
      <c r="A1563" s="72" t="s">
        <v>655</v>
      </c>
      <c r="B1563" s="48" t="s">
        <v>656</v>
      </c>
      <c r="C1563" s="82"/>
      <c r="D1563" s="82"/>
      <c r="E1563" s="82" t="n">
        <f aca="false">C1563+D1563</f>
        <v>0</v>
      </c>
      <c r="F1563" s="82" t="n">
        <v>7000</v>
      </c>
      <c r="G1563" s="82"/>
      <c r="H1563" s="82" t="n">
        <f aca="false">F1563+G1563</f>
        <v>7000</v>
      </c>
      <c r="I1563" s="82" t="n">
        <f aca="false">7000+300000</f>
        <v>307000</v>
      </c>
      <c r="J1563" s="82"/>
      <c r="K1563" s="82" t="n">
        <f aca="false">I1563+J1563</f>
        <v>307000</v>
      </c>
      <c r="L1563" s="83" t="str">
        <f aca="false">IF(C1563&lt;&gt;0,IF(I1563&lt;&gt;0,I1563/C1563*100,""),"")</f>
        <v/>
      </c>
      <c r="M1563" s="83" t="str">
        <f aca="false">IF(E1563&lt;&gt;0,IF(K1563&lt;&gt;0,K1563/E1563*100,""),"")</f>
        <v/>
      </c>
      <c r="N1563" s="83" t="n">
        <f aca="false">IF(F1563&lt;&gt;0,IF(I1563&lt;&gt;0,I1563/F1563*100,""),"")</f>
        <v>4385.71428571429</v>
      </c>
      <c r="O1563" s="83" t="n">
        <f aca="false">IF(H1563&lt;&gt;0,IF(K1563&lt;&gt;0,K1563/H1563*100,""),"")</f>
        <v>4385.71428571429</v>
      </c>
      <c r="Q1563" s="65" t="n">
        <f aca="false">E1563-C1563-D1563</f>
        <v>0</v>
      </c>
      <c r="R1563" s="66" t="n">
        <f aca="false">H1563-F1563-G1563</f>
        <v>0</v>
      </c>
      <c r="S1563" s="66" t="n">
        <f aca="false">K1563-I1563-J1563</f>
        <v>0</v>
      </c>
    </row>
    <row r="1564" s="43" customFormat="true" ht="22.5" hidden="false" customHeight="false" outlineLevel="0" collapsed="false">
      <c r="A1564" s="126" t="s">
        <v>807</v>
      </c>
      <c r="B1564" s="48"/>
      <c r="C1564" s="82"/>
      <c r="D1564" s="82"/>
      <c r="E1564" s="82"/>
      <c r="F1564" s="82"/>
      <c r="G1564" s="82"/>
      <c r="H1564" s="82"/>
      <c r="I1564" s="82"/>
      <c r="J1564" s="82"/>
      <c r="K1564" s="82"/>
      <c r="L1564" s="83"/>
      <c r="M1564" s="83"/>
      <c r="N1564" s="83"/>
      <c r="O1564" s="83"/>
      <c r="Q1564" s="65" t="n">
        <f aca="false">E1564-C1564-D1564</f>
        <v>0</v>
      </c>
      <c r="R1564" s="66" t="n">
        <f aca="false">H1564-F1564-G1564</f>
        <v>0</v>
      </c>
      <c r="S1564" s="66" t="n">
        <f aca="false">K1564-I1564-J1564</f>
        <v>0</v>
      </c>
    </row>
    <row r="1565" s="43" customFormat="true" ht="11.25" hidden="false" customHeight="false" outlineLevel="0" collapsed="false">
      <c r="A1565" s="72" t="s">
        <v>57</v>
      </c>
      <c r="B1565" s="79" t="s">
        <v>58</v>
      </c>
      <c r="C1565" s="82"/>
      <c r="D1565" s="82"/>
      <c r="E1565" s="82" t="n">
        <f aca="false">C1565+D1565</f>
        <v>0</v>
      </c>
      <c r="F1565" s="82" t="n">
        <v>872000</v>
      </c>
      <c r="G1565" s="82"/>
      <c r="H1565" s="82" t="n">
        <f aca="false">F1565+G1565</f>
        <v>872000</v>
      </c>
      <c r="I1565" s="82"/>
      <c r="J1565" s="82"/>
      <c r="K1565" s="82" t="n">
        <f aca="false">I1565+J1565</f>
        <v>0</v>
      </c>
      <c r="L1565" s="83" t="str">
        <f aca="false">IF(C1565&lt;&gt;0,IF(I1565&lt;&gt;0,I1565/C1565*100,""),"")</f>
        <v/>
      </c>
      <c r="M1565" s="83" t="str">
        <f aca="false">IF(E1565&lt;&gt;0,IF(K1565&lt;&gt;0,K1565/E1565*100,""),"")</f>
        <v/>
      </c>
      <c r="N1565" s="83" t="str">
        <f aca="false">IF(F1565&lt;&gt;0,IF(I1565&lt;&gt;0,I1565/F1565*100,""),"")</f>
        <v/>
      </c>
      <c r="O1565" s="83" t="str">
        <f aca="false">IF(H1565&lt;&gt;0,IF(K1565&lt;&gt;0,K1565/H1565*100,""),"")</f>
        <v/>
      </c>
      <c r="Q1565" s="65" t="n">
        <f aca="false">E1565-C1565-D1565</f>
        <v>0</v>
      </c>
      <c r="R1565" s="66" t="n">
        <f aca="false">H1565-F1565-G1565</f>
        <v>0</v>
      </c>
      <c r="S1565" s="66" t="n">
        <f aca="false">K1565-I1565-J1565</f>
        <v>0</v>
      </c>
    </row>
    <row r="1566" s="43" customFormat="true" ht="6" hidden="false" customHeight="true" outlineLevel="0" collapsed="false">
      <c r="A1566" s="72"/>
      <c r="B1566" s="87"/>
      <c r="C1566" s="82"/>
      <c r="D1566" s="82"/>
      <c r="E1566" s="82"/>
      <c r="F1566" s="82"/>
      <c r="G1566" s="82"/>
      <c r="H1566" s="82"/>
      <c r="I1566" s="82"/>
      <c r="J1566" s="82"/>
      <c r="K1566" s="82"/>
      <c r="L1566" s="83" t="str">
        <f aca="false">IF(C1566&lt;&gt;0,IF(I1566&lt;&gt;0,I1566/C1566*100,""),"")</f>
        <v/>
      </c>
      <c r="M1566" s="83" t="str">
        <f aca="false">IF(E1566&lt;&gt;0,IF(K1566&lt;&gt;0,K1566/E1566*100,""),"")</f>
        <v/>
      </c>
      <c r="N1566" s="83" t="str">
        <f aca="false">IF(F1566&lt;&gt;0,IF(I1566&lt;&gt;0,I1566/F1566*100,""),"")</f>
        <v/>
      </c>
      <c r="O1566" s="83" t="str">
        <f aca="false">IF(H1566&lt;&gt;0,IF(K1566&lt;&gt;0,K1566/H1566*100,""),"")</f>
        <v/>
      </c>
      <c r="Q1566" s="65" t="n">
        <f aca="false">E1566-C1566-D1566</f>
        <v>0</v>
      </c>
      <c r="R1566" s="66" t="n">
        <f aca="false">H1566-F1566-G1566</f>
        <v>0</v>
      </c>
      <c r="S1566" s="66" t="n">
        <f aca="false">K1566-I1566-J1566</f>
        <v>0</v>
      </c>
    </row>
    <row r="1567" s="43" customFormat="true" ht="12.75" hidden="false" customHeight="false" outlineLevel="0" collapsed="false">
      <c r="A1567" s="61" t="s">
        <v>808</v>
      </c>
      <c r="B1567" s="76" t="s">
        <v>19</v>
      </c>
      <c r="C1567" s="183" t="n">
        <f aca="false">SUM(C1569:C1573)</f>
        <v>4402200</v>
      </c>
      <c r="D1567" s="183" t="n">
        <f aca="false">SUM(D1569:D1573)</f>
        <v>0</v>
      </c>
      <c r="E1567" s="183" t="n">
        <f aca="false">SUM(C1567:D1567)</f>
        <v>4402200</v>
      </c>
      <c r="F1567" s="183" t="n">
        <f aca="false">SUM(F1569:F1573)</f>
        <v>4439000</v>
      </c>
      <c r="G1567" s="183" t="n">
        <f aca="false">SUM(G1569:G1573)</f>
        <v>0</v>
      </c>
      <c r="H1567" s="183" t="n">
        <f aca="false">SUM(F1567:G1567)</f>
        <v>4439000</v>
      </c>
      <c r="I1567" s="183" t="n">
        <f aca="false">SUM(I1569:I1573)</f>
        <v>4529880</v>
      </c>
      <c r="J1567" s="183" t="n">
        <f aca="false">SUM(J1569:J1573)</f>
        <v>0</v>
      </c>
      <c r="K1567" s="183" t="n">
        <f aca="false">SUM(I1567:J1567)</f>
        <v>4529880</v>
      </c>
      <c r="L1567" s="184" t="n">
        <f aca="false">IF(C1567&lt;&gt;0,IF(I1567&lt;&gt;0,I1567/C1567*100,""),"")</f>
        <v>102.900367997819</v>
      </c>
      <c r="M1567" s="184" t="n">
        <f aca="false">IF(E1567&lt;&gt;0,IF(K1567&lt;&gt;0,K1567/E1567*100,""),"")</f>
        <v>102.900367997819</v>
      </c>
      <c r="N1567" s="184" t="n">
        <f aca="false">IF(F1567&lt;&gt;0,IF(I1567&lt;&gt;0,I1567/F1567*100,""),"")</f>
        <v>102.047307952242</v>
      </c>
      <c r="O1567" s="184" t="n">
        <f aca="false">IF(H1567&lt;&gt;0,IF(K1567&lt;&gt;0,K1567/H1567*100,""),"")</f>
        <v>102.047307952242</v>
      </c>
      <c r="Q1567" s="65" t="n">
        <f aca="false">E1567-C1567-D1567</f>
        <v>0</v>
      </c>
      <c r="R1567" s="66" t="n">
        <f aca="false">H1567-F1567-G1567</f>
        <v>0</v>
      </c>
      <c r="S1567" s="66" t="n">
        <f aca="false">K1567-I1567-J1567</f>
        <v>0</v>
      </c>
    </row>
    <row r="1568" s="43" customFormat="true" ht="11.25" hidden="true" customHeight="false" outlineLevel="0" collapsed="false">
      <c r="A1568" s="67" t="s">
        <v>26</v>
      </c>
      <c r="B1568" s="68"/>
      <c r="C1568" s="70" t="n">
        <f aca="false">SUM(C1569:C1572)</f>
        <v>4402200</v>
      </c>
      <c r="D1568" s="70" t="n">
        <f aca="false">SUM(D1569:D1572)</f>
        <v>0</v>
      </c>
      <c r="E1568" s="69" t="n">
        <f aca="false">SUM(C1568:D1568)</f>
        <v>4402200</v>
      </c>
      <c r="F1568" s="69" t="n">
        <f aca="false">SUM(F1569:F1572)</f>
        <v>4439000</v>
      </c>
      <c r="G1568" s="70" t="n">
        <f aca="false">SUM(G1569:G1572)</f>
        <v>0</v>
      </c>
      <c r="H1568" s="69" t="n">
        <f aca="false">SUM(F1568:G1568)</f>
        <v>4439000</v>
      </c>
      <c r="I1568" s="70" t="n">
        <f aca="false">SUM(I1569:I1572)</f>
        <v>4529880</v>
      </c>
      <c r="J1568" s="70" t="n">
        <f aca="false">SUM(J1569:J1572)</f>
        <v>0</v>
      </c>
      <c r="K1568" s="69" t="n">
        <f aca="false">SUM(I1568:J1568)</f>
        <v>4529880</v>
      </c>
      <c r="L1568" s="71" t="n">
        <f aca="false">IF(C1568&lt;&gt;0,IF(I1568&lt;&gt;0,I1568/C1568*100,""),"")</f>
        <v>102.900367997819</v>
      </c>
      <c r="M1568" s="71" t="n">
        <f aca="false">IF(E1568&lt;&gt;0,IF(K1568&lt;&gt;0,K1568/E1568*100,""),"")</f>
        <v>102.900367997819</v>
      </c>
      <c r="N1568" s="71" t="n">
        <f aca="false">IF(F1568&lt;&gt;0,IF(I1568&lt;&gt;0,I1568/F1568*100,""),"")</f>
        <v>102.047307952242</v>
      </c>
      <c r="O1568" s="71" t="n">
        <f aca="false">IF(H1568&lt;&gt;0,IF(K1568&lt;&gt;0,K1568/H1568*100,""),"")</f>
        <v>102.047307952242</v>
      </c>
      <c r="Q1568" s="65" t="n">
        <f aca="false">E1568-C1568-D1568</f>
        <v>0</v>
      </c>
      <c r="R1568" s="66" t="n">
        <f aca="false">H1568-F1568-G1568</f>
        <v>0</v>
      </c>
      <c r="S1568" s="66" t="n">
        <f aca="false">K1568-I1568-J1568</f>
        <v>0</v>
      </c>
    </row>
    <row r="1569" s="43" customFormat="true" ht="11.25" hidden="false" customHeight="false" outlineLevel="0" collapsed="false">
      <c r="A1569" s="72" t="s">
        <v>654</v>
      </c>
      <c r="B1569" s="48" t="s">
        <v>618</v>
      </c>
      <c r="C1569" s="185" t="n">
        <v>4374200</v>
      </c>
      <c r="D1569" s="185"/>
      <c r="E1569" s="69" t="n">
        <f aca="false">SUM(C1569:D1569)</f>
        <v>4374200</v>
      </c>
      <c r="F1569" s="185" t="n">
        <v>4374200</v>
      </c>
      <c r="G1569" s="185"/>
      <c r="H1569" s="69" t="n">
        <f aca="false">SUM(F1569:G1569)</f>
        <v>4374200</v>
      </c>
      <c r="I1569" s="185" t="n">
        <v>4472880</v>
      </c>
      <c r="J1569" s="185"/>
      <c r="K1569" s="69" t="n">
        <f aca="false">SUM(I1569:J1569)</f>
        <v>4472880</v>
      </c>
      <c r="L1569" s="71" t="n">
        <f aca="false">IF(C1569&lt;&gt;0,IF(I1569&lt;&gt;0,I1569/C1569*100,""),"")</f>
        <v>102.255955374697</v>
      </c>
      <c r="M1569" s="71" t="n">
        <f aca="false">IF(E1569&lt;&gt;0,IF(K1569&lt;&gt;0,K1569/E1569*100,""),"")</f>
        <v>102.255955374697</v>
      </c>
      <c r="N1569" s="71" t="n">
        <f aca="false">IF(F1569&lt;&gt;0,IF(I1569&lt;&gt;0,I1569/F1569*100,""),"")</f>
        <v>102.255955374697</v>
      </c>
      <c r="O1569" s="71" t="n">
        <f aca="false">IF(H1569&lt;&gt;0,IF(K1569&lt;&gt;0,K1569/H1569*100,""),"")</f>
        <v>102.255955374697</v>
      </c>
      <c r="Q1569" s="65" t="n">
        <f aca="false">E1569-C1569-D1569</f>
        <v>0</v>
      </c>
      <c r="R1569" s="66" t="n">
        <f aca="false">H1569-F1569-G1569</f>
        <v>0</v>
      </c>
      <c r="S1569" s="66" t="n">
        <f aca="false">K1569-I1569-J1569</f>
        <v>0</v>
      </c>
    </row>
    <row r="1570" s="43" customFormat="true" ht="11.25" hidden="false" customHeight="false" outlineLevel="0" collapsed="false">
      <c r="A1570" s="72" t="s">
        <v>30</v>
      </c>
      <c r="B1570" s="48" t="s">
        <v>31</v>
      </c>
      <c r="C1570" s="69" t="n">
        <v>28000</v>
      </c>
      <c r="D1570" s="69"/>
      <c r="E1570" s="69" t="n">
        <f aca="false">SUM(C1570:D1570)</f>
        <v>28000</v>
      </c>
      <c r="F1570" s="69" t="n">
        <v>39000</v>
      </c>
      <c r="G1570" s="69"/>
      <c r="H1570" s="69" t="n">
        <f aca="false">SUM(F1570:G1570)</f>
        <v>39000</v>
      </c>
      <c r="I1570" s="69" t="n">
        <v>34000</v>
      </c>
      <c r="J1570" s="69"/>
      <c r="K1570" s="69" t="n">
        <f aca="false">SUM(I1570:J1570)</f>
        <v>34000</v>
      </c>
      <c r="L1570" s="71" t="n">
        <f aca="false">IF(C1570&lt;&gt;0,IF(I1570&lt;&gt;0,I1570/C1570*100,""),"")</f>
        <v>121.428571428571</v>
      </c>
      <c r="M1570" s="71" t="n">
        <f aca="false">IF(E1570&lt;&gt;0,IF(K1570&lt;&gt;0,K1570/E1570*100,""),"")</f>
        <v>121.428571428571</v>
      </c>
      <c r="N1570" s="71" t="n">
        <f aca="false">IF(F1570&lt;&gt;0,IF(I1570&lt;&gt;0,I1570/F1570*100,""),"")</f>
        <v>87.1794871794872</v>
      </c>
      <c r="O1570" s="71" t="n">
        <f aca="false">IF(H1570&lt;&gt;0,IF(K1570&lt;&gt;0,K1570/H1570*100,""),"")</f>
        <v>87.1794871794872</v>
      </c>
      <c r="Q1570" s="65" t="n">
        <f aca="false">E1570-C1570-D1570</f>
        <v>0</v>
      </c>
      <c r="R1570" s="66" t="n">
        <f aca="false">H1570-F1570-G1570</f>
        <v>0</v>
      </c>
      <c r="S1570" s="66" t="n">
        <f aca="false">K1570-I1570-J1570</f>
        <v>0</v>
      </c>
    </row>
    <row r="1571" s="43" customFormat="true" ht="11.25" hidden="false" customHeight="false" outlineLevel="0" collapsed="false">
      <c r="A1571" s="72" t="s">
        <v>655</v>
      </c>
      <c r="B1571" s="48" t="s">
        <v>656</v>
      </c>
      <c r="C1571" s="69"/>
      <c r="D1571" s="69"/>
      <c r="E1571" s="69" t="n">
        <f aca="false">SUM(C1571:D1571)</f>
        <v>0</v>
      </c>
      <c r="F1571" s="69" t="n">
        <v>23000</v>
      </c>
      <c r="G1571" s="69"/>
      <c r="H1571" s="69" t="n">
        <f aca="false">SUM(F1571:G1571)</f>
        <v>23000</v>
      </c>
      <c r="I1571" s="69" t="n">
        <v>23000</v>
      </c>
      <c r="J1571" s="69"/>
      <c r="K1571" s="69" t="n">
        <f aca="false">SUM(I1571:J1571)</f>
        <v>23000</v>
      </c>
      <c r="L1571" s="71" t="str">
        <f aca="false">IF(C1571&lt;&gt;0,IF(I1571&lt;&gt;0,I1571/C1571*100,""),"")</f>
        <v/>
      </c>
      <c r="M1571" s="71" t="str">
        <f aca="false">IF(E1571&lt;&gt;0,IF(K1571&lt;&gt;0,K1571/E1571*100,""),"")</f>
        <v/>
      </c>
      <c r="N1571" s="71" t="n">
        <f aca="false">IF(F1571&lt;&gt;0,IF(I1571&lt;&gt;0,I1571/F1571*100,""),"")</f>
        <v>100</v>
      </c>
      <c r="O1571" s="71" t="n">
        <f aca="false">IF(H1571&lt;&gt;0,IF(K1571&lt;&gt;0,K1571/H1571*100,""),"")</f>
        <v>100</v>
      </c>
      <c r="Q1571" s="65" t="n">
        <f aca="false">E1571-C1571-D1571</f>
        <v>0</v>
      </c>
      <c r="R1571" s="66" t="n">
        <f aca="false">H1571-F1571-G1571</f>
        <v>0</v>
      </c>
      <c r="S1571" s="66" t="n">
        <f aca="false">K1571-I1571-J1571</f>
        <v>0</v>
      </c>
    </row>
    <row r="1572" s="43" customFormat="true" ht="11.25" hidden="false" customHeight="false" outlineLevel="0" collapsed="false">
      <c r="A1572" s="72" t="s">
        <v>658</v>
      </c>
      <c r="B1572" s="79" t="s">
        <v>620</v>
      </c>
      <c r="C1572" s="185"/>
      <c r="D1572" s="185"/>
      <c r="E1572" s="69"/>
      <c r="F1572" s="185" t="n">
        <v>2800</v>
      </c>
      <c r="G1572" s="185"/>
      <c r="H1572" s="69" t="n">
        <f aca="false">SUM(F1572:G1572)</f>
        <v>2800</v>
      </c>
      <c r="I1572" s="185"/>
      <c r="J1572" s="185"/>
      <c r="K1572" s="69"/>
      <c r="L1572" s="71" t="str">
        <f aca="false">IF(C1572&lt;&gt;0,IF(I1572&lt;&gt;0,I1572/C1572*100,""),"")</f>
        <v/>
      </c>
      <c r="M1572" s="71" t="str">
        <f aca="false">IF(E1572&lt;&gt;0,IF(K1572&lt;&gt;0,K1572/E1572*100,""),"")</f>
        <v/>
      </c>
      <c r="N1572" s="71" t="str">
        <f aca="false">IF(F1572&lt;&gt;0,IF(I1572&lt;&gt;0,I1572/F1572*100,""),"")</f>
        <v/>
      </c>
      <c r="O1572" s="71" t="str">
        <f aca="false">IF(H1572&lt;&gt;0,IF(K1572&lt;&gt;0,K1572/H1572*100,""),"")</f>
        <v/>
      </c>
      <c r="Q1572" s="65" t="n">
        <f aca="false">E1572-C1572-D1572</f>
        <v>0</v>
      </c>
      <c r="R1572" s="66" t="n">
        <f aca="false">H1572-F1572-G1572</f>
        <v>0</v>
      </c>
      <c r="S1572" s="66" t="n">
        <f aca="false">K1572-I1572-J1572</f>
        <v>0</v>
      </c>
    </row>
    <row r="1573" s="43" customFormat="true" ht="11.25" hidden="true" customHeight="false" outlineLevel="0" collapsed="false">
      <c r="A1573" s="72" t="s">
        <v>57</v>
      </c>
      <c r="B1573" s="48" t="s">
        <v>58</v>
      </c>
      <c r="C1573" s="69"/>
      <c r="D1573" s="69"/>
      <c r="E1573" s="69" t="n">
        <f aca="false">SUM(C1573:D1573)</f>
        <v>0</v>
      </c>
      <c r="F1573" s="69"/>
      <c r="G1573" s="69"/>
      <c r="H1573" s="69" t="n">
        <f aca="false">SUM(F1573:G1573)</f>
        <v>0</v>
      </c>
      <c r="I1573" s="69"/>
      <c r="J1573" s="69"/>
      <c r="K1573" s="69" t="n">
        <f aca="false">SUM(I1573:J1573)</f>
        <v>0</v>
      </c>
      <c r="L1573" s="71" t="str">
        <f aca="false">IF(C1573&lt;&gt;0,IF(I1573&lt;&gt;0,I1573/C1573*100,""),"")</f>
        <v/>
      </c>
      <c r="M1573" s="71" t="str">
        <f aca="false">IF(E1573&lt;&gt;0,IF(K1573&lt;&gt;0,K1573/E1573*100,""),"")</f>
        <v/>
      </c>
      <c r="N1573" s="71" t="str">
        <f aca="false">IF(F1573&lt;&gt;0,IF(I1573&lt;&gt;0,I1573/F1573*100,""),"")</f>
        <v/>
      </c>
      <c r="O1573" s="71" t="str">
        <f aca="false">IF(H1573&lt;&gt;0,IF(K1573&lt;&gt;0,K1573/H1573*100,""),"")</f>
        <v/>
      </c>
      <c r="Q1573" s="65" t="n">
        <f aca="false">E1573-C1573-D1573</f>
        <v>0</v>
      </c>
      <c r="R1573" s="66" t="n">
        <f aca="false">H1573-F1573-G1573</f>
        <v>0</v>
      </c>
      <c r="S1573" s="66" t="n">
        <f aca="false">K1573-I1573-J1573</f>
        <v>0</v>
      </c>
    </row>
    <row r="1574" s="43" customFormat="true" ht="6" hidden="false" customHeight="true" outlineLevel="0" collapsed="false">
      <c r="A1574" s="72"/>
      <c r="B1574" s="87"/>
      <c r="C1574" s="69"/>
      <c r="D1574" s="69"/>
      <c r="E1574" s="69" t="n">
        <f aca="false">SUM(C1574:D1574)</f>
        <v>0</v>
      </c>
      <c r="F1574" s="69"/>
      <c r="G1574" s="69"/>
      <c r="H1574" s="69" t="n">
        <f aca="false">SUM(F1574:G1574)</f>
        <v>0</v>
      </c>
      <c r="I1574" s="69"/>
      <c r="J1574" s="69"/>
      <c r="K1574" s="69" t="n">
        <f aca="false">SUM(I1574:J1574)</f>
        <v>0</v>
      </c>
      <c r="L1574" s="71" t="str">
        <f aca="false">IF(C1574&lt;&gt;0,IF(I1574&lt;&gt;0,I1574/C1574*100,""),"")</f>
        <v/>
      </c>
      <c r="M1574" s="71" t="str">
        <f aca="false">IF(E1574&lt;&gt;0,IF(K1574&lt;&gt;0,K1574/E1574*100,""),"")</f>
        <v/>
      </c>
      <c r="N1574" s="71" t="str">
        <f aca="false">IF(F1574&lt;&gt;0,IF(I1574&lt;&gt;0,I1574/F1574*100,""),"")</f>
        <v/>
      </c>
      <c r="O1574" s="71" t="str">
        <f aca="false">IF(H1574&lt;&gt;0,IF(K1574&lt;&gt;0,K1574/H1574*100,""),"")</f>
        <v/>
      </c>
      <c r="Q1574" s="65" t="n">
        <f aca="false">E1574-C1574-D1574</f>
        <v>0</v>
      </c>
      <c r="R1574" s="66" t="n">
        <f aca="false">H1574-F1574-G1574</f>
        <v>0</v>
      </c>
      <c r="S1574" s="66" t="n">
        <f aca="false">K1574-I1574-J1574</f>
        <v>0</v>
      </c>
    </row>
    <row r="1575" s="43" customFormat="true" ht="26.25" hidden="false" customHeight="false" outlineLevel="0" collapsed="false">
      <c r="A1575" s="61" t="s">
        <v>809</v>
      </c>
      <c r="B1575" s="76" t="s">
        <v>19</v>
      </c>
      <c r="C1575" s="183" t="n">
        <f aca="false">SUM(C1577:C1579)</f>
        <v>771100</v>
      </c>
      <c r="D1575" s="183" t="n">
        <f aca="false">SUM(D1577:D1577)</f>
        <v>0</v>
      </c>
      <c r="E1575" s="183" t="n">
        <f aca="false">SUM(C1575:D1575)</f>
        <v>771100</v>
      </c>
      <c r="F1575" s="183" t="n">
        <f aca="false">SUM(F1577:F1579)</f>
        <v>795100</v>
      </c>
      <c r="G1575" s="183" t="n">
        <f aca="false">SUM(G1577:G1577)</f>
        <v>0</v>
      </c>
      <c r="H1575" s="183" t="n">
        <f aca="false">SUM(F1575:G1575)</f>
        <v>795100</v>
      </c>
      <c r="I1575" s="183" t="n">
        <f aca="false">SUM(I1577:I1579)</f>
        <v>796610</v>
      </c>
      <c r="J1575" s="183" t="n">
        <f aca="false">SUM(J1577:J1577)</f>
        <v>0</v>
      </c>
      <c r="K1575" s="183" t="n">
        <f aca="false">SUM(I1575:J1575)</f>
        <v>796610</v>
      </c>
      <c r="L1575" s="184" t="n">
        <f aca="false">IF(C1575&lt;&gt;0,IF(I1575&lt;&gt;0,I1575/C1575*100,""),"")</f>
        <v>103.30826092595</v>
      </c>
      <c r="M1575" s="184" t="n">
        <f aca="false">IF(E1575&lt;&gt;0,IF(K1575&lt;&gt;0,K1575/E1575*100,""),"")</f>
        <v>103.30826092595</v>
      </c>
      <c r="N1575" s="184" t="n">
        <f aca="false">IF(F1575&lt;&gt;0,IF(I1575&lt;&gt;0,I1575/F1575*100,""),"")</f>
        <v>100.189913218463</v>
      </c>
      <c r="O1575" s="184" t="n">
        <f aca="false">IF(H1575&lt;&gt;0,IF(K1575&lt;&gt;0,K1575/H1575*100,""),"")</f>
        <v>100.189913218463</v>
      </c>
      <c r="Q1575" s="65" t="n">
        <f aca="false">E1575-C1575-D1575</f>
        <v>0</v>
      </c>
      <c r="R1575" s="66" t="n">
        <f aca="false">H1575-F1575-G1575</f>
        <v>0</v>
      </c>
      <c r="S1575" s="66" t="n">
        <f aca="false">K1575-I1575-J1575</f>
        <v>0</v>
      </c>
    </row>
    <row r="1576" s="43" customFormat="true" ht="12" hidden="true" customHeight="false" outlineLevel="0" collapsed="false">
      <c r="A1576" s="75" t="s">
        <v>26</v>
      </c>
      <c r="B1576" s="179"/>
      <c r="C1576" s="185" t="n">
        <f aca="false">SUM(C1577:C1579)</f>
        <v>771100</v>
      </c>
      <c r="D1576" s="186"/>
      <c r="E1576" s="69" t="n">
        <f aca="false">SUM(C1576:D1576)</f>
        <v>771100</v>
      </c>
      <c r="F1576" s="69" t="n">
        <f aca="false">SUM(F1577:F1579)</f>
        <v>795100</v>
      </c>
      <c r="G1576" s="186"/>
      <c r="H1576" s="69" t="n">
        <f aca="false">SUM(F1576:G1576)</f>
        <v>795100</v>
      </c>
      <c r="I1576" s="185" t="n">
        <f aca="false">SUM(I1577:I1579)</f>
        <v>796610</v>
      </c>
      <c r="J1576" s="186"/>
      <c r="K1576" s="69" t="n">
        <f aca="false">SUM(I1576:J1576)</f>
        <v>796610</v>
      </c>
      <c r="L1576" s="71" t="n">
        <f aca="false">IF(C1576&lt;&gt;0,IF(I1576&lt;&gt;0,I1576/C1576*100,""),"")</f>
        <v>103.30826092595</v>
      </c>
      <c r="M1576" s="71" t="n">
        <f aca="false">IF(E1576&lt;&gt;0,IF(K1576&lt;&gt;0,K1576/E1576*100,""),"")</f>
        <v>103.30826092595</v>
      </c>
      <c r="N1576" s="71" t="n">
        <f aca="false">IF(F1576&lt;&gt;0,IF(I1576&lt;&gt;0,I1576/F1576*100,""),"")</f>
        <v>100.189913218463</v>
      </c>
      <c r="O1576" s="71" t="n">
        <f aca="false">IF(H1576&lt;&gt;0,IF(K1576&lt;&gt;0,K1576/H1576*100,""),"")</f>
        <v>100.189913218463</v>
      </c>
      <c r="Q1576" s="65" t="n">
        <f aca="false">E1576-C1576-D1576</f>
        <v>0</v>
      </c>
      <c r="R1576" s="66" t="n">
        <f aca="false">H1576-F1576-G1576</f>
        <v>0</v>
      </c>
      <c r="S1576" s="66" t="n">
        <f aca="false">K1576-I1576-J1576</f>
        <v>0</v>
      </c>
    </row>
    <row r="1577" s="43" customFormat="true" ht="11.25" hidden="false" customHeight="false" outlineLevel="0" collapsed="false">
      <c r="A1577" s="72" t="s">
        <v>654</v>
      </c>
      <c r="B1577" s="48" t="s">
        <v>618</v>
      </c>
      <c r="C1577" s="185" t="n">
        <v>756100</v>
      </c>
      <c r="D1577" s="185"/>
      <c r="E1577" s="69" t="n">
        <f aca="false">SUM(C1577:D1577)</f>
        <v>756100</v>
      </c>
      <c r="F1577" s="185" t="n">
        <v>780100</v>
      </c>
      <c r="G1577" s="185"/>
      <c r="H1577" s="69" t="n">
        <f aca="false">SUM(F1577:G1577)</f>
        <v>780100</v>
      </c>
      <c r="I1577" s="185" t="n">
        <v>760610</v>
      </c>
      <c r="J1577" s="185"/>
      <c r="K1577" s="69" t="n">
        <f aca="false">SUM(I1577:J1577)</f>
        <v>760610</v>
      </c>
      <c r="L1577" s="71" t="n">
        <f aca="false">IF(C1577&lt;&gt;0,IF(I1577&lt;&gt;0,I1577/C1577*100,""),"")</f>
        <v>100.596481946832</v>
      </c>
      <c r="M1577" s="71" t="n">
        <f aca="false">IF(E1577&lt;&gt;0,IF(K1577&lt;&gt;0,K1577/E1577*100,""),"")</f>
        <v>100.596481946832</v>
      </c>
      <c r="N1577" s="71" t="n">
        <f aca="false">IF(F1577&lt;&gt;0,IF(I1577&lt;&gt;0,I1577/F1577*100,""),"")</f>
        <v>97.501602358672</v>
      </c>
      <c r="O1577" s="71" t="n">
        <f aca="false">IF(H1577&lt;&gt;0,IF(K1577&lt;&gt;0,K1577/H1577*100,""),"")</f>
        <v>97.501602358672</v>
      </c>
      <c r="Q1577" s="65" t="n">
        <f aca="false">E1577-C1577-D1577</f>
        <v>0</v>
      </c>
      <c r="R1577" s="66" t="n">
        <f aca="false">H1577-F1577-G1577</f>
        <v>0</v>
      </c>
      <c r="S1577" s="66" t="n">
        <f aca="false">K1577-I1577-J1577</f>
        <v>0</v>
      </c>
    </row>
    <row r="1578" s="43" customFormat="true" ht="11.25" hidden="false" customHeight="false" outlineLevel="0" collapsed="false">
      <c r="A1578" s="72" t="s">
        <v>30</v>
      </c>
      <c r="B1578" s="48" t="s">
        <v>31</v>
      </c>
      <c r="C1578" s="185" t="n">
        <v>15000</v>
      </c>
      <c r="D1578" s="185"/>
      <c r="E1578" s="69" t="n">
        <f aca="false">SUM(C1578:D1578)</f>
        <v>15000</v>
      </c>
      <c r="F1578" s="185" t="n">
        <v>15000</v>
      </c>
      <c r="G1578" s="185"/>
      <c r="H1578" s="69" t="n">
        <f aca="false">SUM(F1578:G1578)</f>
        <v>15000</v>
      </c>
      <c r="I1578" s="185" t="n">
        <v>15000</v>
      </c>
      <c r="J1578" s="185"/>
      <c r="K1578" s="69" t="n">
        <f aca="false">SUM(I1578:J1578)</f>
        <v>15000</v>
      </c>
      <c r="L1578" s="71" t="n">
        <f aca="false">IF(C1578&lt;&gt;0,IF(I1578&lt;&gt;0,I1578/C1578*100,""),"")</f>
        <v>100</v>
      </c>
      <c r="M1578" s="71" t="n">
        <f aca="false">IF(E1578&lt;&gt;0,IF(K1578&lt;&gt;0,K1578/E1578*100,""),"")</f>
        <v>100</v>
      </c>
      <c r="N1578" s="71" t="n">
        <f aca="false">IF(F1578&lt;&gt;0,IF(I1578&lt;&gt;0,I1578/F1578*100,""),"")</f>
        <v>100</v>
      </c>
      <c r="O1578" s="71" t="n">
        <f aca="false">IF(H1578&lt;&gt;0,IF(K1578&lt;&gt;0,K1578/H1578*100,""),"")</f>
        <v>100</v>
      </c>
      <c r="Q1578" s="65" t="n">
        <f aca="false">E1578-C1578-D1578</f>
        <v>0</v>
      </c>
      <c r="R1578" s="66" t="n">
        <f aca="false">H1578-F1578-G1578</f>
        <v>0</v>
      </c>
      <c r="S1578" s="66" t="n">
        <f aca="false">K1578-I1578-J1578</f>
        <v>0</v>
      </c>
    </row>
    <row r="1579" s="43" customFormat="true" ht="11.25" hidden="false" customHeight="false" outlineLevel="0" collapsed="false">
      <c r="A1579" s="72" t="s">
        <v>145</v>
      </c>
      <c r="B1579" s="48" t="s">
        <v>146</v>
      </c>
      <c r="C1579" s="185"/>
      <c r="D1579" s="185"/>
      <c r="E1579" s="69" t="n">
        <f aca="false">SUM(C1579:D1579)</f>
        <v>0</v>
      </c>
      <c r="F1579" s="69"/>
      <c r="G1579" s="185"/>
      <c r="H1579" s="69" t="n">
        <f aca="false">SUM(F1579:G1579)</f>
        <v>0</v>
      </c>
      <c r="I1579" s="185" t="n">
        <v>21000</v>
      </c>
      <c r="J1579" s="185"/>
      <c r="K1579" s="69" t="n">
        <f aca="false">SUM(I1579:J1579)</f>
        <v>21000</v>
      </c>
      <c r="L1579" s="71" t="str">
        <f aca="false">IF(C1579&lt;&gt;0,IF(I1579&lt;&gt;0,I1579/C1579*100,""),"")</f>
        <v/>
      </c>
      <c r="M1579" s="71" t="str">
        <f aca="false">IF(E1579&lt;&gt;0,IF(K1579&lt;&gt;0,K1579/E1579*100,""),"")</f>
        <v/>
      </c>
      <c r="N1579" s="71" t="str">
        <f aca="false">IF(F1579&lt;&gt;0,IF(I1579&lt;&gt;0,I1579/F1579*100,""),"")</f>
        <v/>
      </c>
      <c r="O1579" s="71" t="str">
        <f aca="false">IF(H1579&lt;&gt;0,IF(K1579&lt;&gt;0,K1579/H1579*100,""),"")</f>
        <v/>
      </c>
      <c r="Q1579" s="65" t="n">
        <f aca="false">E1579-C1579-D1579</f>
        <v>0</v>
      </c>
      <c r="R1579" s="66" t="n">
        <f aca="false">H1579-F1579-G1579</f>
        <v>0</v>
      </c>
      <c r="S1579" s="66" t="n">
        <f aca="false">K1579-I1579-J1579</f>
        <v>0</v>
      </c>
    </row>
    <row r="1580" s="43" customFormat="true" ht="6" hidden="false" customHeight="true" outlineLevel="0" collapsed="false">
      <c r="A1580" s="72"/>
      <c r="B1580" s="48"/>
      <c r="C1580" s="185"/>
      <c r="D1580" s="185"/>
      <c r="E1580" s="69"/>
      <c r="F1580" s="69"/>
      <c r="G1580" s="185"/>
      <c r="H1580" s="69"/>
      <c r="I1580" s="185"/>
      <c r="J1580" s="185"/>
      <c r="K1580" s="69"/>
      <c r="L1580" s="71" t="str">
        <f aca="false">IF(C1580&lt;&gt;0,IF(I1580&lt;&gt;0,I1580/C1580*100,""),"")</f>
        <v/>
      </c>
      <c r="M1580" s="71" t="str">
        <f aca="false">IF(E1580&lt;&gt;0,IF(K1580&lt;&gt;0,K1580/E1580*100,""),"")</f>
        <v/>
      </c>
      <c r="N1580" s="71" t="str">
        <f aca="false">IF(F1580&lt;&gt;0,IF(I1580&lt;&gt;0,I1580/F1580*100,""),"")</f>
        <v/>
      </c>
      <c r="O1580" s="71" t="str">
        <f aca="false">IF(H1580&lt;&gt;0,IF(K1580&lt;&gt;0,K1580/H1580*100,""),"")</f>
        <v/>
      </c>
      <c r="Q1580" s="65" t="n">
        <f aca="false">E1580-C1580-D1580</f>
        <v>0</v>
      </c>
      <c r="R1580" s="66" t="n">
        <f aca="false">H1580-F1580-G1580</f>
        <v>0</v>
      </c>
      <c r="S1580" s="66" t="n">
        <f aca="false">K1580-I1580-J1580</f>
        <v>0</v>
      </c>
    </row>
    <row r="1581" s="120" customFormat="true" ht="12.75" hidden="false" customHeight="false" outlineLevel="0" collapsed="false">
      <c r="A1581" s="61" t="s">
        <v>810</v>
      </c>
      <c r="B1581" s="76" t="s">
        <v>19</v>
      </c>
      <c r="C1581" s="118" t="n">
        <f aca="false">SUM(C1583:C1584)</f>
        <v>4120500</v>
      </c>
      <c r="D1581" s="118" t="n">
        <f aca="false">SUM(D1583:D1584)</f>
        <v>0</v>
      </c>
      <c r="E1581" s="118" t="n">
        <f aca="false">SUM(C1581:D1581)</f>
        <v>4120500</v>
      </c>
      <c r="F1581" s="118" t="n">
        <f aca="false">SUM(F1583:F1584)</f>
        <v>4238658</v>
      </c>
      <c r="G1581" s="118" t="n">
        <f aca="false">SUM(G1583:G1584)</f>
        <v>0</v>
      </c>
      <c r="H1581" s="118" t="n">
        <f aca="false">SUM(F1581:G1581)</f>
        <v>4238658</v>
      </c>
      <c r="I1581" s="118" t="n">
        <f aca="false">SUM(I1583:I1584)</f>
        <v>4361000</v>
      </c>
      <c r="J1581" s="118" t="n">
        <f aca="false">SUM(J1583:J1584)</f>
        <v>0</v>
      </c>
      <c r="K1581" s="118" t="n">
        <f aca="false">SUM(I1581:J1581)</f>
        <v>4361000</v>
      </c>
      <c r="L1581" s="119" t="n">
        <f aca="false">IF(C1581&lt;&gt;0,IF(I1581&lt;&gt;0,I1581/C1581*100,""),"")</f>
        <v>105.836670307002</v>
      </c>
      <c r="M1581" s="119" t="n">
        <f aca="false">IF(E1581&lt;&gt;0,IF(K1581&lt;&gt;0,K1581/E1581*100,""),"")</f>
        <v>105.836670307002</v>
      </c>
      <c r="N1581" s="119" t="n">
        <f aca="false">IF(F1581&lt;&gt;0,IF(I1581&lt;&gt;0,I1581/F1581*100,""),"")</f>
        <v>102.886338081534</v>
      </c>
      <c r="O1581" s="119" t="n">
        <f aca="false">IF(H1581&lt;&gt;0,IF(K1581&lt;&gt;0,K1581/H1581*100,""),"")</f>
        <v>102.886338081534</v>
      </c>
      <c r="Q1581" s="65" t="n">
        <f aca="false">E1581-C1581-D1581</f>
        <v>0</v>
      </c>
      <c r="R1581" s="66" t="n">
        <f aca="false">H1581-F1581-G1581</f>
        <v>0</v>
      </c>
      <c r="S1581" s="66" t="n">
        <f aca="false">K1581-I1581-J1581</f>
        <v>0</v>
      </c>
    </row>
    <row r="1582" s="120" customFormat="true" ht="12" hidden="true" customHeight="false" outlineLevel="0" collapsed="false">
      <c r="A1582" s="67" t="s">
        <v>26</v>
      </c>
      <c r="B1582" s="130"/>
      <c r="C1582" s="187" t="n">
        <f aca="false">SUM(C1583:C1584)</f>
        <v>4120500</v>
      </c>
      <c r="D1582" s="194"/>
      <c r="E1582" s="82" t="n">
        <f aca="false">SUM(C1582:D1582)</f>
        <v>4120500</v>
      </c>
      <c r="F1582" s="82" t="n">
        <f aca="false">SUM(F1583:F1584)</f>
        <v>4238658</v>
      </c>
      <c r="G1582" s="194"/>
      <c r="H1582" s="82" t="n">
        <f aca="false">SUM(F1582:G1582)</f>
        <v>4238658</v>
      </c>
      <c r="I1582" s="187" t="n">
        <f aca="false">SUM(I1583:I1584)</f>
        <v>4361000</v>
      </c>
      <c r="J1582" s="194"/>
      <c r="K1582" s="82" t="n">
        <f aca="false">SUM(I1582:J1582)</f>
        <v>4361000</v>
      </c>
      <c r="L1582" s="83" t="n">
        <f aca="false">IF(C1582&lt;&gt;0,IF(I1582&lt;&gt;0,I1582/C1582*100,""),"")</f>
        <v>105.836670307002</v>
      </c>
      <c r="M1582" s="83" t="n">
        <f aca="false">IF(E1582&lt;&gt;0,IF(K1582&lt;&gt;0,K1582/E1582*100,""),"")</f>
        <v>105.836670307002</v>
      </c>
      <c r="N1582" s="83" t="n">
        <f aca="false">IF(F1582&lt;&gt;0,IF(I1582&lt;&gt;0,I1582/F1582*100,""),"")</f>
        <v>102.886338081534</v>
      </c>
      <c r="O1582" s="83" t="n">
        <f aca="false">IF(H1582&lt;&gt;0,IF(K1582&lt;&gt;0,K1582/H1582*100,""),"")</f>
        <v>102.886338081534</v>
      </c>
      <c r="Q1582" s="65" t="n">
        <f aca="false">E1582-C1582-D1582</f>
        <v>0</v>
      </c>
      <c r="R1582" s="66" t="n">
        <f aca="false">H1582-F1582-G1582</f>
        <v>0</v>
      </c>
      <c r="S1582" s="66" t="n">
        <f aca="false">K1582-I1582-J1582</f>
        <v>0</v>
      </c>
    </row>
    <row r="1583" s="94" customFormat="true" ht="11.25" hidden="false" customHeight="false" outlineLevel="0" collapsed="false">
      <c r="A1583" s="72" t="s">
        <v>811</v>
      </c>
      <c r="B1583" s="87" t="s">
        <v>812</v>
      </c>
      <c r="C1583" s="82" t="n">
        <v>4114000</v>
      </c>
      <c r="D1583" s="82"/>
      <c r="E1583" s="82" t="n">
        <f aca="false">SUM(C1583:D1583)</f>
        <v>4114000</v>
      </c>
      <c r="F1583" s="82" t="n">
        <v>4229158</v>
      </c>
      <c r="G1583" s="82"/>
      <c r="H1583" s="82" t="n">
        <f aca="false">SUM(F1583:G1583)</f>
        <v>4229158</v>
      </c>
      <c r="I1583" s="82" t="n">
        <v>4354500</v>
      </c>
      <c r="J1583" s="82"/>
      <c r="K1583" s="82" t="n">
        <f aca="false">SUM(I1583:J1583)</f>
        <v>4354500</v>
      </c>
      <c r="L1583" s="83" t="n">
        <f aca="false">IF(C1583&lt;&gt;0,IF(I1583&lt;&gt;0,I1583/C1583*100,""),"")</f>
        <v>105.845892075839</v>
      </c>
      <c r="M1583" s="83" t="n">
        <f aca="false">IF(E1583&lt;&gt;0,IF(K1583&lt;&gt;0,K1583/E1583*100,""),"")</f>
        <v>105.845892075839</v>
      </c>
      <c r="N1583" s="83" t="n">
        <f aca="false">IF(F1583&lt;&gt;0,IF(I1583&lt;&gt;0,I1583/F1583*100,""),"")</f>
        <v>102.963757797651</v>
      </c>
      <c r="O1583" s="83" t="n">
        <f aca="false">IF(H1583&lt;&gt;0,IF(K1583&lt;&gt;0,K1583/H1583*100,""),"")</f>
        <v>102.963757797651</v>
      </c>
      <c r="Q1583" s="65" t="n">
        <f aca="false">E1583-C1583-D1583</f>
        <v>0</v>
      </c>
      <c r="R1583" s="66" t="n">
        <f aca="false">H1583-F1583-G1583</f>
        <v>0</v>
      </c>
      <c r="S1583" s="66" t="n">
        <f aca="false">K1583-I1583-J1583</f>
        <v>0</v>
      </c>
    </row>
    <row r="1584" s="94" customFormat="true" ht="11.25" hidden="false" customHeight="false" outlineLevel="0" collapsed="false">
      <c r="A1584" s="75" t="s">
        <v>30</v>
      </c>
      <c r="B1584" s="48" t="s">
        <v>31</v>
      </c>
      <c r="C1584" s="82" t="n">
        <v>6500</v>
      </c>
      <c r="D1584" s="82"/>
      <c r="E1584" s="82" t="n">
        <f aca="false">SUM(C1584:D1584)</f>
        <v>6500</v>
      </c>
      <c r="F1584" s="82" t="n">
        <v>9500</v>
      </c>
      <c r="G1584" s="82"/>
      <c r="H1584" s="82" t="n">
        <f aca="false">SUM(F1584:G1584)</f>
        <v>9500</v>
      </c>
      <c r="I1584" s="82" t="n">
        <v>6500</v>
      </c>
      <c r="J1584" s="82"/>
      <c r="K1584" s="82" t="n">
        <f aca="false">SUM(I1584:J1584)</f>
        <v>6500</v>
      </c>
      <c r="L1584" s="83" t="n">
        <f aca="false">IF(C1584&lt;&gt;0,IF(I1584&lt;&gt;0,I1584/C1584*100,""),"")</f>
        <v>100</v>
      </c>
      <c r="M1584" s="83" t="n">
        <f aca="false">IF(E1584&lt;&gt;0,IF(K1584&lt;&gt;0,K1584/E1584*100,""),"")</f>
        <v>100</v>
      </c>
      <c r="N1584" s="83" t="n">
        <f aca="false">IF(F1584&lt;&gt;0,IF(I1584&lt;&gt;0,I1584/F1584*100,""),"")</f>
        <v>68.421052631579</v>
      </c>
      <c r="O1584" s="83" t="n">
        <f aca="false">IF(H1584&lt;&gt;0,IF(K1584&lt;&gt;0,K1584/H1584*100,""),"")</f>
        <v>68.421052631579</v>
      </c>
      <c r="Q1584" s="65" t="n">
        <f aca="false">E1584-C1584-D1584</f>
        <v>0</v>
      </c>
      <c r="R1584" s="66" t="n">
        <f aca="false">H1584-F1584-G1584</f>
        <v>0</v>
      </c>
      <c r="S1584" s="66" t="n">
        <f aca="false">K1584-I1584-J1584</f>
        <v>0</v>
      </c>
    </row>
    <row r="1585" s="43" customFormat="true" ht="6" hidden="false" customHeight="true" outlineLevel="0" collapsed="false">
      <c r="A1585" s="72"/>
      <c r="B1585" s="48"/>
      <c r="C1585" s="194"/>
      <c r="D1585" s="194"/>
      <c r="E1585" s="194" t="n">
        <f aca="false">SUM(C1585:D1585)</f>
        <v>0</v>
      </c>
      <c r="F1585" s="194"/>
      <c r="G1585" s="194"/>
      <c r="H1585" s="194" t="n">
        <f aca="false">SUM(F1585:G1585)</f>
        <v>0</v>
      </c>
      <c r="I1585" s="194"/>
      <c r="J1585" s="194"/>
      <c r="K1585" s="194" t="n">
        <f aca="false">SUM(I1585:J1585)</f>
        <v>0</v>
      </c>
      <c r="L1585" s="195" t="str">
        <f aca="false">IF(C1585&lt;&gt;0,IF(I1585&lt;&gt;0,I1585/C1585*100,""),"")</f>
        <v/>
      </c>
      <c r="M1585" s="195" t="str">
        <f aca="false">IF(E1585&lt;&gt;0,IF(K1585&lt;&gt;0,K1585/E1585*100,""),"")</f>
        <v/>
      </c>
      <c r="N1585" s="195" t="str">
        <f aca="false">IF(F1585&lt;&gt;0,IF(I1585&lt;&gt;0,I1585/F1585*100,""),"")</f>
        <v/>
      </c>
      <c r="O1585" s="195" t="str">
        <f aca="false">IF(H1585&lt;&gt;0,IF(K1585&lt;&gt;0,K1585/H1585*100,""),"")</f>
        <v/>
      </c>
      <c r="Q1585" s="65" t="n">
        <f aca="false">E1585-C1585-D1585</f>
        <v>0</v>
      </c>
      <c r="R1585" s="66" t="n">
        <f aca="false">H1585-F1585-G1585</f>
        <v>0</v>
      </c>
      <c r="S1585" s="66" t="n">
        <f aca="false">K1585-I1585-J1585</f>
        <v>0</v>
      </c>
    </row>
    <row r="1586" s="120" customFormat="true" ht="12.75" hidden="false" customHeight="false" outlineLevel="0" collapsed="false">
      <c r="A1586" s="61" t="s">
        <v>813</v>
      </c>
      <c r="B1586" s="76" t="s">
        <v>19</v>
      </c>
      <c r="C1586" s="123" t="n">
        <f aca="false">SUM(C1588:C1589)</f>
        <v>23440200</v>
      </c>
      <c r="D1586" s="63" t="n">
        <f aca="false">SUM(D1588:D1589)</f>
        <v>0</v>
      </c>
      <c r="E1586" s="63" t="n">
        <f aca="false">SUM(C1586:D1586)</f>
        <v>23440200</v>
      </c>
      <c r="F1586" s="63" t="n">
        <f aca="false">SUM(F1588:F1589)</f>
        <v>26859169</v>
      </c>
      <c r="G1586" s="63" t="n">
        <f aca="false">SUM(G1588:G1589)</f>
        <v>0</v>
      </c>
      <c r="H1586" s="63" t="n">
        <f aca="false">SUM(F1586:G1586)</f>
        <v>26859169</v>
      </c>
      <c r="I1586" s="123" t="n">
        <f aca="false">SUM(I1588:I1589)</f>
        <v>25992800</v>
      </c>
      <c r="J1586" s="63" t="n">
        <f aca="false">SUM(J1588:J1589)</f>
        <v>0</v>
      </c>
      <c r="K1586" s="63" t="n">
        <f aca="false">SUM(I1586:J1586)</f>
        <v>25992800</v>
      </c>
      <c r="L1586" s="64" t="n">
        <f aca="false">IF(C1586&lt;&gt;0,IF(I1586&lt;&gt;0,I1586/C1586*100,""),"")</f>
        <v>110.889838823901</v>
      </c>
      <c r="M1586" s="64" t="n">
        <f aca="false">IF(E1586&lt;&gt;0,IF(K1586&lt;&gt;0,K1586/E1586*100,""),"")</f>
        <v>110.889838823901</v>
      </c>
      <c r="N1586" s="64" t="n">
        <f aca="false">IF(F1586&lt;&gt;0,IF(I1586&lt;&gt;0,I1586/F1586*100,""),"")</f>
        <v>96.7744013226917</v>
      </c>
      <c r="O1586" s="64" t="n">
        <f aca="false">IF(H1586&lt;&gt;0,IF(K1586&lt;&gt;0,K1586/H1586*100,""),"")</f>
        <v>96.7744013226917</v>
      </c>
      <c r="Q1586" s="65" t="n">
        <f aca="false">E1586-C1586-D1586</f>
        <v>0</v>
      </c>
      <c r="R1586" s="66" t="n">
        <f aca="false">H1586-F1586-G1586</f>
        <v>0</v>
      </c>
      <c r="S1586" s="66" t="n">
        <f aca="false">K1586-I1586-J1586</f>
        <v>0</v>
      </c>
    </row>
    <row r="1587" s="120" customFormat="true" ht="12" hidden="true" customHeight="false" outlineLevel="0" collapsed="false">
      <c r="A1587" s="67" t="s">
        <v>26</v>
      </c>
      <c r="B1587" s="179"/>
      <c r="C1587" s="206" t="n">
        <f aca="false">SUM(C1588:C1589)</f>
        <v>23440200</v>
      </c>
      <c r="D1587" s="215"/>
      <c r="E1587" s="69" t="n">
        <f aca="false">SUM(C1587:D1587)</f>
        <v>23440200</v>
      </c>
      <c r="F1587" s="69" t="n">
        <f aca="false">SUM(F1588:F1589)</f>
        <v>26859169</v>
      </c>
      <c r="G1587" s="215"/>
      <c r="H1587" s="69" t="n">
        <f aca="false">SUM(F1587:G1587)</f>
        <v>26859169</v>
      </c>
      <c r="I1587" s="206" t="n">
        <f aca="false">SUM(I1588:I1589)</f>
        <v>25992800</v>
      </c>
      <c r="J1587" s="215"/>
      <c r="K1587" s="69" t="n">
        <f aca="false">SUM(I1587:J1587)</f>
        <v>25992800</v>
      </c>
      <c r="L1587" s="71" t="n">
        <f aca="false">IF(C1587&lt;&gt;0,IF(I1587&lt;&gt;0,I1587/C1587*100,""),"")</f>
        <v>110.889838823901</v>
      </c>
      <c r="M1587" s="71" t="n">
        <f aca="false">IF(E1587&lt;&gt;0,IF(K1587&lt;&gt;0,K1587/E1587*100,""),"")</f>
        <v>110.889838823901</v>
      </c>
      <c r="N1587" s="71" t="n">
        <f aca="false">IF(F1587&lt;&gt;0,IF(I1587&lt;&gt;0,I1587/F1587*100,""),"")</f>
        <v>96.7744013226917</v>
      </c>
      <c r="O1587" s="71" t="n">
        <f aca="false">IF(H1587&lt;&gt;0,IF(K1587&lt;&gt;0,K1587/H1587*100,""),"")</f>
        <v>96.7744013226917</v>
      </c>
      <c r="Q1587" s="65" t="n">
        <f aca="false">E1587-C1587-D1587</f>
        <v>0</v>
      </c>
      <c r="R1587" s="66" t="n">
        <f aca="false">H1587-F1587-G1587</f>
        <v>0</v>
      </c>
      <c r="S1587" s="66" t="n">
        <f aca="false">K1587-I1587-J1587</f>
        <v>0</v>
      </c>
    </row>
    <row r="1588" s="43" customFormat="true" ht="11.25" hidden="false" customHeight="false" outlineLevel="0" collapsed="false">
      <c r="A1588" s="72" t="s">
        <v>811</v>
      </c>
      <c r="B1588" s="87" t="s">
        <v>812</v>
      </c>
      <c r="C1588" s="69" t="n">
        <f aca="false">23282700+100000</f>
        <v>23382700</v>
      </c>
      <c r="D1588" s="69"/>
      <c r="E1588" s="69" t="n">
        <f aca="false">SUM(C1588:D1588)</f>
        <v>23382700</v>
      </c>
      <c r="F1588" s="69" t="n">
        <v>26753697</v>
      </c>
      <c r="G1588" s="69"/>
      <c r="H1588" s="69" t="n">
        <f aca="false">SUM(F1588:G1588)</f>
        <v>26753697</v>
      </c>
      <c r="I1588" s="69" t="n">
        <v>25924300</v>
      </c>
      <c r="J1588" s="69"/>
      <c r="K1588" s="69" t="n">
        <f aca="false">SUM(I1588:J1588)</f>
        <v>25924300</v>
      </c>
      <c r="L1588" s="71" t="n">
        <f aca="false">IF(C1588&lt;&gt;0,IF(I1588&lt;&gt;0,I1588/C1588*100,""),"")</f>
        <v>110.869574514491</v>
      </c>
      <c r="M1588" s="71" t="n">
        <f aca="false">IF(E1588&lt;&gt;0,IF(K1588&lt;&gt;0,K1588/E1588*100,""),"")</f>
        <v>110.869574514491</v>
      </c>
      <c r="N1588" s="71" t="n">
        <f aca="false">IF(F1588&lt;&gt;0,IF(I1588&lt;&gt;0,I1588/F1588*100,""),"")</f>
        <v>96.8998789214066</v>
      </c>
      <c r="O1588" s="71" t="n">
        <f aca="false">IF(H1588&lt;&gt;0,IF(K1588&lt;&gt;0,K1588/H1588*100,""),"")</f>
        <v>96.8998789214066</v>
      </c>
      <c r="Q1588" s="65" t="n">
        <f aca="false">E1588-C1588-D1588</f>
        <v>0</v>
      </c>
      <c r="R1588" s="66" t="n">
        <f aca="false">H1588-F1588-G1588</f>
        <v>0</v>
      </c>
      <c r="S1588" s="66" t="n">
        <f aca="false">K1588-I1588-J1588</f>
        <v>0</v>
      </c>
    </row>
    <row r="1589" s="43" customFormat="true" ht="11.25" hidden="false" customHeight="false" outlineLevel="0" collapsed="false">
      <c r="A1589" s="75" t="s">
        <v>30</v>
      </c>
      <c r="B1589" s="48" t="s">
        <v>31</v>
      </c>
      <c r="C1589" s="69" t="n">
        <v>57500</v>
      </c>
      <c r="D1589" s="69"/>
      <c r="E1589" s="69" t="n">
        <f aca="false">SUM(C1589:D1589)</f>
        <v>57500</v>
      </c>
      <c r="F1589" s="69" t="n">
        <v>105472</v>
      </c>
      <c r="G1589" s="69"/>
      <c r="H1589" s="69" t="n">
        <f aca="false">SUM(F1589:G1589)</f>
        <v>105472</v>
      </c>
      <c r="I1589" s="69" t="n">
        <v>68500</v>
      </c>
      <c r="J1589" s="69"/>
      <c r="K1589" s="69" t="n">
        <f aca="false">SUM(I1589:J1589)</f>
        <v>68500</v>
      </c>
      <c r="L1589" s="71" t="n">
        <f aca="false">IF(C1589&lt;&gt;0,IF(I1589&lt;&gt;0,I1589/C1589*100,""),"")</f>
        <v>119.130434782609</v>
      </c>
      <c r="M1589" s="71" t="n">
        <f aca="false">IF(E1589&lt;&gt;0,IF(K1589&lt;&gt;0,K1589/E1589*100,""),"")</f>
        <v>119.130434782609</v>
      </c>
      <c r="N1589" s="71" t="n">
        <f aca="false">IF(F1589&lt;&gt;0,IF(I1589&lt;&gt;0,I1589/F1589*100,""),"")</f>
        <v>64.9461468446602</v>
      </c>
      <c r="O1589" s="71" t="n">
        <f aca="false">IF(H1589&lt;&gt;0,IF(K1589&lt;&gt;0,K1589/H1589*100,""),"")</f>
        <v>64.9461468446602</v>
      </c>
      <c r="Q1589" s="65" t="n">
        <f aca="false">E1589-C1589-D1589</f>
        <v>0</v>
      </c>
      <c r="R1589" s="66" t="n">
        <f aca="false">H1589-F1589-G1589</f>
        <v>0</v>
      </c>
      <c r="S1589" s="66" t="n">
        <f aca="false">K1589-I1589-J1589</f>
        <v>0</v>
      </c>
    </row>
    <row r="1590" s="43" customFormat="true" ht="6" hidden="false" customHeight="true" outlineLevel="0" collapsed="false">
      <c r="A1590" s="169"/>
      <c r="B1590" s="93"/>
      <c r="C1590" s="69"/>
      <c r="D1590" s="69"/>
      <c r="E1590" s="69" t="n">
        <f aca="false">SUM(C1590:D1590)</f>
        <v>0</v>
      </c>
      <c r="F1590" s="69"/>
      <c r="G1590" s="69"/>
      <c r="H1590" s="69" t="n">
        <f aca="false">SUM(F1590:G1590)</f>
        <v>0</v>
      </c>
      <c r="I1590" s="69"/>
      <c r="J1590" s="69"/>
      <c r="K1590" s="69" t="n">
        <f aca="false">SUM(I1590:J1590)</f>
        <v>0</v>
      </c>
      <c r="L1590" s="71" t="str">
        <f aca="false">IF(C1590&lt;&gt;0,IF(I1590&lt;&gt;0,I1590/C1590*100,""),"")</f>
        <v/>
      </c>
      <c r="M1590" s="71" t="str">
        <f aca="false">IF(E1590&lt;&gt;0,IF(K1590&lt;&gt;0,K1590/E1590*100,""),"")</f>
        <v/>
      </c>
      <c r="N1590" s="71" t="str">
        <f aca="false">IF(F1590&lt;&gt;0,IF(I1590&lt;&gt;0,I1590/F1590*100,""),"")</f>
        <v/>
      </c>
      <c r="O1590" s="71" t="str">
        <f aca="false">IF(H1590&lt;&gt;0,IF(K1590&lt;&gt;0,K1590/H1590*100,""),"")</f>
        <v/>
      </c>
      <c r="Q1590" s="65" t="n">
        <f aca="false">E1590-C1590-D1590</f>
        <v>0</v>
      </c>
      <c r="R1590" s="66" t="n">
        <f aca="false">H1590-F1590-G1590</f>
        <v>0</v>
      </c>
      <c r="S1590" s="66" t="n">
        <f aca="false">K1590-I1590-J1590</f>
        <v>0</v>
      </c>
    </row>
    <row r="1591" s="120" customFormat="true" ht="12.75" hidden="false" customHeight="false" outlineLevel="0" collapsed="false">
      <c r="A1591" s="61" t="s">
        <v>814</v>
      </c>
      <c r="B1591" s="76" t="s">
        <v>19</v>
      </c>
      <c r="C1591" s="108" t="n">
        <f aca="false">SUM(C1593:C1593)</f>
        <v>3852000</v>
      </c>
      <c r="D1591" s="108" t="n">
        <f aca="false">SUM(D1593:D1593)</f>
        <v>0</v>
      </c>
      <c r="E1591" s="108" t="n">
        <f aca="false">SUM(C1591:D1591)</f>
        <v>3852000</v>
      </c>
      <c r="F1591" s="108" t="n">
        <f aca="false">SUM(F1593:F1593)</f>
        <v>4940300</v>
      </c>
      <c r="G1591" s="108" t="n">
        <f aca="false">SUM(G1593:G1593)</f>
        <v>0</v>
      </c>
      <c r="H1591" s="108" t="n">
        <f aca="false">SUM(F1591:G1591)</f>
        <v>4940300</v>
      </c>
      <c r="I1591" s="108" t="n">
        <f aca="false">SUM(I1593:I1593)</f>
        <v>5611000</v>
      </c>
      <c r="J1591" s="108" t="n">
        <f aca="false">SUM(J1593:J1593)</f>
        <v>0</v>
      </c>
      <c r="K1591" s="108" t="n">
        <f aca="false">SUM(I1591:J1591)</f>
        <v>5611000</v>
      </c>
      <c r="L1591" s="109" t="n">
        <f aca="false">IF(C1591&lt;&gt;0,IF(I1591&lt;&gt;0,I1591/C1591*100,""),"")</f>
        <v>145.664589823468</v>
      </c>
      <c r="M1591" s="109" t="n">
        <f aca="false">IF(E1591&lt;&gt;0,IF(K1591&lt;&gt;0,K1591/E1591*100,""),"")</f>
        <v>145.664589823468</v>
      </c>
      <c r="N1591" s="109" t="n">
        <f aca="false">IF(F1591&lt;&gt;0,IF(I1591&lt;&gt;0,I1591/F1591*100,""),"")</f>
        <v>113.576098617493</v>
      </c>
      <c r="O1591" s="109" t="n">
        <f aca="false">IF(H1591&lt;&gt;0,IF(K1591&lt;&gt;0,K1591/H1591*100,""),"")</f>
        <v>113.576098617493</v>
      </c>
      <c r="Q1591" s="65" t="n">
        <f aca="false">E1591-C1591-D1591</f>
        <v>0</v>
      </c>
      <c r="R1591" s="66" t="n">
        <f aca="false">H1591-F1591-G1591</f>
        <v>0</v>
      </c>
      <c r="S1591" s="66" t="n">
        <f aca="false">K1591-I1591-J1591</f>
        <v>0</v>
      </c>
    </row>
    <row r="1592" s="120" customFormat="true" ht="12" hidden="true" customHeight="false" outlineLevel="0" collapsed="false">
      <c r="A1592" s="67" t="s">
        <v>26</v>
      </c>
      <c r="B1592" s="130"/>
      <c r="C1592" s="111" t="n">
        <f aca="false">SUM(C1593)</f>
        <v>3852000</v>
      </c>
      <c r="D1592" s="112"/>
      <c r="E1592" s="69" t="n">
        <f aca="false">SUM(C1592:D1592)</f>
        <v>3852000</v>
      </c>
      <c r="F1592" s="69" t="n">
        <f aca="false">SUM(F1593)</f>
        <v>4940300</v>
      </c>
      <c r="G1592" s="112"/>
      <c r="H1592" s="69" t="n">
        <f aca="false">SUM(F1592:G1592)</f>
        <v>4940300</v>
      </c>
      <c r="I1592" s="111" t="n">
        <f aca="false">SUM(I1593)</f>
        <v>5611000</v>
      </c>
      <c r="J1592" s="112"/>
      <c r="K1592" s="69" t="n">
        <f aca="false">SUM(I1592:J1592)</f>
        <v>5611000</v>
      </c>
      <c r="L1592" s="71" t="n">
        <f aca="false">IF(C1592&lt;&gt;0,IF(I1592&lt;&gt;0,I1592/C1592*100,""),"")</f>
        <v>145.664589823468</v>
      </c>
      <c r="M1592" s="71" t="n">
        <f aca="false">IF(E1592&lt;&gt;0,IF(K1592&lt;&gt;0,K1592/E1592*100,""),"")</f>
        <v>145.664589823468</v>
      </c>
      <c r="N1592" s="71" t="n">
        <f aca="false">IF(F1592&lt;&gt;0,IF(I1592&lt;&gt;0,I1592/F1592*100,""),"")</f>
        <v>113.576098617493</v>
      </c>
      <c r="O1592" s="71" t="n">
        <f aca="false">IF(H1592&lt;&gt;0,IF(K1592&lt;&gt;0,K1592/H1592*100,""),"")</f>
        <v>113.576098617493</v>
      </c>
      <c r="Q1592" s="65" t="n">
        <f aca="false">E1592-C1592-D1592</f>
        <v>0</v>
      </c>
      <c r="R1592" s="66" t="n">
        <f aca="false">H1592-F1592-G1592</f>
        <v>0</v>
      </c>
      <c r="S1592" s="66" t="n">
        <f aca="false">K1592-I1592-J1592</f>
        <v>0</v>
      </c>
    </row>
    <row r="1593" s="43" customFormat="true" ht="11.25" hidden="false" customHeight="false" outlineLevel="0" collapsed="false">
      <c r="A1593" s="72" t="s">
        <v>811</v>
      </c>
      <c r="B1593" s="87" t="s">
        <v>812</v>
      </c>
      <c r="C1593" s="69" t="n">
        <v>3852000</v>
      </c>
      <c r="D1593" s="69"/>
      <c r="E1593" s="69" t="n">
        <f aca="false">SUM(C1593:D1593)</f>
        <v>3852000</v>
      </c>
      <c r="F1593" s="69" t="n">
        <v>4940300</v>
      </c>
      <c r="G1593" s="69"/>
      <c r="H1593" s="69" t="n">
        <f aca="false">SUM(F1593:G1593)</f>
        <v>4940300</v>
      </c>
      <c r="I1593" s="69" t="n">
        <v>5611000</v>
      </c>
      <c r="J1593" s="69"/>
      <c r="K1593" s="69" t="n">
        <f aca="false">SUM(I1593:J1593)</f>
        <v>5611000</v>
      </c>
      <c r="L1593" s="71" t="n">
        <f aca="false">IF(C1593&lt;&gt;0,IF(I1593&lt;&gt;0,I1593/C1593*100,""),"")</f>
        <v>145.664589823468</v>
      </c>
      <c r="M1593" s="71" t="n">
        <f aca="false">IF(E1593&lt;&gt;0,IF(K1593&lt;&gt;0,K1593/E1593*100,""),"")</f>
        <v>145.664589823468</v>
      </c>
      <c r="N1593" s="71" t="n">
        <f aca="false">IF(F1593&lt;&gt;0,IF(I1593&lt;&gt;0,I1593/F1593*100,""),"")</f>
        <v>113.576098617493</v>
      </c>
      <c r="O1593" s="71" t="n">
        <f aca="false">IF(H1593&lt;&gt;0,IF(K1593&lt;&gt;0,K1593/H1593*100,""),"")</f>
        <v>113.576098617493</v>
      </c>
      <c r="Q1593" s="65" t="n">
        <f aca="false">E1593-C1593-D1593</f>
        <v>0</v>
      </c>
      <c r="R1593" s="66" t="n">
        <f aca="false">H1593-F1593-G1593</f>
        <v>0</v>
      </c>
      <c r="S1593" s="66" t="n">
        <f aca="false">K1593-I1593-J1593</f>
        <v>0</v>
      </c>
    </row>
    <row r="1594" s="43" customFormat="true" ht="6" hidden="false" customHeight="true" outlineLevel="0" collapsed="false">
      <c r="A1594" s="169"/>
      <c r="B1594" s="93"/>
      <c r="C1594" s="69"/>
      <c r="D1594" s="69"/>
      <c r="E1594" s="69" t="n">
        <f aca="false">SUM(C1594:D1594)</f>
        <v>0</v>
      </c>
      <c r="F1594" s="69"/>
      <c r="G1594" s="69"/>
      <c r="H1594" s="69" t="n">
        <f aca="false">SUM(F1594:G1594)</f>
        <v>0</v>
      </c>
      <c r="I1594" s="69"/>
      <c r="J1594" s="69"/>
      <c r="K1594" s="69" t="n">
        <f aca="false">SUM(I1594:J1594)</f>
        <v>0</v>
      </c>
      <c r="L1594" s="71" t="str">
        <f aca="false">IF(C1594&lt;&gt;0,IF(I1594&lt;&gt;0,I1594/C1594*100,""),"")</f>
        <v/>
      </c>
      <c r="M1594" s="71" t="str">
        <f aca="false">IF(E1594&lt;&gt;0,IF(K1594&lt;&gt;0,K1594/E1594*100,""),"")</f>
        <v/>
      </c>
      <c r="N1594" s="71" t="str">
        <f aca="false">IF(F1594&lt;&gt;0,IF(I1594&lt;&gt;0,I1594/F1594*100,""),"")</f>
        <v/>
      </c>
      <c r="O1594" s="71" t="str">
        <f aca="false">IF(H1594&lt;&gt;0,IF(K1594&lt;&gt;0,K1594/H1594*100,""),"")</f>
        <v/>
      </c>
      <c r="Q1594" s="65" t="n">
        <f aca="false">E1594-C1594-D1594</f>
        <v>0</v>
      </c>
      <c r="R1594" s="66" t="n">
        <f aca="false">H1594-F1594-G1594</f>
        <v>0</v>
      </c>
      <c r="S1594" s="66" t="n">
        <f aca="false">K1594-I1594-J1594</f>
        <v>0</v>
      </c>
    </row>
    <row r="1595" s="120" customFormat="true" ht="12.75" hidden="false" customHeight="false" outlineLevel="0" collapsed="false">
      <c r="A1595" s="61" t="s">
        <v>815</v>
      </c>
      <c r="B1595" s="76" t="s">
        <v>19</v>
      </c>
      <c r="C1595" s="108" t="n">
        <f aca="false">SUM(C1597:C1598)</f>
        <v>5006000</v>
      </c>
      <c r="D1595" s="108" t="n">
        <f aca="false">SUM(D1597:D1598)</f>
        <v>0</v>
      </c>
      <c r="E1595" s="108" t="n">
        <f aca="false">SUM(C1595:D1595)</f>
        <v>5006000</v>
      </c>
      <c r="F1595" s="108" t="n">
        <f aca="false">SUM(F1597:F1598)</f>
        <v>5674600</v>
      </c>
      <c r="G1595" s="108" t="n">
        <f aca="false">SUM(G1597:G1598)</f>
        <v>0</v>
      </c>
      <c r="H1595" s="108" t="n">
        <f aca="false">SUM(F1595:G1595)</f>
        <v>5674600</v>
      </c>
      <c r="I1595" s="108" t="n">
        <f aca="false">SUM(I1597:I1598)</f>
        <v>6063500</v>
      </c>
      <c r="J1595" s="108" t="n">
        <f aca="false">SUM(J1597:J1598)</f>
        <v>0</v>
      </c>
      <c r="K1595" s="108" t="n">
        <f aca="false">SUM(I1595:J1595)</f>
        <v>6063500</v>
      </c>
      <c r="L1595" s="109" t="n">
        <f aca="false">IF(C1595&lt;&gt;0,IF(I1595&lt;&gt;0,I1595/C1595*100,""),"")</f>
        <v>121.124650419497</v>
      </c>
      <c r="M1595" s="109" t="n">
        <f aca="false">IF(E1595&lt;&gt;0,IF(K1595&lt;&gt;0,K1595/E1595*100,""),"")</f>
        <v>121.124650419497</v>
      </c>
      <c r="N1595" s="109" t="n">
        <f aca="false">IF(F1595&lt;&gt;0,IF(I1595&lt;&gt;0,I1595/F1595*100,""),"")</f>
        <v>106.853346491383</v>
      </c>
      <c r="O1595" s="109" t="n">
        <f aca="false">IF(H1595&lt;&gt;0,IF(K1595&lt;&gt;0,K1595/H1595*100,""),"")</f>
        <v>106.853346491383</v>
      </c>
      <c r="Q1595" s="65" t="n">
        <f aca="false">E1595-C1595-D1595</f>
        <v>0</v>
      </c>
      <c r="R1595" s="66" t="n">
        <f aca="false">H1595-F1595-G1595</f>
        <v>0</v>
      </c>
      <c r="S1595" s="66" t="n">
        <f aca="false">K1595-I1595-J1595</f>
        <v>0</v>
      </c>
    </row>
    <row r="1596" s="120" customFormat="true" ht="12" hidden="true" customHeight="false" outlineLevel="0" collapsed="false">
      <c r="A1596" s="67" t="s">
        <v>26</v>
      </c>
      <c r="B1596" s="130"/>
      <c r="C1596" s="111" t="n">
        <f aca="false">SUM(C1597:C1598)</f>
        <v>5006000</v>
      </c>
      <c r="D1596" s="112"/>
      <c r="E1596" s="69" t="n">
        <f aca="false">SUM(C1596:D1596)</f>
        <v>5006000</v>
      </c>
      <c r="F1596" s="69" t="n">
        <f aca="false">SUM(F1597:F1598)</f>
        <v>5674600</v>
      </c>
      <c r="G1596" s="112"/>
      <c r="H1596" s="69" t="n">
        <f aca="false">SUM(F1596:G1596)</f>
        <v>5674600</v>
      </c>
      <c r="I1596" s="111" t="n">
        <f aca="false">SUM(I1597:I1598)</f>
        <v>6063500</v>
      </c>
      <c r="J1596" s="112"/>
      <c r="K1596" s="69" t="n">
        <f aca="false">SUM(I1596:J1596)</f>
        <v>6063500</v>
      </c>
      <c r="L1596" s="71" t="n">
        <f aca="false">IF(C1596&lt;&gt;0,IF(I1596&lt;&gt;0,I1596/C1596*100,""),"")</f>
        <v>121.124650419497</v>
      </c>
      <c r="M1596" s="71" t="n">
        <f aca="false">IF(E1596&lt;&gt;0,IF(K1596&lt;&gt;0,K1596/E1596*100,""),"")</f>
        <v>121.124650419497</v>
      </c>
      <c r="N1596" s="71" t="n">
        <f aca="false">IF(F1596&lt;&gt;0,IF(I1596&lt;&gt;0,I1596/F1596*100,""),"")</f>
        <v>106.853346491383</v>
      </c>
      <c r="O1596" s="71" t="n">
        <f aca="false">IF(H1596&lt;&gt;0,IF(K1596&lt;&gt;0,K1596/H1596*100,""),"")</f>
        <v>106.853346491383</v>
      </c>
      <c r="Q1596" s="65" t="n">
        <f aca="false">E1596-C1596-D1596</f>
        <v>0</v>
      </c>
      <c r="R1596" s="66" t="n">
        <f aca="false">H1596-F1596-G1596</f>
        <v>0</v>
      </c>
      <c r="S1596" s="66" t="n">
        <f aca="false">K1596-I1596-J1596</f>
        <v>0</v>
      </c>
    </row>
    <row r="1597" s="43" customFormat="true" ht="11.25" hidden="false" customHeight="false" outlineLevel="0" collapsed="false">
      <c r="A1597" s="72" t="s">
        <v>811</v>
      </c>
      <c r="B1597" s="87" t="s">
        <v>812</v>
      </c>
      <c r="C1597" s="69" t="n">
        <v>5000000</v>
      </c>
      <c r="D1597" s="69"/>
      <c r="E1597" s="69" t="n">
        <f aca="false">SUM(C1597:D1597)</f>
        <v>5000000</v>
      </c>
      <c r="F1597" s="69" t="n">
        <v>5668600</v>
      </c>
      <c r="G1597" s="69"/>
      <c r="H1597" s="69" t="n">
        <f aca="false">SUM(F1597:G1597)</f>
        <v>5668600</v>
      </c>
      <c r="I1597" s="69" t="n">
        <v>6035500</v>
      </c>
      <c r="J1597" s="69"/>
      <c r="K1597" s="69" t="n">
        <f aca="false">SUM(I1597:J1597)</f>
        <v>6035500</v>
      </c>
      <c r="L1597" s="71" t="n">
        <f aca="false">IF(C1597&lt;&gt;0,IF(I1597&lt;&gt;0,I1597/C1597*100,""),"")</f>
        <v>120.71</v>
      </c>
      <c r="M1597" s="71" t="n">
        <f aca="false">IF(E1597&lt;&gt;0,IF(K1597&lt;&gt;0,K1597/E1597*100,""),"")</f>
        <v>120.71</v>
      </c>
      <c r="N1597" s="71" t="n">
        <f aca="false">IF(F1597&lt;&gt;0,IF(I1597&lt;&gt;0,I1597/F1597*100,""),"")</f>
        <v>106.47249761846</v>
      </c>
      <c r="O1597" s="71" t="n">
        <f aca="false">IF(H1597&lt;&gt;0,IF(K1597&lt;&gt;0,K1597/H1597*100,""),"")</f>
        <v>106.47249761846</v>
      </c>
      <c r="Q1597" s="65" t="n">
        <f aca="false">E1597-C1597-D1597</f>
        <v>0</v>
      </c>
      <c r="R1597" s="66" t="n">
        <f aca="false">H1597-F1597-G1597</f>
        <v>0</v>
      </c>
      <c r="S1597" s="66" t="n">
        <f aca="false">K1597-I1597-J1597</f>
        <v>0</v>
      </c>
    </row>
    <row r="1598" s="43" customFormat="true" ht="11.25" hidden="false" customHeight="false" outlineLevel="0" collapsed="false">
      <c r="A1598" s="75" t="s">
        <v>30</v>
      </c>
      <c r="B1598" s="48" t="s">
        <v>31</v>
      </c>
      <c r="C1598" s="69" t="n">
        <v>6000</v>
      </c>
      <c r="D1598" s="69"/>
      <c r="E1598" s="69" t="n">
        <f aca="false">SUM(C1598:D1598)</f>
        <v>6000</v>
      </c>
      <c r="F1598" s="69" t="n">
        <v>6000</v>
      </c>
      <c r="G1598" s="69"/>
      <c r="H1598" s="69" t="n">
        <f aca="false">SUM(F1598:G1598)</f>
        <v>6000</v>
      </c>
      <c r="I1598" s="69" t="n">
        <v>28000</v>
      </c>
      <c r="J1598" s="69"/>
      <c r="K1598" s="69" t="n">
        <f aca="false">SUM(I1598:J1598)</f>
        <v>28000</v>
      </c>
      <c r="L1598" s="71" t="n">
        <f aca="false">IF(C1598&lt;&gt;0,IF(I1598&lt;&gt;0,I1598/C1598*100,""),"")</f>
        <v>466.666666666667</v>
      </c>
      <c r="M1598" s="71" t="n">
        <f aca="false">IF(E1598&lt;&gt;0,IF(K1598&lt;&gt;0,K1598/E1598*100,""),"")</f>
        <v>466.666666666667</v>
      </c>
      <c r="N1598" s="71" t="n">
        <f aca="false">IF(F1598&lt;&gt;0,IF(I1598&lt;&gt;0,I1598/F1598*100,""),"")</f>
        <v>466.666666666667</v>
      </c>
      <c r="O1598" s="71" t="n">
        <f aca="false">IF(H1598&lt;&gt;0,IF(K1598&lt;&gt;0,K1598/H1598*100,""),"")</f>
        <v>466.666666666667</v>
      </c>
      <c r="Q1598" s="65" t="n">
        <f aca="false">E1598-C1598-D1598</f>
        <v>0</v>
      </c>
      <c r="R1598" s="66" t="n">
        <f aca="false">H1598-F1598-G1598</f>
        <v>0</v>
      </c>
      <c r="S1598" s="66" t="n">
        <f aca="false">K1598-I1598-J1598</f>
        <v>0</v>
      </c>
    </row>
    <row r="1599" s="43" customFormat="true" ht="6" hidden="false" customHeight="true" outlineLevel="0" collapsed="false">
      <c r="A1599" s="75"/>
      <c r="B1599" s="48"/>
      <c r="C1599" s="69"/>
      <c r="D1599" s="69"/>
      <c r="E1599" s="69"/>
      <c r="F1599" s="69"/>
      <c r="G1599" s="69"/>
      <c r="H1599" s="69"/>
      <c r="I1599" s="69"/>
      <c r="J1599" s="69"/>
      <c r="K1599" s="69"/>
      <c r="L1599" s="71" t="str">
        <f aca="false">IF(C1599&lt;&gt;0,IF(I1599&lt;&gt;0,I1599/C1599*100,""),"")</f>
        <v/>
      </c>
      <c r="M1599" s="71" t="str">
        <f aca="false">IF(E1599&lt;&gt;0,IF(K1599&lt;&gt;0,K1599/E1599*100,""),"")</f>
        <v/>
      </c>
      <c r="N1599" s="71" t="str">
        <f aca="false">IF(F1599&lt;&gt;0,IF(I1599&lt;&gt;0,I1599/F1599*100,""),"")</f>
        <v/>
      </c>
      <c r="O1599" s="71" t="str">
        <f aca="false">IF(H1599&lt;&gt;0,IF(K1599&lt;&gt;0,K1599/H1599*100,""),"")</f>
        <v/>
      </c>
      <c r="Q1599" s="65" t="n">
        <f aca="false">E1599-C1599-D1599</f>
        <v>0</v>
      </c>
      <c r="R1599" s="66" t="n">
        <f aca="false">H1599-F1599-G1599</f>
        <v>0</v>
      </c>
      <c r="S1599" s="66" t="n">
        <f aca="false">K1599-I1599-J1599</f>
        <v>0</v>
      </c>
    </row>
    <row r="1600" s="43" customFormat="true" ht="12.75" hidden="false" customHeight="false" outlineLevel="0" collapsed="false">
      <c r="A1600" s="61" t="s">
        <v>816</v>
      </c>
      <c r="B1600" s="76" t="s">
        <v>19</v>
      </c>
      <c r="C1600" s="77" t="n">
        <f aca="false">C1602</f>
        <v>1000000</v>
      </c>
      <c r="D1600" s="77" t="n">
        <f aca="false">D1602</f>
        <v>0</v>
      </c>
      <c r="E1600" s="77" t="n">
        <f aca="false">SUM(C1600:D1600)</f>
        <v>1000000</v>
      </c>
      <c r="F1600" s="77" t="n">
        <f aca="false">F1602</f>
        <v>906000</v>
      </c>
      <c r="G1600" s="77" t="n">
        <f aca="false">G1602</f>
        <v>0</v>
      </c>
      <c r="H1600" s="77" t="n">
        <f aca="false">SUM(F1600:G1600)</f>
        <v>906000</v>
      </c>
      <c r="I1600" s="77" t="n">
        <f aca="false">I1602</f>
        <v>1000000</v>
      </c>
      <c r="J1600" s="77" t="n">
        <f aca="false">J1602</f>
        <v>0</v>
      </c>
      <c r="K1600" s="77" t="n">
        <f aca="false">SUM(I1600:J1600)</f>
        <v>1000000</v>
      </c>
      <c r="L1600" s="146" t="n">
        <f aca="false">IF(C1600&lt;&gt;0,IF(I1600&lt;&gt;0,I1600/C1600*100,""),"")</f>
        <v>100</v>
      </c>
      <c r="M1600" s="146" t="n">
        <f aca="false">IF(E1600&lt;&gt;0,IF(K1600&lt;&gt;0,K1600/E1600*100,""),"")</f>
        <v>100</v>
      </c>
      <c r="N1600" s="146" t="n">
        <f aca="false">IF(F1600&lt;&gt;0,IF(I1600&lt;&gt;0,I1600/F1600*100,""),"")</f>
        <v>110.37527593819</v>
      </c>
      <c r="O1600" s="146" t="n">
        <f aca="false">IF(H1600&lt;&gt;0,IF(K1600&lt;&gt;0,K1600/H1600*100,""),"")</f>
        <v>110.37527593819</v>
      </c>
      <c r="Q1600" s="65" t="n">
        <f aca="false">E1600-C1600-D1600</f>
        <v>0</v>
      </c>
      <c r="R1600" s="66" t="n">
        <f aca="false">H1600-F1600-G1600</f>
        <v>0</v>
      </c>
      <c r="S1600" s="66" t="n">
        <f aca="false">K1600-I1600-J1600</f>
        <v>0</v>
      </c>
    </row>
    <row r="1601" s="43" customFormat="true" ht="12" hidden="true" customHeight="false" outlineLevel="0" collapsed="false">
      <c r="A1601" s="67" t="s">
        <v>26</v>
      </c>
      <c r="B1601" s="179"/>
      <c r="C1601" s="151" t="n">
        <f aca="false">SUM(C1602)</f>
        <v>1000000</v>
      </c>
      <c r="D1601" s="216"/>
      <c r="E1601" s="69" t="n">
        <f aca="false">SUM(C1601:D1601)</f>
        <v>1000000</v>
      </c>
      <c r="F1601" s="69" t="n">
        <f aca="false">SUM(F1602)</f>
        <v>906000</v>
      </c>
      <c r="G1601" s="216"/>
      <c r="H1601" s="69" t="n">
        <f aca="false">SUM(F1601:G1601)</f>
        <v>906000</v>
      </c>
      <c r="I1601" s="151" t="n">
        <f aca="false">SUM(I1602)</f>
        <v>1000000</v>
      </c>
      <c r="J1601" s="216"/>
      <c r="K1601" s="69" t="n">
        <f aca="false">SUM(I1601:J1601)</f>
        <v>1000000</v>
      </c>
      <c r="L1601" s="71" t="n">
        <f aca="false">IF(C1601&lt;&gt;0,IF(I1601&lt;&gt;0,I1601/C1601*100,""),"")</f>
        <v>100</v>
      </c>
      <c r="M1601" s="71" t="n">
        <f aca="false">IF(E1601&lt;&gt;0,IF(K1601&lt;&gt;0,K1601/E1601*100,""),"")</f>
        <v>100</v>
      </c>
      <c r="N1601" s="71" t="n">
        <f aca="false">IF(F1601&lt;&gt;0,IF(I1601&lt;&gt;0,I1601/F1601*100,""),"")</f>
        <v>110.37527593819</v>
      </c>
      <c r="O1601" s="71" t="n">
        <f aca="false">IF(H1601&lt;&gt;0,IF(K1601&lt;&gt;0,K1601/H1601*100,""),"")</f>
        <v>110.37527593819</v>
      </c>
      <c r="Q1601" s="65" t="n">
        <f aca="false">E1601-C1601-D1601</f>
        <v>0</v>
      </c>
      <c r="R1601" s="66" t="n">
        <f aca="false">H1601-F1601-G1601</f>
        <v>0</v>
      </c>
      <c r="S1601" s="66" t="n">
        <f aca="false">K1601-I1601-J1601</f>
        <v>0</v>
      </c>
    </row>
    <row r="1602" s="43" customFormat="true" ht="11.25" hidden="false" customHeight="false" outlineLevel="0" collapsed="false">
      <c r="A1602" s="72" t="s">
        <v>811</v>
      </c>
      <c r="B1602" s="87" t="s">
        <v>812</v>
      </c>
      <c r="C1602" s="69" t="n">
        <v>1000000</v>
      </c>
      <c r="D1602" s="69"/>
      <c r="E1602" s="69" t="n">
        <f aca="false">SUM(C1602:D1602)</f>
        <v>1000000</v>
      </c>
      <c r="F1602" s="69" t="n">
        <v>906000</v>
      </c>
      <c r="G1602" s="69"/>
      <c r="H1602" s="69" t="n">
        <f aca="false">SUM(F1602:G1602)</f>
        <v>906000</v>
      </c>
      <c r="I1602" s="69" t="n">
        <v>1000000</v>
      </c>
      <c r="J1602" s="69"/>
      <c r="K1602" s="69" t="n">
        <f aca="false">SUM(I1602:J1602)</f>
        <v>1000000</v>
      </c>
      <c r="L1602" s="71" t="n">
        <f aca="false">IF(C1602&lt;&gt;0,IF(I1602&lt;&gt;0,I1602/C1602*100,""),"")</f>
        <v>100</v>
      </c>
      <c r="M1602" s="71" t="n">
        <f aca="false">IF(E1602&lt;&gt;0,IF(K1602&lt;&gt;0,K1602/E1602*100,""),"")</f>
        <v>100</v>
      </c>
      <c r="N1602" s="71" t="n">
        <f aca="false">IF(F1602&lt;&gt;0,IF(I1602&lt;&gt;0,I1602/F1602*100,""),"")</f>
        <v>110.37527593819</v>
      </c>
      <c r="O1602" s="71" t="n">
        <f aca="false">IF(H1602&lt;&gt;0,IF(K1602&lt;&gt;0,K1602/H1602*100,""),"")</f>
        <v>110.37527593819</v>
      </c>
      <c r="Q1602" s="65" t="n">
        <f aca="false">E1602-C1602-D1602</f>
        <v>0</v>
      </c>
      <c r="R1602" s="66" t="n">
        <f aca="false">H1602-F1602-G1602</f>
        <v>0</v>
      </c>
      <c r="S1602" s="66" t="n">
        <f aca="false">K1602-I1602-J1602</f>
        <v>0</v>
      </c>
    </row>
    <row r="1603" s="43" customFormat="true" ht="6" hidden="false" customHeight="true" outlineLevel="0" collapsed="false">
      <c r="A1603" s="72"/>
      <c r="B1603" s="87"/>
      <c r="C1603" s="69"/>
      <c r="D1603" s="69"/>
      <c r="E1603" s="69"/>
      <c r="F1603" s="69"/>
      <c r="G1603" s="69"/>
      <c r="H1603" s="69"/>
      <c r="I1603" s="69"/>
      <c r="J1603" s="69"/>
      <c r="K1603" s="69"/>
      <c r="L1603" s="71" t="str">
        <f aca="false">IF(C1603&lt;&gt;0,IF(I1603&lt;&gt;0,I1603/C1603*100,""),"")</f>
        <v/>
      </c>
      <c r="M1603" s="71" t="str">
        <f aca="false">IF(E1603&lt;&gt;0,IF(K1603&lt;&gt;0,K1603/E1603*100,""),"")</f>
        <v/>
      </c>
      <c r="N1603" s="71" t="str">
        <f aca="false">IF(F1603&lt;&gt;0,IF(I1603&lt;&gt;0,I1603/F1603*100,""),"")</f>
        <v/>
      </c>
      <c r="O1603" s="71" t="str">
        <f aca="false">IF(H1603&lt;&gt;0,IF(K1603&lt;&gt;0,K1603/H1603*100,""),"")</f>
        <v/>
      </c>
      <c r="Q1603" s="65" t="n">
        <f aca="false">E1603-C1603-D1603</f>
        <v>0</v>
      </c>
      <c r="R1603" s="66" t="n">
        <f aca="false">H1603-F1603-G1603</f>
        <v>0</v>
      </c>
      <c r="S1603" s="66" t="n">
        <f aca="false">K1603-I1603-J1603</f>
        <v>0</v>
      </c>
    </row>
    <row r="1604" s="43" customFormat="true" ht="12.75" hidden="false" customHeight="false" outlineLevel="0" collapsed="false">
      <c r="A1604" s="61" t="s">
        <v>817</v>
      </c>
      <c r="B1604" s="76" t="s">
        <v>19</v>
      </c>
      <c r="C1604" s="77" t="n">
        <f aca="false">C1606</f>
        <v>7100000</v>
      </c>
      <c r="D1604" s="77" t="n">
        <f aca="false">D1606</f>
        <v>0</v>
      </c>
      <c r="E1604" s="77" t="n">
        <f aca="false">SUM(C1604:D1604)</f>
        <v>7100000</v>
      </c>
      <c r="F1604" s="77" t="n">
        <f aca="false">F1606</f>
        <v>7308700</v>
      </c>
      <c r="G1604" s="77" t="n">
        <f aca="false">G1606</f>
        <v>0</v>
      </c>
      <c r="H1604" s="77" t="n">
        <f aca="false">SUM(F1604:G1604)</f>
        <v>7308700</v>
      </c>
      <c r="I1604" s="77" t="n">
        <f aca="false">I1606</f>
        <v>7692700</v>
      </c>
      <c r="J1604" s="77" t="n">
        <f aca="false">J1606</f>
        <v>0</v>
      </c>
      <c r="K1604" s="77" t="n">
        <f aca="false">SUM(I1604:J1604)</f>
        <v>7692700</v>
      </c>
      <c r="L1604" s="146" t="n">
        <f aca="false">IF(C1604&lt;&gt;0,IF(I1604&lt;&gt;0,I1604/C1604*100,""),"")</f>
        <v>108.347887323944</v>
      </c>
      <c r="M1604" s="146" t="n">
        <f aca="false">IF(E1604&lt;&gt;0,IF(K1604&lt;&gt;0,K1604/E1604*100,""),"")</f>
        <v>108.347887323944</v>
      </c>
      <c r="N1604" s="146" t="n">
        <f aca="false">IF(F1604&lt;&gt;0,IF(I1604&lt;&gt;0,I1604/F1604*100,""),"")</f>
        <v>105.254012341456</v>
      </c>
      <c r="O1604" s="146" t="n">
        <f aca="false">IF(H1604&lt;&gt;0,IF(K1604&lt;&gt;0,K1604/H1604*100,""),"")</f>
        <v>105.254012341456</v>
      </c>
      <c r="Q1604" s="65" t="n">
        <f aca="false">E1604-C1604-D1604</f>
        <v>0</v>
      </c>
      <c r="R1604" s="66" t="n">
        <f aca="false">H1604-F1604-G1604</f>
        <v>0</v>
      </c>
      <c r="S1604" s="66" t="n">
        <f aca="false">K1604-I1604-J1604</f>
        <v>0</v>
      </c>
    </row>
    <row r="1605" s="43" customFormat="true" ht="12" hidden="true" customHeight="false" outlineLevel="0" collapsed="false">
      <c r="A1605" s="67" t="s">
        <v>26</v>
      </c>
      <c r="B1605" s="179"/>
      <c r="C1605" s="151" t="n">
        <f aca="false">SUM(C1606)</f>
        <v>7100000</v>
      </c>
      <c r="D1605" s="216"/>
      <c r="E1605" s="69" t="n">
        <f aca="false">SUM(C1605:D1605)</f>
        <v>7100000</v>
      </c>
      <c r="F1605" s="69" t="n">
        <f aca="false">SUM(F1606)</f>
        <v>7308700</v>
      </c>
      <c r="G1605" s="216"/>
      <c r="H1605" s="69" t="n">
        <f aca="false">SUM(F1605:G1605)</f>
        <v>7308700</v>
      </c>
      <c r="I1605" s="151" t="n">
        <f aca="false">SUM(I1606)</f>
        <v>7692700</v>
      </c>
      <c r="J1605" s="216"/>
      <c r="K1605" s="69" t="n">
        <f aca="false">SUM(I1605:J1605)</f>
        <v>7692700</v>
      </c>
      <c r="L1605" s="71" t="n">
        <f aca="false">IF(C1605&lt;&gt;0,IF(I1605&lt;&gt;0,I1605/C1605*100,""),"")</f>
        <v>108.347887323944</v>
      </c>
      <c r="M1605" s="71" t="n">
        <f aca="false">IF(E1605&lt;&gt;0,IF(K1605&lt;&gt;0,K1605/E1605*100,""),"")</f>
        <v>108.347887323944</v>
      </c>
      <c r="N1605" s="71" t="n">
        <f aca="false">IF(F1605&lt;&gt;0,IF(I1605&lt;&gt;0,I1605/F1605*100,""),"")</f>
        <v>105.254012341456</v>
      </c>
      <c r="O1605" s="71" t="n">
        <f aca="false">IF(H1605&lt;&gt;0,IF(K1605&lt;&gt;0,K1605/H1605*100,""),"")</f>
        <v>105.254012341456</v>
      </c>
      <c r="Q1605" s="65" t="n">
        <f aca="false">E1605-C1605-D1605</f>
        <v>0</v>
      </c>
      <c r="R1605" s="66" t="n">
        <f aca="false">H1605-F1605-G1605</f>
        <v>0</v>
      </c>
      <c r="S1605" s="66" t="n">
        <f aca="false">K1605-I1605-J1605</f>
        <v>0</v>
      </c>
    </row>
    <row r="1606" s="43" customFormat="true" ht="11.25" hidden="false" customHeight="false" outlineLevel="0" collapsed="false">
      <c r="A1606" s="72" t="s">
        <v>811</v>
      </c>
      <c r="B1606" s="87" t="s">
        <v>812</v>
      </c>
      <c r="C1606" s="69" t="n">
        <v>7100000</v>
      </c>
      <c r="D1606" s="69"/>
      <c r="E1606" s="69" t="n">
        <f aca="false">SUM(C1606:D1606)</f>
        <v>7100000</v>
      </c>
      <c r="F1606" s="69" t="n">
        <v>7308700</v>
      </c>
      <c r="G1606" s="69"/>
      <c r="H1606" s="69" t="n">
        <f aca="false">SUM(F1606:G1606)</f>
        <v>7308700</v>
      </c>
      <c r="I1606" s="69" t="n">
        <v>7692700</v>
      </c>
      <c r="J1606" s="69"/>
      <c r="K1606" s="69" t="n">
        <f aca="false">SUM(I1606:J1606)</f>
        <v>7692700</v>
      </c>
      <c r="L1606" s="71" t="n">
        <f aca="false">IF(C1606&lt;&gt;0,IF(I1606&lt;&gt;0,I1606/C1606*100,""),"")</f>
        <v>108.347887323944</v>
      </c>
      <c r="M1606" s="71" t="n">
        <f aca="false">IF(E1606&lt;&gt;0,IF(K1606&lt;&gt;0,K1606/E1606*100,""),"")</f>
        <v>108.347887323944</v>
      </c>
      <c r="N1606" s="71" t="n">
        <f aca="false">IF(F1606&lt;&gt;0,IF(I1606&lt;&gt;0,I1606/F1606*100,""),"")</f>
        <v>105.254012341456</v>
      </c>
      <c r="O1606" s="71" t="n">
        <f aca="false">IF(H1606&lt;&gt;0,IF(K1606&lt;&gt;0,K1606/H1606*100,""),"")</f>
        <v>105.254012341456</v>
      </c>
      <c r="Q1606" s="65" t="n">
        <f aca="false">E1606-C1606-D1606</f>
        <v>0</v>
      </c>
      <c r="R1606" s="66" t="n">
        <f aca="false">H1606-F1606-G1606</f>
        <v>0</v>
      </c>
      <c r="S1606" s="66" t="n">
        <f aca="false">K1606-I1606-J1606</f>
        <v>0</v>
      </c>
    </row>
    <row r="1607" s="43" customFormat="true" ht="6" hidden="false" customHeight="true" outlineLevel="0" collapsed="false">
      <c r="A1607" s="75"/>
      <c r="B1607" s="87"/>
      <c r="C1607" s="69"/>
      <c r="D1607" s="69"/>
      <c r="E1607" s="69" t="n">
        <f aca="false">SUM(C1607:D1607)</f>
        <v>0</v>
      </c>
      <c r="F1607" s="69"/>
      <c r="G1607" s="69"/>
      <c r="H1607" s="69" t="n">
        <f aca="false">SUM(F1607:G1607)</f>
        <v>0</v>
      </c>
      <c r="I1607" s="69"/>
      <c r="J1607" s="69"/>
      <c r="K1607" s="69" t="n">
        <f aca="false">SUM(I1607:J1607)</f>
        <v>0</v>
      </c>
      <c r="L1607" s="71" t="str">
        <f aca="false">IF(C1607&lt;&gt;0,IF(I1607&lt;&gt;0,I1607/C1607*100,""),"")</f>
        <v/>
      </c>
      <c r="M1607" s="71" t="str">
        <f aca="false">IF(E1607&lt;&gt;0,IF(K1607&lt;&gt;0,K1607/E1607*100,""),"")</f>
        <v/>
      </c>
      <c r="N1607" s="71" t="str">
        <f aca="false">IF(F1607&lt;&gt;0,IF(I1607&lt;&gt;0,I1607/F1607*100,""),"")</f>
        <v/>
      </c>
      <c r="O1607" s="71" t="str">
        <f aca="false">IF(H1607&lt;&gt;0,IF(K1607&lt;&gt;0,K1607/H1607*100,""),"")</f>
        <v/>
      </c>
      <c r="Q1607" s="65" t="n">
        <f aca="false">E1607-C1607-D1607</f>
        <v>0</v>
      </c>
      <c r="R1607" s="66" t="n">
        <f aca="false">H1607-F1607-G1607</f>
        <v>0</v>
      </c>
      <c r="S1607" s="66" t="n">
        <f aca="false">K1607-I1607-J1607</f>
        <v>0</v>
      </c>
    </row>
    <row r="1608" s="120" customFormat="true" ht="12.75" hidden="false" customHeight="false" outlineLevel="0" collapsed="false">
      <c r="A1608" s="61" t="s">
        <v>818</v>
      </c>
      <c r="B1608" s="76" t="s">
        <v>19</v>
      </c>
      <c r="C1608" s="108" t="n">
        <f aca="false">SUM(C1610:C1610)</f>
        <v>3250000</v>
      </c>
      <c r="D1608" s="108" t="n">
        <f aca="false">SUM(D1610:D1610)</f>
        <v>0</v>
      </c>
      <c r="E1608" s="108" t="n">
        <f aca="false">SUM(C1608:D1608)</f>
        <v>3250000</v>
      </c>
      <c r="F1608" s="108" t="n">
        <f aca="false">SUM(F1610:F1610)</f>
        <v>3304600</v>
      </c>
      <c r="G1608" s="108" t="n">
        <f aca="false">SUM(G1610:G1610)</f>
        <v>0</v>
      </c>
      <c r="H1608" s="108" t="n">
        <f aca="false">SUM(F1608:G1608)</f>
        <v>3304600</v>
      </c>
      <c r="I1608" s="108" t="n">
        <f aca="false">SUM(I1610:I1610)</f>
        <v>3295400</v>
      </c>
      <c r="J1608" s="108" t="n">
        <f aca="false">SUM(J1610:J1610)</f>
        <v>0</v>
      </c>
      <c r="K1608" s="108" t="n">
        <f aca="false">SUM(I1608:J1608)</f>
        <v>3295400</v>
      </c>
      <c r="L1608" s="109" t="n">
        <f aca="false">IF(C1608&lt;&gt;0,IF(I1608&lt;&gt;0,I1608/C1608*100,""),"")</f>
        <v>101.396923076923</v>
      </c>
      <c r="M1608" s="109" t="n">
        <f aca="false">IF(E1608&lt;&gt;0,IF(K1608&lt;&gt;0,K1608/E1608*100,""),"")</f>
        <v>101.396923076923</v>
      </c>
      <c r="N1608" s="109" t="n">
        <f aca="false">IF(F1608&lt;&gt;0,IF(I1608&lt;&gt;0,I1608/F1608*100,""),"")</f>
        <v>99.7216001936694</v>
      </c>
      <c r="O1608" s="109" t="n">
        <f aca="false">IF(H1608&lt;&gt;0,IF(K1608&lt;&gt;0,K1608/H1608*100,""),"")</f>
        <v>99.7216001936694</v>
      </c>
      <c r="Q1608" s="65" t="n">
        <f aca="false">E1608-C1608-D1608</f>
        <v>0</v>
      </c>
      <c r="R1608" s="66" t="n">
        <f aca="false">H1608-F1608-G1608</f>
        <v>0</v>
      </c>
      <c r="S1608" s="66" t="n">
        <f aca="false">K1608-I1608-J1608</f>
        <v>0</v>
      </c>
    </row>
    <row r="1609" s="120" customFormat="true" ht="12" hidden="true" customHeight="false" outlineLevel="0" collapsed="false">
      <c r="A1609" s="67" t="s">
        <v>26</v>
      </c>
      <c r="B1609" s="130"/>
      <c r="C1609" s="111" t="n">
        <f aca="false">SUM(C1610)</f>
        <v>3250000</v>
      </c>
      <c r="D1609" s="112"/>
      <c r="E1609" s="69" t="n">
        <f aca="false">SUM(C1609:D1609)</f>
        <v>3250000</v>
      </c>
      <c r="F1609" s="69" t="n">
        <f aca="false">SUM(F1610)</f>
        <v>3304600</v>
      </c>
      <c r="G1609" s="112"/>
      <c r="H1609" s="69" t="n">
        <f aca="false">SUM(F1609:G1609)</f>
        <v>3304600</v>
      </c>
      <c r="I1609" s="111" t="n">
        <f aca="false">SUM(I1610)</f>
        <v>3295400</v>
      </c>
      <c r="J1609" s="112"/>
      <c r="K1609" s="69" t="n">
        <f aca="false">SUM(I1609:J1609)</f>
        <v>3295400</v>
      </c>
      <c r="L1609" s="71" t="n">
        <f aca="false">IF(C1609&lt;&gt;0,IF(I1609&lt;&gt;0,I1609/C1609*100,""),"")</f>
        <v>101.396923076923</v>
      </c>
      <c r="M1609" s="71" t="n">
        <f aca="false">IF(E1609&lt;&gt;0,IF(K1609&lt;&gt;0,K1609/E1609*100,""),"")</f>
        <v>101.396923076923</v>
      </c>
      <c r="N1609" s="71" t="n">
        <f aca="false">IF(F1609&lt;&gt;0,IF(I1609&lt;&gt;0,I1609/F1609*100,""),"")</f>
        <v>99.7216001936694</v>
      </c>
      <c r="O1609" s="71" t="n">
        <f aca="false">IF(H1609&lt;&gt;0,IF(K1609&lt;&gt;0,K1609/H1609*100,""),"")</f>
        <v>99.7216001936694</v>
      </c>
      <c r="Q1609" s="65" t="n">
        <f aca="false">E1609-C1609-D1609</f>
        <v>0</v>
      </c>
      <c r="R1609" s="66" t="n">
        <f aca="false">H1609-F1609-G1609</f>
        <v>0</v>
      </c>
      <c r="S1609" s="66" t="n">
        <f aca="false">K1609-I1609-J1609</f>
        <v>0</v>
      </c>
    </row>
    <row r="1610" s="43" customFormat="true" ht="11.25" hidden="false" customHeight="false" outlineLevel="0" collapsed="false">
      <c r="A1610" s="72" t="s">
        <v>811</v>
      </c>
      <c r="B1610" s="87" t="s">
        <v>812</v>
      </c>
      <c r="C1610" s="69" t="n">
        <v>3250000</v>
      </c>
      <c r="D1610" s="69"/>
      <c r="E1610" s="69" t="n">
        <f aca="false">SUM(C1610:D1610)</f>
        <v>3250000</v>
      </c>
      <c r="F1610" s="69" t="n">
        <v>3304600</v>
      </c>
      <c r="G1610" s="69"/>
      <c r="H1610" s="69" t="n">
        <f aca="false">SUM(F1610:G1610)</f>
        <v>3304600</v>
      </c>
      <c r="I1610" s="69" t="n">
        <v>3295400</v>
      </c>
      <c r="J1610" s="69"/>
      <c r="K1610" s="69" t="n">
        <f aca="false">SUM(I1610:J1610)</f>
        <v>3295400</v>
      </c>
      <c r="L1610" s="71" t="n">
        <f aca="false">IF(C1610&lt;&gt;0,IF(I1610&lt;&gt;0,I1610/C1610*100,""),"")</f>
        <v>101.396923076923</v>
      </c>
      <c r="M1610" s="71" t="n">
        <f aca="false">IF(E1610&lt;&gt;0,IF(K1610&lt;&gt;0,K1610/E1610*100,""),"")</f>
        <v>101.396923076923</v>
      </c>
      <c r="N1610" s="71" t="n">
        <f aca="false">IF(F1610&lt;&gt;0,IF(I1610&lt;&gt;0,I1610/F1610*100,""),"")</f>
        <v>99.7216001936694</v>
      </c>
      <c r="O1610" s="71" t="n">
        <f aca="false">IF(H1610&lt;&gt;0,IF(K1610&lt;&gt;0,K1610/H1610*100,""),"")</f>
        <v>99.7216001936694</v>
      </c>
      <c r="Q1610" s="65" t="n">
        <f aca="false">E1610-C1610-D1610</f>
        <v>0</v>
      </c>
      <c r="R1610" s="66" t="n">
        <f aca="false">H1610-F1610-G1610</f>
        <v>0</v>
      </c>
      <c r="S1610" s="66" t="n">
        <f aca="false">K1610-I1610-J1610</f>
        <v>0</v>
      </c>
    </row>
    <row r="1611" s="43" customFormat="true" ht="6" hidden="false" customHeight="true" outlineLevel="0" collapsed="false">
      <c r="A1611" s="169"/>
      <c r="B1611" s="93"/>
      <c r="C1611" s="69"/>
      <c r="D1611" s="69"/>
      <c r="E1611" s="69" t="n">
        <f aca="false">SUM(C1611:D1611)</f>
        <v>0</v>
      </c>
      <c r="F1611" s="69"/>
      <c r="G1611" s="69"/>
      <c r="H1611" s="69" t="n">
        <f aca="false">SUM(F1611:G1611)</f>
        <v>0</v>
      </c>
      <c r="I1611" s="69"/>
      <c r="J1611" s="69"/>
      <c r="K1611" s="69" t="n">
        <f aca="false">SUM(I1611:J1611)</f>
        <v>0</v>
      </c>
      <c r="L1611" s="71" t="str">
        <f aca="false">IF(C1611&lt;&gt;0,IF(I1611&lt;&gt;0,I1611/C1611*100,""),"")</f>
        <v/>
      </c>
      <c r="M1611" s="71" t="str">
        <f aca="false">IF(E1611&lt;&gt;0,IF(K1611&lt;&gt;0,K1611/E1611*100,""),"")</f>
        <v/>
      </c>
      <c r="N1611" s="71" t="str">
        <f aca="false">IF(F1611&lt;&gt;0,IF(I1611&lt;&gt;0,I1611/F1611*100,""),"")</f>
        <v/>
      </c>
      <c r="O1611" s="71" t="str">
        <f aca="false">IF(H1611&lt;&gt;0,IF(K1611&lt;&gt;0,K1611/H1611*100,""),"")</f>
        <v/>
      </c>
      <c r="Q1611" s="65" t="n">
        <f aca="false">E1611-C1611-D1611</f>
        <v>0</v>
      </c>
      <c r="R1611" s="66" t="n">
        <f aca="false">H1611-F1611-G1611</f>
        <v>0</v>
      </c>
      <c r="S1611" s="66" t="n">
        <f aca="false">K1611-I1611-J1611</f>
        <v>0</v>
      </c>
    </row>
    <row r="1612" s="120" customFormat="true" ht="12.75" hidden="false" customHeight="false" outlineLevel="0" collapsed="false">
      <c r="A1612" s="61" t="s">
        <v>819</v>
      </c>
      <c r="B1612" s="76" t="s">
        <v>19</v>
      </c>
      <c r="C1612" s="108" t="n">
        <f aca="false">SUM(C1614:C1615)</f>
        <v>1614000</v>
      </c>
      <c r="D1612" s="108" t="n">
        <f aca="false">SUM(D1614:D1615)</f>
        <v>0</v>
      </c>
      <c r="E1612" s="108" t="n">
        <f aca="false">SUM(C1612:D1612)</f>
        <v>1614000</v>
      </c>
      <c r="F1612" s="108" t="n">
        <f aca="false">SUM(F1614:F1615)</f>
        <v>1824400</v>
      </c>
      <c r="G1612" s="108" t="n">
        <f aca="false">SUM(G1614:G1615)</f>
        <v>0</v>
      </c>
      <c r="H1612" s="108" t="n">
        <f aca="false">SUM(F1612:G1612)</f>
        <v>1824400</v>
      </c>
      <c r="I1612" s="108" t="n">
        <f aca="false">SUM(I1614:I1615)</f>
        <v>1832400</v>
      </c>
      <c r="J1612" s="108" t="n">
        <f aca="false">SUM(J1614:J1615)</f>
        <v>0</v>
      </c>
      <c r="K1612" s="108" t="n">
        <f aca="false">SUM(I1612:J1612)</f>
        <v>1832400</v>
      </c>
      <c r="L1612" s="109" t="n">
        <f aca="false">IF(C1612&lt;&gt;0,IF(I1612&lt;&gt;0,I1612/C1612*100,""),"")</f>
        <v>113.531598513011</v>
      </c>
      <c r="M1612" s="109" t="n">
        <f aca="false">IF(E1612&lt;&gt;0,IF(K1612&lt;&gt;0,K1612/E1612*100,""),"")</f>
        <v>113.531598513011</v>
      </c>
      <c r="N1612" s="109" t="n">
        <f aca="false">IF(F1612&lt;&gt;0,IF(I1612&lt;&gt;0,I1612/F1612*100,""),"")</f>
        <v>100.438500328875</v>
      </c>
      <c r="O1612" s="109" t="n">
        <f aca="false">IF(H1612&lt;&gt;0,IF(K1612&lt;&gt;0,K1612/H1612*100,""),"")</f>
        <v>100.438500328875</v>
      </c>
      <c r="Q1612" s="65" t="n">
        <f aca="false">E1612-C1612-D1612</f>
        <v>0</v>
      </c>
      <c r="R1612" s="66" t="n">
        <f aca="false">H1612-F1612-G1612</f>
        <v>0</v>
      </c>
      <c r="S1612" s="66" t="n">
        <f aca="false">K1612-I1612-J1612</f>
        <v>0</v>
      </c>
    </row>
    <row r="1613" s="120" customFormat="true" ht="12" hidden="true" customHeight="false" outlineLevel="0" collapsed="false">
      <c r="A1613" s="67" t="s">
        <v>26</v>
      </c>
      <c r="B1613" s="130"/>
      <c r="C1613" s="111" t="n">
        <f aca="false">SUM(C1614:C1615)</f>
        <v>1614000</v>
      </c>
      <c r="D1613" s="112"/>
      <c r="E1613" s="69" t="n">
        <f aca="false">SUM(C1613:D1613)</f>
        <v>1614000</v>
      </c>
      <c r="F1613" s="69" t="n">
        <f aca="false">SUM(F1614:F1615)</f>
        <v>1824400</v>
      </c>
      <c r="G1613" s="112"/>
      <c r="H1613" s="69" t="n">
        <f aca="false">SUM(F1613:G1613)</f>
        <v>1824400</v>
      </c>
      <c r="I1613" s="111" t="n">
        <f aca="false">SUM(I1614:I1615)</f>
        <v>1832400</v>
      </c>
      <c r="J1613" s="112"/>
      <c r="K1613" s="69" t="n">
        <f aca="false">SUM(I1613:J1613)</f>
        <v>1832400</v>
      </c>
      <c r="L1613" s="71" t="n">
        <f aca="false">IF(C1613&lt;&gt;0,IF(I1613&lt;&gt;0,I1613/C1613*100,""),"")</f>
        <v>113.531598513011</v>
      </c>
      <c r="M1613" s="71" t="n">
        <f aca="false">IF(E1613&lt;&gt;0,IF(K1613&lt;&gt;0,K1613/E1613*100,""),"")</f>
        <v>113.531598513011</v>
      </c>
      <c r="N1613" s="71" t="n">
        <f aca="false">IF(F1613&lt;&gt;0,IF(I1613&lt;&gt;0,I1613/F1613*100,""),"")</f>
        <v>100.438500328875</v>
      </c>
      <c r="O1613" s="71" t="n">
        <f aca="false">IF(H1613&lt;&gt;0,IF(K1613&lt;&gt;0,K1613/H1613*100,""),"")</f>
        <v>100.438500328875</v>
      </c>
      <c r="Q1613" s="65" t="n">
        <f aca="false">E1613-C1613-D1613</f>
        <v>0</v>
      </c>
      <c r="R1613" s="66" t="n">
        <f aca="false">H1613-F1613-G1613</f>
        <v>0</v>
      </c>
      <c r="S1613" s="66" t="n">
        <f aca="false">K1613-I1613-J1613</f>
        <v>0</v>
      </c>
    </row>
    <row r="1614" s="43" customFormat="true" ht="12.75" hidden="false" customHeight="true" outlineLevel="0" collapsed="false">
      <c r="A1614" s="72" t="s">
        <v>811</v>
      </c>
      <c r="B1614" s="87" t="s">
        <v>812</v>
      </c>
      <c r="C1614" s="69" t="n">
        <v>1600000</v>
      </c>
      <c r="D1614" s="69"/>
      <c r="E1614" s="69" t="n">
        <f aca="false">SUM(C1614:D1614)</f>
        <v>1600000</v>
      </c>
      <c r="F1614" s="69" t="n">
        <v>1810400</v>
      </c>
      <c r="G1614" s="69"/>
      <c r="H1614" s="69" t="n">
        <f aca="false">SUM(F1614:G1614)</f>
        <v>1810400</v>
      </c>
      <c r="I1614" s="69" t="n">
        <v>1818400</v>
      </c>
      <c r="J1614" s="69"/>
      <c r="K1614" s="69" t="n">
        <f aca="false">SUM(I1614:J1614)</f>
        <v>1818400</v>
      </c>
      <c r="L1614" s="71" t="n">
        <f aca="false">IF(C1614&lt;&gt;0,IF(I1614&lt;&gt;0,I1614/C1614*100,""),"")</f>
        <v>113.65</v>
      </c>
      <c r="M1614" s="71" t="n">
        <f aca="false">IF(E1614&lt;&gt;0,IF(K1614&lt;&gt;0,K1614/E1614*100,""),"")</f>
        <v>113.65</v>
      </c>
      <c r="N1614" s="71" t="n">
        <f aca="false">IF(F1614&lt;&gt;0,IF(I1614&lt;&gt;0,I1614/F1614*100,""),"")</f>
        <v>100.441891294742</v>
      </c>
      <c r="O1614" s="71" t="n">
        <f aca="false">IF(H1614&lt;&gt;0,IF(K1614&lt;&gt;0,K1614/H1614*100,""),"")</f>
        <v>100.441891294742</v>
      </c>
      <c r="Q1614" s="65" t="n">
        <f aca="false">E1614-C1614-D1614</f>
        <v>0</v>
      </c>
      <c r="R1614" s="66" t="n">
        <f aca="false">H1614-F1614-G1614</f>
        <v>0</v>
      </c>
      <c r="S1614" s="66" t="n">
        <f aca="false">K1614-I1614-J1614</f>
        <v>0</v>
      </c>
    </row>
    <row r="1615" s="120" customFormat="true" ht="12.75" hidden="false" customHeight="true" outlineLevel="0" collapsed="false">
      <c r="A1615" s="72" t="s">
        <v>30</v>
      </c>
      <c r="B1615" s="48" t="s">
        <v>31</v>
      </c>
      <c r="C1615" s="111" t="n">
        <v>14000</v>
      </c>
      <c r="D1615" s="111"/>
      <c r="E1615" s="69" t="n">
        <f aca="false">SUM(C1615:D1615)</f>
        <v>14000</v>
      </c>
      <c r="F1615" s="111" t="n">
        <v>14000</v>
      </c>
      <c r="G1615" s="111"/>
      <c r="H1615" s="69" t="n">
        <f aca="false">SUM(F1615:G1615)</f>
        <v>14000</v>
      </c>
      <c r="I1615" s="111" t="n">
        <v>14000</v>
      </c>
      <c r="J1615" s="111"/>
      <c r="K1615" s="69" t="n">
        <f aca="false">SUM(I1615:J1615)</f>
        <v>14000</v>
      </c>
      <c r="L1615" s="71" t="n">
        <f aca="false">IF(C1615&lt;&gt;0,IF(I1615&lt;&gt;0,I1615/C1615*100,""),"")</f>
        <v>100</v>
      </c>
      <c r="M1615" s="71" t="n">
        <f aca="false">IF(E1615&lt;&gt;0,IF(K1615&lt;&gt;0,K1615/E1615*100,""),"")</f>
        <v>100</v>
      </c>
      <c r="N1615" s="71" t="n">
        <f aca="false">IF(F1615&lt;&gt;0,IF(I1615&lt;&gt;0,I1615/F1615*100,""),"")</f>
        <v>100</v>
      </c>
      <c r="O1615" s="71" t="n">
        <f aca="false">IF(H1615&lt;&gt;0,IF(K1615&lt;&gt;0,K1615/H1615*100,""),"")</f>
        <v>100</v>
      </c>
      <c r="Q1615" s="65" t="n">
        <f aca="false">E1615-C1615-D1615</f>
        <v>0</v>
      </c>
      <c r="R1615" s="66" t="n">
        <f aca="false">H1615-F1615-G1615</f>
        <v>0</v>
      </c>
      <c r="S1615" s="66" t="n">
        <f aca="false">K1615-I1615-J1615</f>
        <v>0</v>
      </c>
    </row>
    <row r="1616" s="43" customFormat="true" ht="6" hidden="false" customHeight="true" outlineLevel="0" collapsed="false">
      <c r="A1616" s="169"/>
      <c r="B1616" s="93"/>
      <c r="C1616" s="69"/>
      <c r="D1616" s="69"/>
      <c r="E1616" s="69" t="n">
        <f aca="false">SUM(C1616:D1616)</f>
        <v>0</v>
      </c>
      <c r="F1616" s="69"/>
      <c r="G1616" s="69"/>
      <c r="H1616" s="69" t="n">
        <f aca="false">SUM(F1616:G1616)</f>
        <v>0</v>
      </c>
      <c r="I1616" s="69"/>
      <c r="J1616" s="69"/>
      <c r="K1616" s="69" t="n">
        <f aca="false">SUM(I1616:J1616)</f>
        <v>0</v>
      </c>
      <c r="L1616" s="71" t="str">
        <f aca="false">IF(C1616&lt;&gt;0,IF(I1616&lt;&gt;0,I1616/C1616*100,""),"")</f>
        <v/>
      </c>
      <c r="M1616" s="71" t="str">
        <f aca="false">IF(E1616&lt;&gt;0,IF(K1616&lt;&gt;0,K1616/E1616*100,""),"")</f>
        <v/>
      </c>
      <c r="N1616" s="71" t="str">
        <f aca="false">IF(F1616&lt;&gt;0,IF(I1616&lt;&gt;0,I1616/F1616*100,""),"")</f>
        <v/>
      </c>
      <c r="O1616" s="71" t="str">
        <f aca="false">IF(H1616&lt;&gt;0,IF(K1616&lt;&gt;0,K1616/H1616*100,""),"")</f>
        <v/>
      </c>
      <c r="Q1616" s="65" t="n">
        <f aca="false">E1616-C1616-D1616</f>
        <v>0</v>
      </c>
      <c r="R1616" s="66" t="n">
        <f aca="false">H1616-F1616-G1616</f>
        <v>0</v>
      </c>
      <c r="S1616" s="66" t="n">
        <f aca="false">K1616-I1616-J1616</f>
        <v>0</v>
      </c>
    </row>
    <row r="1617" s="120" customFormat="true" ht="12.75" hidden="false" customHeight="false" outlineLevel="0" collapsed="false">
      <c r="A1617" s="61" t="s">
        <v>820</v>
      </c>
      <c r="B1617" s="76" t="s">
        <v>19</v>
      </c>
      <c r="C1617" s="108" t="n">
        <f aca="false">SUM(C1619:C1620)</f>
        <v>6950200</v>
      </c>
      <c r="D1617" s="108" t="n">
        <f aca="false">SUM(D1619:D1619)</f>
        <v>0</v>
      </c>
      <c r="E1617" s="108" t="n">
        <f aca="false">SUM(C1617:D1617)</f>
        <v>6950200</v>
      </c>
      <c r="F1617" s="108" t="n">
        <f aca="false">SUM(F1619:F1620)</f>
        <v>7661455</v>
      </c>
      <c r="G1617" s="108" t="n">
        <f aca="false">SUM(G1619:G1619)</f>
        <v>0</v>
      </c>
      <c r="H1617" s="108" t="n">
        <f aca="false">SUM(F1617:G1617)</f>
        <v>7661455</v>
      </c>
      <c r="I1617" s="108" t="n">
        <f aca="false">SUM(I1619:I1620)</f>
        <v>7568300</v>
      </c>
      <c r="J1617" s="108" t="n">
        <f aca="false">SUM(J1619:J1619)</f>
        <v>0</v>
      </c>
      <c r="K1617" s="108" t="n">
        <f aca="false">SUM(I1617:J1617)</f>
        <v>7568300</v>
      </c>
      <c r="L1617" s="109" t="n">
        <f aca="false">IF(C1617&lt;&gt;0,IF(I1617&lt;&gt;0,I1617/C1617*100,""),"")</f>
        <v>108.893269258439</v>
      </c>
      <c r="M1617" s="109" t="n">
        <f aca="false">IF(E1617&lt;&gt;0,IF(K1617&lt;&gt;0,K1617/E1617*100,""),"")</f>
        <v>108.893269258439</v>
      </c>
      <c r="N1617" s="109" t="n">
        <f aca="false">IF(F1617&lt;&gt;0,IF(I1617&lt;&gt;0,I1617/F1617*100,""),"")</f>
        <v>98.7841082405366</v>
      </c>
      <c r="O1617" s="109" t="n">
        <f aca="false">IF(H1617&lt;&gt;0,IF(K1617&lt;&gt;0,K1617/H1617*100,""),"")</f>
        <v>98.7841082405366</v>
      </c>
      <c r="Q1617" s="65" t="n">
        <f aca="false">E1617-C1617-D1617</f>
        <v>0</v>
      </c>
      <c r="R1617" s="66" t="n">
        <f aca="false">H1617-F1617-G1617</f>
        <v>0</v>
      </c>
      <c r="S1617" s="66" t="n">
        <f aca="false">K1617-I1617-J1617</f>
        <v>0</v>
      </c>
    </row>
    <row r="1618" s="120" customFormat="true" ht="12" hidden="true" customHeight="false" outlineLevel="0" collapsed="false">
      <c r="A1618" s="67" t="s">
        <v>26</v>
      </c>
      <c r="B1618" s="130"/>
      <c r="C1618" s="111" t="n">
        <f aca="false">SUM(C1619:C1620)</f>
        <v>6950200</v>
      </c>
      <c r="D1618" s="112"/>
      <c r="E1618" s="69" t="n">
        <f aca="false">SUM(C1618:D1618)</f>
        <v>6950200</v>
      </c>
      <c r="F1618" s="69" t="n">
        <f aca="false">SUM(F1619:F1620)</f>
        <v>7661455</v>
      </c>
      <c r="G1618" s="112"/>
      <c r="H1618" s="69" t="n">
        <f aca="false">SUM(F1618:G1618)</f>
        <v>7661455</v>
      </c>
      <c r="I1618" s="111" t="n">
        <f aca="false">SUM(I1619:I1620)</f>
        <v>7568300</v>
      </c>
      <c r="J1618" s="112"/>
      <c r="K1618" s="69" t="n">
        <f aca="false">SUM(I1618:J1618)</f>
        <v>7568300</v>
      </c>
      <c r="L1618" s="71" t="n">
        <f aca="false">IF(C1618&lt;&gt;0,IF(I1618&lt;&gt;0,I1618/C1618*100,""),"")</f>
        <v>108.893269258439</v>
      </c>
      <c r="M1618" s="71" t="n">
        <f aca="false">IF(E1618&lt;&gt;0,IF(K1618&lt;&gt;0,K1618/E1618*100,""),"")</f>
        <v>108.893269258439</v>
      </c>
      <c r="N1618" s="71" t="n">
        <f aca="false">IF(F1618&lt;&gt;0,IF(I1618&lt;&gt;0,I1618/F1618*100,""),"")</f>
        <v>98.7841082405366</v>
      </c>
      <c r="O1618" s="71" t="n">
        <f aca="false">IF(H1618&lt;&gt;0,IF(K1618&lt;&gt;0,K1618/H1618*100,""),"")</f>
        <v>98.7841082405366</v>
      </c>
      <c r="Q1618" s="65" t="n">
        <f aca="false">E1618-C1618-D1618</f>
        <v>0</v>
      </c>
      <c r="R1618" s="66" t="n">
        <f aca="false">H1618-F1618-G1618</f>
        <v>0</v>
      </c>
      <c r="S1618" s="66" t="n">
        <f aca="false">K1618-I1618-J1618</f>
        <v>0</v>
      </c>
    </row>
    <row r="1619" s="43" customFormat="true" ht="11.25" hidden="false" customHeight="false" outlineLevel="0" collapsed="false">
      <c r="A1619" s="72" t="s">
        <v>811</v>
      </c>
      <c r="B1619" s="87" t="s">
        <v>812</v>
      </c>
      <c r="C1619" s="69" t="n">
        <v>6950200</v>
      </c>
      <c r="D1619" s="69"/>
      <c r="E1619" s="69" t="n">
        <f aca="false">SUM(C1619:D1619)</f>
        <v>6950200</v>
      </c>
      <c r="F1619" s="69" t="n">
        <v>7654700</v>
      </c>
      <c r="G1619" s="69"/>
      <c r="H1619" s="69" t="n">
        <f aca="false">SUM(F1619:G1619)</f>
        <v>7654700</v>
      </c>
      <c r="I1619" s="69" t="n">
        <v>7568300</v>
      </c>
      <c r="J1619" s="69"/>
      <c r="K1619" s="69" t="n">
        <f aca="false">SUM(I1619:J1619)</f>
        <v>7568300</v>
      </c>
      <c r="L1619" s="71" t="n">
        <f aca="false">IF(C1619&lt;&gt;0,IF(I1619&lt;&gt;0,I1619/C1619*100,""),"")</f>
        <v>108.893269258439</v>
      </c>
      <c r="M1619" s="71" t="n">
        <f aca="false">IF(E1619&lt;&gt;0,IF(K1619&lt;&gt;0,K1619/E1619*100,""),"")</f>
        <v>108.893269258439</v>
      </c>
      <c r="N1619" s="71" t="n">
        <f aca="false">IF(F1619&lt;&gt;0,IF(I1619&lt;&gt;0,I1619/F1619*100,""),"")</f>
        <v>98.8712816962128</v>
      </c>
      <c r="O1619" s="71" t="n">
        <f aca="false">IF(H1619&lt;&gt;0,IF(K1619&lt;&gt;0,K1619/H1619*100,""),"")</f>
        <v>98.8712816962128</v>
      </c>
      <c r="Q1619" s="65" t="n">
        <f aca="false">E1619-C1619-D1619</f>
        <v>0</v>
      </c>
      <c r="R1619" s="66" t="n">
        <f aca="false">H1619-F1619-G1619</f>
        <v>0</v>
      </c>
      <c r="S1619" s="66" t="n">
        <f aca="false">K1619-I1619-J1619</f>
        <v>0</v>
      </c>
    </row>
    <row r="1620" s="43" customFormat="true" ht="12.75" hidden="false" customHeight="true" outlineLevel="0" collapsed="false">
      <c r="A1620" s="75" t="s">
        <v>30</v>
      </c>
      <c r="B1620" s="79" t="s">
        <v>31</v>
      </c>
      <c r="C1620" s="69"/>
      <c r="D1620" s="69"/>
      <c r="E1620" s="69" t="n">
        <f aca="false">SUM(C1620:D1620)</f>
        <v>0</v>
      </c>
      <c r="F1620" s="69" t="n">
        <v>6755</v>
      </c>
      <c r="G1620" s="69"/>
      <c r="H1620" s="69" t="n">
        <f aca="false">SUM(F1620:G1620)</f>
        <v>6755</v>
      </c>
      <c r="I1620" s="69"/>
      <c r="J1620" s="69"/>
      <c r="K1620" s="69" t="n">
        <f aca="false">SUM(I1620:J1620)</f>
        <v>0</v>
      </c>
      <c r="L1620" s="71" t="str">
        <f aca="false">IF(C1620&lt;&gt;0,IF(I1620&lt;&gt;0,I1620/C1620*100,""),"")</f>
        <v/>
      </c>
      <c r="M1620" s="71" t="str">
        <f aca="false">IF(E1620&lt;&gt;0,IF(K1620&lt;&gt;0,K1620/E1620*100,""),"")</f>
        <v/>
      </c>
      <c r="N1620" s="71" t="str">
        <f aca="false">IF(F1620&lt;&gt;0,IF(I1620&lt;&gt;0,I1620/F1620*100,""),"")</f>
        <v/>
      </c>
      <c r="O1620" s="71" t="str">
        <f aca="false">IF(H1620&lt;&gt;0,IF(K1620&lt;&gt;0,K1620/H1620*100,""),"")</f>
        <v/>
      </c>
      <c r="Q1620" s="65" t="n">
        <f aca="false">E1620-C1620-D1620</f>
        <v>0</v>
      </c>
      <c r="R1620" s="66" t="n">
        <f aca="false">H1620-F1620-G1620</f>
        <v>0</v>
      </c>
      <c r="S1620" s="66" t="n">
        <f aca="false">K1620-I1620-J1620</f>
        <v>0</v>
      </c>
    </row>
    <row r="1621" s="43" customFormat="true" ht="6" hidden="false" customHeight="true" outlineLevel="0" collapsed="false">
      <c r="A1621" s="169"/>
      <c r="B1621" s="93"/>
      <c r="C1621" s="69"/>
      <c r="D1621" s="69"/>
      <c r="E1621" s="69" t="n">
        <f aca="false">SUM(C1621:D1621)</f>
        <v>0</v>
      </c>
      <c r="F1621" s="69"/>
      <c r="G1621" s="69"/>
      <c r="H1621" s="69" t="n">
        <f aca="false">SUM(F1621:G1621)</f>
        <v>0</v>
      </c>
      <c r="I1621" s="69"/>
      <c r="J1621" s="69"/>
      <c r="K1621" s="69" t="n">
        <f aca="false">SUM(I1621:J1621)</f>
        <v>0</v>
      </c>
      <c r="L1621" s="71" t="str">
        <f aca="false">IF(C1621&lt;&gt;0,IF(I1621&lt;&gt;0,I1621/C1621*100,""),"")</f>
        <v/>
      </c>
      <c r="M1621" s="71" t="str">
        <f aca="false">IF(E1621&lt;&gt;0,IF(K1621&lt;&gt;0,K1621/E1621*100,""),"")</f>
        <v/>
      </c>
      <c r="N1621" s="71" t="str">
        <f aca="false">IF(F1621&lt;&gt;0,IF(I1621&lt;&gt;0,I1621/F1621*100,""),"")</f>
        <v/>
      </c>
      <c r="O1621" s="71" t="str">
        <f aca="false">IF(H1621&lt;&gt;0,IF(K1621&lt;&gt;0,K1621/H1621*100,""),"")</f>
        <v/>
      </c>
      <c r="Q1621" s="65" t="n">
        <f aca="false">E1621-C1621-D1621</f>
        <v>0</v>
      </c>
      <c r="R1621" s="66" t="n">
        <f aca="false">H1621-F1621-G1621</f>
        <v>0</v>
      </c>
      <c r="S1621" s="66" t="n">
        <f aca="false">K1621-I1621-J1621</f>
        <v>0</v>
      </c>
    </row>
    <row r="1622" s="120" customFormat="true" ht="12.75" hidden="false" customHeight="false" outlineLevel="0" collapsed="false">
      <c r="A1622" s="61" t="s">
        <v>821</v>
      </c>
      <c r="B1622" s="76" t="s">
        <v>19</v>
      </c>
      <c r="C1622" s="108" t="n">
        <f aca="false">SUM(C1624:C1624)</f>
        <v>5585800</v>
      </c>
      <c r="D1622" s="108" t="n">
        <f aca="false">SUM(D1624:D1624)</f>
        <v>0</v>
      </c>
      <c r="E1622" s="108" t="n">
        <f aca="false">SUM(C1622:D1622)</f>
        <v>5585800</v>
      </c>
      <c r="F1622" s="108" t="n">
        <f aca="false">SUM(F1624:F1624)</f>
        <v>6150480</v>
      </c>
      <c r="G1622" s="108" t="n">
        <f aca="false">SUM(G1624:G1624)</f>
        <v>0</v>
      </c>
      <c r="H1622" s="108" t="n">
        <f aca="false">SUM(F1622:G1622)</f>
        <v>6150480</v>
      </c>
      <c r="I1622" s="108" t="n">
        <f aca="false">SUM(I1624:I1624)</f>
        <v>5844100</v>
      </c>
      <c r="J1622" s="108" t="n">
        <f aca="false">SUM(J1624:J1624)</f>
        <v>0</v>
      </c>
      <c r="K1622" s="108" t="n">
        <f aca="false">SUM(I1622:J1622)</f>
        <v>5844100</v>
      </c>
      <c r="L1622" s="109" t="n">
        <f aca="false">IF(C1622&lt;&gt;0,IF(I1622&lt;&gt;0,I1622/C1622*100,""),"")</f>
        <v>104.624225715206</v>
      </c>
      <c r="M1622" s="109" t="n">
        <f aca="false">IF(E1622&lt;&gt;0,IF(K1622&lt;&gt;0,K1622/E1622*100,""),"")</f>
        <v>104.624225715206</v>
      </c>
      <c r="N1622" s="109" t="n">
        <f aca="false">IF(F1622&lt;&gt;0,IF(I1622&lt;&gt;0,I1622/F1622*100,""),"")</f>
        <v>95.0186001742953</v>
      </c>
      <c r="O1622" s="109" t="n">
        <f aca="false">IF(H1622&lt;&gt;0,IF(K1622&lt;&gt;0,K1622/H1622*100,""),"")</f>
        <v>95.0186001742953</v>
      </c>
      <c r="Q1622" s="65" t="n">
        <f aca="false">E1622-C1622-D1622</f>
        <v>0</v>
      </c>
      <c r="R1622" s="66" t="n">
        <f aca="false">H1622-F1622-G1622</f>
        <v>0</v>
      </c>
      <c r="S1622" s="66" t="n">
        <f aca="false">K1622-I1622-J1622</f>
        <v>0</v>
      </c>
    </row>
    <row r="1623" s="120" customFormat="true" ht="12" hidden="true" customHeight="false" outlineLevel="0" collapsed="false">
      <c r="A1623" s="67" t="s">
        <v>26</v>
      </c>
      <c r="B1623" s="130"/>
      <c r="C1623" s="111" t="n">
        <f aca="false">SUM(C1624)</f>
        <v>5585800</v>
      </c>
      <c r="D1623" s="112"/>
      <c r="E1623" s="69" t="n">
        <f aca="false">SUM(C1623:D1623)</f>
        <v>5585800</v>
      </c>
      <c r="F1623" s="69" t="n">
        <f aca="false">SUM(F1624)</f>
        <v>6150480</v>
      </c>
      <c r="G1623" s="112"/>
      <c r="H1623" s="69" t="n">
        <f aca="false">SUM(F1623:G1623)</f>
        <v>6150480</v>
      </c>
      <c r="I1623" s="111" t="n">
        <f aca="false">SUM(I1624)</f>
        <v>5844100</v>
      </c>
      <c r="J1623" s="112"/>
      <c r="K1623" s="69" t="n">
        <f aca="false">SUM(I1623:J1623)</f>
        <v>5844100</v>
      </c>
      <c r="L1623" s="71" t="n">
        <f aca="false">IF(C1623&lt;&gt;0,IF(I1623&lt;&gt;0,I1623/C1623*100,""),"")</f>
        <v>104.624225715206</v>
      </c>
      <c r="M1623" s="71" t="n">
        <f aca="false">IF(E1623&lt;&gt;0,IF(K1623&lt;&gt;0,K1623/E1623*100,""),"")</f>
        <v>104.624225715206</v>
      </c>
      <c r="N1623" s="71" t="n">
        <f aca="false">IF(F1623&lt;&gt;0,IF(I1623&lt;&gt;0,I1623/F1623*100,""),"")</f>
        <v>95.0186001742953</v>
      </c>
      <c r="O1623" s="71" t="n">
        <f aca="false">IF(H1623&lt;&gt;0,IF(K1623&lt;&gt;0,K1623/H1623*100,""),"")</f>
        <v>95.0186001742953</v>
      </c>
      <c r="Q1623" s="65" t="n">
        <f aca="false">E1623-C1623-D1623</f>
        <v>0</v>
      </c>
      <c r="R1623" s="66" t="n">
        <f aca="false">H1623-F1623-G1623</f>
        <v>0</v>
      </c>
      <c r="S1623" s="66" t="n">
        <f aca="false">K1623-I1623-J1623</f>
        <v>0</v>
      </c>
    </row>
    <row r="1624" s="43" customFormat="true" ht="12.75" hidden="false" customHeight="true" outlineLevel="0" collapsed="false">
      <c r="A1624" s="72" t="s">
        <v>811</v>
      </c>
      <c r="B1624" s="87" t="s">
        <v>812</v>
      </c>
      <c r="C1624" s="69" t="n">
        <v>5585800</v>
      </c>
      <c r="D1624" s="69"/>
      <c r="E1624" s="69" t="n">
        <f aca="false">SUM(C1624:D1624)</f>
        <v>5585800</v>
      </c>
      <c r="F1624" s="69" t="n">
        <v>6150480</v>
      </c>
      <c r="G1624" s="69"/>
      <c r="H1624" s="69" t="n">
        <f aca="false">SUM(F1624:G1624)</f>
        <v>6150480</v>
      </c>
      <c r="I1624" s="69" t="n">
        <v>5844100</v>
      </c>
      <c r="J1624" s="69"/>
      <c r="K1624" s="69" t="n">
        <f aca="false">SUM(I1624:J1624)</f>
        <v>5844100</v>
      </c>
      <c r="L1624" s="71" t="n">
        <f aca="false">IF(C1624&lt;&gt;0,IF(I1624&lt;&gt;0,I1624/C1624*100,""),"")</f>
        <v>104.624225715206</v>
      </c>
      <c r="M1624" s="71" t="n">
        <f aca="false">IF(E1624&lt;&gt;0,IF(K1624&lt;&gt;0,K1624/E1624*100,""),"")</f>
        <v>104.624225715206</v>
      </c>
      <c r="N1624" s="71" t="n">
        <f aca="false">IF(F1624&lt;&gt;0,IF(I1624&lt;&gt;0,I1624/F1624*100,""),"")</f>
        <v>95.0186001742953</v>
      </c>
      <c r="O1624" s="71" t="n">
        <f aca="false">IF(H1624&lt;&gt;0,IF(K1624&lt;&gt;0,K1624/H1624*100,""),"")</f>
        <v>95.0186001742953</v>
      </c>
      <c r="Q1624" s="65" t="n">
        <f aca="false">E1624-C1624-D1624</f>
        <v>0</v>
      </c>
      <c r="R1624" s="66" t="n">
        <f aca="false">H1624-F1624-G1624</f>
        <v>0</v>
      </c>
      <c r="S1624" s="66" t="n">
        <f aca="false">K1624-I1624-J1624</f>
        <v>0</v>
      </c>
    </row>
    <row r="1625" s="43" customFormat="true" ht="6" hidden="false" customHeight="true" outlineLevel="0" collapsed="false">
      <c r="A1625" s="75"/>
      <c r="B1625" s="87"/>
      <c r="C1625" s="82"/>
      <c r="D1625" s="82"/>
      <c r="E1625" s="82" t="n">
        <f aca="false">SUM(C1625:D1625)</f>
        <v>0</v>
      </c>
      <c r="F1625" s="82"/>
      <c r="G1625" s="82"/>
      <c r="H1625" s="82" t="n">
        <f aca="false">SUM(F1625:G1625)</f>
        <v>0</v>
      </c>
      <c r="I1625" s="82"/>
      <c r="J1625" s="82"/>
      <c r="K1625" s="82" t="n">
        <f aca="false">SUM(I1625:J1625)</f>
        <v>0</v>
      </c>
      <c r="L1625" s="83" t="str">
        <f aca="false">IF(C1625&lt;&gt;0,IF(I1625&lt;&gt;0,I1625/C1625*100,""),"")</f>
        <v/>
      </c>
      <c r="M1625" s="83" t="str">
        <f aca="false">IF(E1625&lt;&gt;0,IF(K1625&lt;&gt;0,K1625/E1625*100,""),"")</f>
        <v/>
      </c>
      <c r="N1625" s="83" t="str">
        <f aca="false">IF(F1625&lt;&gt;0,IF(I1625&lt;&gt;0,I1625/F1625*100,""),"")</f>
        <v/>
      </c>
      <c r="O1625" s="83" t="str">
        <f aca="false">IF(H1625&lt;&gt;0,IF(K1625&lt;&gt;0,K1625/H1625*100,""),"")</f>
        <v/>
      </c>
      <c r="Q1625" s="65" t="n">
        <f aca="false">E1625-C1625-D1625</f>
        <v>0</v>
      </c>
      <c r="R1625" s="66" t="n">
        <f aca="false">H1625-F1625-G1625</f>
        <v>0</v>
      </c>
      <c r="S1625" s="66" t="n">
        <f aca="false">K1625-I1625-J1625</f>
        <v>0</v>
      </c>
    </row>
    <row r="1626" s="120" customFormat="true" ht="12.75" hidden="false" customHeight="false" outlineLevel="0" collapsed="false">
      <c r="A1626" s="61" t="s">
        <v>822</v>
      </c>
      <c r="B1626" s="76" t="s">
        <v>19</v>
      </c>
      <c r="C1626" s="118" t="n">
        <f aca="false">SUM(C1628:C1628)</f>
        <v>7110200</v>
      </c>
      <c r="D1626" s="118" t="n">
        <f aca="false">SUM(D1628:D1628)</f>
        <v>0</v>
      </c>
      <c r="E1626" s="118" t="n">
        <f aca="false">SUM(C1626:D1626)</f>
        <v>7110200</v>
      </c>
      <c r="F1626" s="118" t="n">
        <f aca="false">SUM(F1628:F1628)</f>
        <v>8326500</v>
      </c>
      <c r="G1626" s="118" t="n">
        <f aca="false">SUM(G1628:G1628)</f>
        <v>0</v>
      </c>
      <c r="H1626" s="118" t="n">
        <f aca="false">SUM(F1626:G1626)</f>
        <v>8326500</v>
      </c>
      <c r="I1626" s="118" t="n">
        <f aca="false">SUM(I1628:I1628)</f>
        <v>8311600</v>
      </c>
      <c r="J1626" s="118" t="n">
        <f aca="false">SUM(J1628:J1628)</f>
        <v>0</v>
      </c>
      <c r="K1626" s="118" t="n">
        <f aca="false">SUM(I1626:J1626)</f>
        <v>8311600</v>
      </c>
      <c r="L1626" s="119" t="n">
        <f aca="false">IF(C1626&lt;&gt;0,IF(I1626&lt;&gt;0,I1626/C1626*100,""),"")</f>
        <v>116.896852409215</v>
      </c>
      <c r="M1626" s="119" t="n">
        <f aca="false">IF(E1626&lt;&gt;0,IF(K1626&lt;&gt;0,K1626/E1626*100,""),"")</f>
        <v>116.896852409215</v>
      </c>
      <c r="N1626" s="119" t="n">
        <f aca="false">IF(F1626&lt;&gt;0,IF(I1626&lt;&gt;0,I1626/F1626*100,""),"")</f>
        <v>99.8210532636762</v>
      </c>
      <c r="O1626" s="119" t="n">
        <f aca="false">IF(H1626&lt;&gt;0,IF(K1626&lt;&gt;0,K1626/H1626*100,""),"")</f>
        <v>99.8210532636762</v>
      </c>
      <c r="Q1626" s="65" t="n">
        <f aca="false">E1626-C1626-D1626</f>
        <v>0</v>
      </c>
      <c r="R1626" s="66" t="n">
        <f aca="false">H1626-F1626-G1626</f>
        <v>0</v>
      </c>
      <c r="S1626" s="66" t="n">
        <f aca="false">K1626-I1626-J1626</f>
        <v>0</v>
      </c>
    </row>
    <row r="1627" s="120" customFormat="true" ht="12" hidden="true" customHeight="false" outlineLevel="0" collapsed="false">
      <c r="A1627" s="67" t="s">
        <v>26</v>
      </c>
      <c r="B1627" s="130"/>
      <c r="C1627" s="111" t="n">
        <f aca="false">SUM(C1628)</f>
        <v>7110200</v>
      </c>
      <c r="D1627" s="112"/>
      <c r="E1627" s="69" t="n">
        <f aca="false">SUM(C1627:D1627)</f>
        <v>7110200</v>
      </c>
      <c r="F1627" s="69" t="n">
        <f aca="false">SUM(F1628)</f>
        <v>8326500</v>
      </c>
      <c r="G1627" s="112"/>
      <c r="H1627" s="69" t="n">
        <f aca="false">SUM(F1627:G1627)</f>
        <v>8326500</v>
      </c>
      <c r="I1627" s="111" t="n">
        <f aca="false">SUM(I1628)</f>
        <v>8311600</v>
      </c>
      <c r="J1627" s="112"/>
      <c r="K1627" s="69" t="n">
        <f aca="false">SUM(I1627:J1627)</f>
        <v>8311600</v>
      </c>
      <c r="L1627" s="71" t="n">
        <f aca="false">IF(C1627&lt;&gt;0,IF(I1627&lt;&gt;0,I1627/C1627*100,""),"")</f>
        <v>116.896852409215</v>
      </c>
      <c r="M1627" s="71" t="n">
        <f aca="false">IF(E1627&lt;&gt;0,IF(K1627&lt;&gt;0,K1627/E1627*100,""),"")</f>
        <v>116.896852409215</v>
      </c>
      <c r="N1627" s="71" t="n">
        <f aca="false">IF(F1627&lt;&gt;0,IF(I1627&lt;&gt;0,I1627/F1627*100,""),"")</f>
        <v>99.8210532636762</v>
      </c>
      <c r="O1627" s="71" t="n">
        <f aca="false">IF(H1627&lt;&gt;0,IF(K1627&lt;&gt;0,K1627/H1627*100,""),"")</f>
        <v>99.8210532636762</v>
      </c>
      <c r="Q1627" s="65" t="n">
        <f aca="false">E1627-C1627-D1627</f>
        <v>0</v>
      </c>
      <c r="R1627" s="66" t="n">
        <f aca="false">H1627-F1627-G1627</f>
        <v>0</v>
      </c>
      <c r="S1627" s="66" t="n">
        <f aca="false">K1627-I1627-J1627</f>
        <v>0</v>
      </c>
    </row>
    <row r="1628" s="43" customFormat="true" ht="12.75" hidden="false" customHeight="true" outlineLevel="0" collapsed="false">
      <c r="A1628" s="72" t="s">
        <v>811</v>
      </c>
      <c r="B1628" s="87" t="s">
        <v>812</v>
      </c>
      <c r="C1628" s="69" t="n">
        <v>7110200</v>
      </c>
      <c r="D1628" s="69"/>
      <c r="E1628" s="69" t="n">
        <f aca="false">SUM(C1628:D1628)</f>
        <v>7110200</v>
      </c>
      <c r="F1628" s="69" t="n">
        <v>8326500</v>
      </c>
      <c r="G1628" s="69"/>
      <c r="H1628" s="69" t="n">
        <f aca="false">SUM(F1628:G1628)</f>
        <v>8326500</v>
      </c>
      <c r="I1628" s="69" t="n">
        <v>8311600</v>
      </c>
      <c r="J1628" s="69"/>
      <c r="K1628" s="69" t="n">
        <f aca="false">SUM(I1628:J1628)</f>
        <v>8311600</v>
      </c>
      <c r="L1628" s="71" t="n">
        <f aca="false">IF(C1628&lt;&gt;0,IF(I1628&lt;&gt;0,I1628/C1628*100,""),"")</f>
        <v>116.896852409215</v>
      </c>
      <c r="M1628" s="71" t="n">
        <f aca="false">IF(E1628&lt;&gt;0,IF(K1628&lt;&gt;0,K1628/E1628*100,""),"")</f>
        <v>116.896852409215</v>
      </c>
      <c r="N1628" s="71" t="n">
        <f aca="false">IF(F1628&lt;&gt;0,IF(I1628&lt;&gt;0,I1628/F1628*100,""),"")</f>
        <v>99.8210532636762</v>
      </c>
      <c r="O1628" s="71" t="n">
        <f aca="false">IF(H1628&lt;&gt;0,IF(K1628&lt;&gt;0,K1628/H1628*100,""),"")</f>
        <v>99.8210532636762</v>
      </c>
      <c r="Q1628" s="65" t="n">
        <f aca="false">E1628-C1628-D1628</f>
        <v>0</v>
      </c>
      <c r="R1628" s="66" t="n">
        <f aca="false">H1628-F1628-G1628</f>
        <v>0</v>
      </c>
      <c r="S1628" s="66" t="n">
        <f aca="false">K1628-I1628-J1628</f>
        <v>0</v>
      </c>
    </row>
    <row r="1629" s="43" customFormat="true" ht="6" hidden="false" customHeight="true" outlineLevel="0" collapsed="false">
      <c r="A1629" s="72"/>
      <c r="B1629" s="48"/>
      <c r="C1629" s="69"/>
      <c r="D1629" s="69"/>
      <c r="E1629" s="69" t="n">
        <f aca="false">SUM(C1629:D1629)</f>
        <v>0</v>
      </c>
      <c r="F1629" s="69"/>
      <c r="G1629" s="69"/>
      <c r="H1629" s="69" t="n">
        <f aca="false">SUM(F1629:G1629)</f>
        <v>0</v>
      </c>
      <c r="I1629" s="69"/>
      <c r="J1629" s="69"/>
      <c r="K1629" s="69" t="n">
        <f aca="false">SUM(I1629:J1629)</f>
        <v>0</v>
      </c>
      <c r="L1629" s="71" t="str">
        <f aca="false">IF(C1629&lt;&gt;0,IF(I1629&lt;&gt;0,I1629/C1629*100,""),"")</f>
        <v/>
      </c>
      <c r="M1629" s="71" t="str">
        <f aca="false">IF(E1629&lt;&gt;0,IF(K1629&lt;&gt;0,K1629/E1629*100,""),"")</f>
        <v/>
      </c>
      <c r="N1629" s="71" t="str">
        <f aca="false">IF(F1629&lt;&gt;0,IF(I1629&lt;&gt;0,I1629/F1629*100,""),"")</f>
        <v/>
      </c>
      <c r="O1629" s="71" t="str">
        <f aca="false">IF(H1629&lt;&gt;0,IF(K1629&lt;&gt;0,K1629/H1629*100,""),"")</f>
        <v/>
      </c>
      <c r="Q1629" s="65" t="n">
        <f aca="false">E1629-C1629-D1629</f>
        <v>0</v>
      </c>
      <c r="R1629" s="66" t="n">
        <f aca="false">H1629-F1629-G1629</f>
        <v>0</v>
      </c>
      <c r="S1629" s="66" t="n">
        <f aca="false">K1629-I1629-J1629</f>
        <v>0</v>
      </c>
    </row>
    <row r="1630" s="43" customFormat="true" ht="12.75" hidden="false" customHeight="false" outlineLevel="0" collapsed="false">
      <c r="A1630" s="61" t="s">
        <v>823</v>
      </c>
      <c r="B1630" s="76" t="s">
        <v>19</v>
      </c>
      <c r="C1630" s="108" t="n">
        <f aca="false">SUM(C1632:C1632)</f>
        <v>4062500</v>
      </c>
      <c r="D1630" s="108"/>
      <c r="E1630" s="108" t="n">
        <f aca="false">SUM(C1630:D1630)</f>
        <v>4062500</v>
      </c>
      <c r="F1630" s="108" t="n">
        <f aca="false">SUM(F1632:F1632)</f>
        <v>4721760</v>
      </c>
      <c r="G1630" s="108"/>
      <c r="H1630" s="108" t="n">
        <f aca="false">SUM(F1630:G1630)</f>
        <v>4721760</v>
      </c>
      <c r="I1630" s="108" t="n">
        <f aca="false">SUM(I1632:I1632)</f>
        <v>4721800</v>
      </c>
      <c r="J1630" s="108"/>
      <c r="K1630" s="108" t="n">
        <f aca="false">SUM(I1630:J1630)</f>
        <v>4721800</v>
      </c>
      <c r="L1630" s="109" t="n">
        <f aca="false">IF(C1630&lt;&gt;0,IF(I1630&lt;&gt;0,I1630/C1630*100,""),"")</f>
        <v>116.228923076923</v>
      </c>
      <c r="M1630" s="109" t="n">
        <f aca="false">IF(E1630&lt;&gt;0,IF(K1630&lt;&gt;0,K1630/E1630*100,""),"")</f>
        <v>116.228923076923</v>
      </c>
      <c r="N1630" s="109" t="n">
        <f aca="false">IF(F1630&lt;&gt;0,IF(I1630&lt;&gt;0,I1630/F1630*100,""),"")</f>
        <v>100.000847141744</v>
      </c>
      <c r="O1630" s="109" t="n">
        <f aca="false">IF(H1630&lt;&gt;0,IF(K1630&lt;&gt;0,K1630/H1630*100,""),"")</f>
        <v>100.000847141744</v>
      </c>
      <c r="Q1630" s="65" t="n">
        <f aca="false">E1630-C1630-D1630</f>
        <v>0</v>
      </c>
      <c r="R1630" s="66" t="n">
        <f aca="false">H1630-F1630-G1630</f>
        <v>0</v>
      </c>
      <c r="S1630" s="66" t="n">
        <f aca="false">K1630-I1630-J1630</f>
        <v>0</v>
      </c>
    </row>
    <row r="1631" s="43" customFormat="true" ht="12" hidden="true" customHeight="false" outlineLevel="0" collapsed="false">
      <c r="A1631" s="67" t="s">
        <v>26</v>
      </c>
      <c r="B1631" s="48"/>
      <c r="C1631" s="111" t="n">
        <f aca="false">SUM(C1632)</f>
        <v>4062500</v>
      </c>
      <c r="D1631" s="112"/>
      <c r="E1631" s="69" t="n">
        <f aca="false">SUM(C1631:D1631)</f>
        <v>4062500</v>
      </c>
      <c r="F1631" s="69" t="n">
        <f aca="false">SUM(F1632)</f>
        <v>4721760</v>
      </c>
      <c r="G1631" s="112"/>
      <c r="H1631" s="69" t="n">
        <f aca="false">SUM(F1631:G1631)</f>
        <v>4721760</v>
      </c>
      <c r="I1631" s="111" t="n">
        <f aca="false">SUM(I1632)</f>
        <v>4721800</v>
      </c>
      <c r="J1631" s="112"/>
      <c r="K1631" s="69" t="n">
        <f aca="false">SUM(I1631:J1631)</f>
        <v>4721800</v>
      </c>
      <c r="L1631" s="71" t="n">
        <f aca="false">IF(C1631&lt;&gt;0,IF(I1631&lt;&gt;0,I1631/C1631*100,""),"")</f>
        <v>116.228923076923</v>
      </c>
      <c r="M1631" s="71" t="n">
        <f aca="false">IF(E1631&lt;&gt;0,IF(K1631&lt;&gt;0,K1631/E1631*100,""),"")</f>
        <v>116.228923076923</v>
      </c>
      <c r="N1631" s="71" t="n">
        <f aca="false">IF(F1631&lt;&gt;0,IF(I1631&lt;&gt;0,I1631/F1631*100,""),"")</f>
        <v>100.000847141744</v>
      </c>
      <c r="O1631" s="71" t="n">
        <f aca="false">IF(H1631&lt;&gt;0,IF(K1631&lt;&gt;0,K1631/H1631*100,""),"")</f>
        <v>100.000847141744</v>
      </c>
      <c r="Q1631" s="65" t="n">
        <f aca="false">E1631-C1631-D1631</f>
        <v>0</v>
      </c>
      <c r="R1631" s="66" t="n">
        <f aca="false">H1631-F1631-G1631</f>
        <v>0</v>
      </c>
      <c r="S1631" s="66" t="n">
        <f aca="false">K1631-I1631-J1631</f>
        <v>0</v>
      </c>
    </row>
    <row r="1632" s="43" customFormat="true" ht="11.25" hidden="false" customHeight="false" outlineLevel="0" collapsed="false">
      <c r="A1632" s="72" t="s">
        <v>811</v>
      </c>
      <c r="B1632" s="87" t="s">
        <v>812</v>
      </c>
      <c r="C1632" s="69" t="n">
        <v>4062500</v>
      </c>
      <c r="D1632" s="69"/>
      <c r="E1632" s="69" t="n">
        <f aca="false">SUM(C1632:D1632)</f>
        <v>4062500</v>
      </c>
      <c r="F1632" s="69" t="n">
        <v>4721760</v>
      </c>
      <c r="G1632" s="69"/>
      <c r="H1632" s="69" t="n">
        <f aca="false">SUM(F1632:G1632)</f>
        <v>4721760</v>
      </c>
      <c r="I1632" s="69" t="n">
        <v>4721800</v>
      </c>
      <c r="J1632" s="69"/>
      <c r="K1632" s="69" t="n">
        <f aca="false">SUM(I1632:J1632)</f>
        <v>4721800</v>
      </c>
      <c r="L1632" s="71" t="n">
        <f aca="false">IF(C1632&lt;&gt;0,IF(I1632&lt;&gt;0,I1632/C1632*100,""),"")</f>
        <v>116.228923076923</v>
      </c>
      <c r="M1632" s="71" t="n">
        <f aca="false">IF(E1632&lt;&gt;0,IF(K1632&lt;&gt;0,K1632/E1632*100,""),"")</f>
        <v>116.228923076923</v>
      </c>
      <c r="N1632" s="71" t="n">
        <f aca="false">IF(F1632&lt;&gt;0,IF(I1632&lt;&gt;0,I1632/F1632*100,""),"")</f>
        <v>100.000847141744</v>
      </c>
      <c r="O1632" s="71" t="n">
        <f aca="false">IF(H1632&lt;&gt;0,IF(K1632&lt;&gt;0,K1632/H1632*100,""),"")</f>
        <v>100.000847141744</v>
      </c>
      <c r="Q1632" s="65" t="n">
        <f aca="false">E1632-C1632-D1632</f>
        <v>0</v>
      </c>
      <c r="R1632" s="66" t="n">
        <f aca="false">H1632-F1632-G1632</f>
        <v>0</v>
      </c>
      <c r="S1632" s="66" t="n">
        <f aca="false">K1632-I1632-J1632</f>
        <v>0</v>
      </c>
    </row>
    <row r="1633" s="43" customFormat="true" ht="6" hidden="false" customHeight="true" outlineLevel="0" collapsed="false">
      <c r="A1633" s="72"/>
      <c r="B1633" s="48"/>
      <c r="C1633" s="69"/>
      <c r="D1633" s="69"/>
      <c r="E1633" s="69" t="n">
        <f aca="false">SUM(C1633:D1633)</f>
        <v>0</v>
      </c>
      <c r="F1633" s="69"/>
      <c r="G1633" s="69"/>
      <c r="H1633" s="69" t="n">
        <f aca="false">SUM(F1633:G1633)</f>
        <v>0</v>
      </c>
      <c r="I1633" s="69"/>
      <c r="J1633" s="69"/>
      <c r="K1633" s="69" t="n">
        <f aca="false">SUM(I1633:J1633)</f>
        <v>0</v>
      </c>
      <c r="L1633" s="71" t="str">
        <f aca="false">IF(C1633&lt;&gt;0,IF(I1633&lt;&gt;0,I1633/C1633*100,""),"")</f>
        <v/>
      </c>
      <c r="M1633" s="71" t="str">
        <f aca="false">IF(E1633&lt;&gt;0,IF(K1633&lt;&gt;0,K1633/E1633*100,""),"")</f>
        <v/>
      </c>
      <c r="N1633" s="71" t="str">
        <f aca="false">IF(F1633&lt;&gt;0,IF(I1633&lt;&gt;0,I1633/F1633*100,""),"")</f>
        <v/>
      </c>
      <c r="O1633" s="71" t="str">
        <f aca="false">IF(H1633&lt;&gt;0,IF(K1633&lt;&gt;0,K1633/H1633*100,""),"")</f>
        <v/>
      </c>
      <c r="Q1633" s="65" t="n">
        <f aca="false">E1633-C1633-D1633</f>
        <v>0</v>
      </c>
      <c r="R1633" s="66" t="n">
        <f aca="false">H1633-F1633-G1633</f>
        <v>0</v>
      </c>
      <c r="S1633" s="66" t="n">
        <f aca="false">K1633-I1633-J1633</f>
        <v>0</v>
      </c>
    </row>
    <row r="1634" s="43" customFormat="true" ht="12.75" hidden="false" customHeight="false" outlineLevel="0" collapsed="false">
      <c r="A1634" s="61" t="s">
        <v>824</v>
      </c>
      <c r="B1634" s="76" t="s">
        <v>19</v>
      </c>
      <c r="C1634" s="108" t="n">
        <f aca="false">SUM(C1636:C1636)</f>
        <v>2600000</v>
      </c>
      <c r="D1634" s="108" t="n">
        <f aca="false">SUM(D1636:D1636)</f>
        <v>0</v>
      </c>
      <c r="E1634" s="108" t="n">
        <f aca="false">SUM(C1634:D1634)</f>
        <v>2600000</v>
      </c>
      <c r="F1634" s="108" t="n">
        <f aca="false">SUM(F1636:F1636)</f>
        <v>2764000</v>
      </c>
      <c r="G1634" s="108" t="n">
        <f aca="false">SUM(G1636:G1636)</f>
        <v>0</v>
      </c>
      <c r="H1634" s="108" t="n">
        <f aca="false">SUM(F1634:G1634)</f>
        <v>2764000</v>
      </c>
      <c r="I1634" s="108" t="n">
        <f aca="false">SUM(I1636:I1637)</f>
        <v>3031700</v>
      </c>
      <c r="J1634" s="108" t="n">
        <f aca="false">SUM(J1636:J1636)</f>
        <v>0</v>
      </c>
      <c r="K1634" s="108" t="n">
        <f aca="false">SUM(I1634:J1634)</f>
        <v>3031700</v>
      </c>
      <c r="L1634" s="109" t="n">
        <f aca="false">IF(C1634&lt;&gt;0,IF(I1634&lt;&gt;0,I1634/C1634*100,""),"")</f>
        <v>116.603846153846</v>
      </c>
      <c r="M1634" s="109" t="n">
        <f aca="false">IF(E1634&lt;&gt;0,IF(K1634&lt;&gt;0,K1634/E1634*100,""),"")</f>
        <v>116.603846153846</v>
      </c>
      <c r="N1634" s="109" t="n">
        <f aca="false">IF(F1634&lt;&gt;0,IF(I1634&lt;&gt;0,I1634/F1634*100,""),"")</f>
        <v>109.68523878437</v>
      </c>
      <c r="O1634" s="109" t="n">
        <f aca="false">IF(H1634&lt;&gt;0,IF(K1634&lt;&gt;0,K1634/H1634*100,""),"")</f>
        <v>109.68523878437</v>
      </c>
      <c r="Q1634" s="65" t="n">
        <f aca="false">E1634-C1634-D1634</f>
        <v>0</v>
      </c>
      <c r="R1634" s="66" t="n">
        <f aca="false">H1634-F1634-G1634</f>
        <v>0</v>
      </c>
      <c r="S1634" s="66" t="n">
        <f aca="false">K1634-I1634-J1634</f>
        <v>0</v>
      </c>
    </row>
    <row r="1635" s="43" customFormat="true" ht="12" hidden="true" customHeight="false" outlineLevel="0" collapsed="false">
      <c r="A1635" s="67" t="s">
        <v>26</v>
      </c>
      <c r="B1635" s="68"/>
      <c r="C1635" s="151" t="n">
        <f aca="false">SUM(C1636)</f>
        <v>2600000</v>
      </c>
      <c r="D1635" s="166"/>
      <c r="E1635" s="82" t="n">
        <f aca="false">SUM(C1635:D1635)</f>
        <v>2600000</v>
      </c>
      <c r="F1635" s="82" t="n">
        <f aca="false">SUM(F1636)</f>
        <v>2764000</v>
      </c>
      <c r="G1635" s="166"/>
      <c r="H1635" s="82" t="n">
        <f aca="false">SUM(F1635:G1635)</f>
        <v>2764000</v>
      </c>
      <c r="I1635" s="151" t="n">
        <f aca="false">SUM(I1636:I1637)</f>
        <v>3031700</v>
      </c>
      <c r="J1635" s="166"/>
      <c r="K1635" s="82" t="n">
        <f aca="false">SUM(I1635:J1635)</f>
        <v>3031700</v>
      </c>
      <c r="L1635" s="83" t="n">
        <f aca="false">IF(C1635&lt;&gt;0,IF(I1635&lt;&gt;0,I1635/C1635*100,""),"")</f>
        <v>116.603846153846</v>
      </c>
      <c r="M1635" s="83" t="n">
        <f aca="false">IF(E1635&lt;&gt;0,IF(K1635&lt;&gt;0,K1635/E1635*100,""),"")</f>
        <v>116.603846153846</v>
      </c>
      <c r="N1635" s="83" t="n">
        <f aca="false">IF(F1635&lt;&gt;0,IF(I1635&lt;&gt;0,I1635/F1635*100,""),"")</f>
        <v>109.68523878437</v>
      </c>
      <c r="O1635" s="83" t="n">
        <f aca="false">IF(H1635&lt;&gt;0,IF(K1635&lt;&gt;0,K1635/H1635*100,""),"")</f>
        <v>109.68523878437</v>
      </c>
      <c r="Q1635" s="65" t="n">
        <f aca="false">E1635-C1635-D1635</f>
        <v>0</v>
      </c>
      <c r="R1635" s="66" t="n">
        <f aca="false">H1635-F1635-G1635</f>
        <v>0</v>
      </c>
      <c r="S1635" s="66" t="n">
        <f aca="false">K1635-I1635-J1635</f>
        <v>0</v>
      </c>
    </row>
    <row r="1636" s="43" customFormat="true" ht="11.25" hidden="false" customHeight="false" outlineLevel="0" collapsed="false">
      <c r="A1636" s="72" t="s">
        <v>811</v>
      </c>
      <c r="B1636" s="87" t="s">
        <v>812</v>
      </c>
      <c r="C1636" s="69" t="n">
        <v>2600000</v>
      </c>
      <c r="D1636" s="69"/>
      <c r="E1636" s="82" t="n">
        <f aca="false">SUM(C1636:D1636)</f>
        <v>2600000</v>
      </c>
      <c r="F1636" s="69" t="n">
        <v>2764000</v>
      </c>
      <c r="G1636" s="69"/>
      <c r="H1636" s="82" t="n">
        <f aca="false">SUM(F1636:G1636)</f>
        <v>2764000</v>
      </c>
      <c r="I1636" s="69" t="n">
        <v>3001700</v>
      </c>
      <c r="J1636" s="69"/>
      <c r="K1636" s="82" t="n">
        <f aca="false">SUM(I1636:J1636)</f>
        <v>3001700</v>
      </c>
      <c r="L1636" s="83" t="n">
        <f aca="false">IF(C1636&lt;&gt;0,IF(I1636&lt;&gt;0,I1636/C1636*100,""),"")</f>
        <v>115.45</v>
      </c>
      <c r="M1636" s="83" t="n">
        <f aca="false">IF(E1636&lt;&gt;0,IF(K1636&lt;&gt;0,K1636/E1636*100,""),"")</f>
        <v>115.45</v>
      </c>
      <c r="N1636" s="83" t="n">
        <f aca="false">IF(F1636&lt;&gt;0,IF(I1636&lt;&gt;0,I1636/F1636*100,""),"")</f>
        <v>108.5998552822</v>
      </c>
      <c r="O1636" s="83" t="n">
        <f aca="false">IF(H1636&lt;&gt;0,IF(K1636&lt;&gt;0,K1636/H1636*100,""),"")</f>
        <v>108.5998552822</v>
      </c>
      <c r="Q1636" s="65" t="n">
        <f aca="false">E1636-C1636-D1636</f>
        <v>0</v>
      </c>
      <c r="R1636" s="66" t="n">
        <f aca="false">H1636-F1636-G1636</f>
        <v>0</v>
      </c>
      <c r="S1636" s="66" t="n">
        <f aca="false">K1636-I1636-J1636</f>
        <v>0</v>
      </c>
    </row>
    <row r="1637" s="43" customFormat="true" ht="11.25" hidden="false" customHeight="false" outlineLevel="0" collapsed="false">
      <c r="A1637" s="72" t="s">
        <v>30</v>
      </c>
      <c r="B1637" s="87" t="s">
        <v>31</v>
      </c>
      <c r="C1637" s="69"/>
      <c r="D1637" s="69"/>
      <c r="E1637" s="69"/>
      <c r="F1637" s="69"/>
      <c r="G1637" s="69"/>
      <c r="H1637" s="69"/>
      <c r="I1637" s="69" t="n">
        <v>30000</v>
      </c>
      <c r="J1637" s="69"/>
      <c r="K1637" s="82" t="n">
        <f aca="false">SUM(I1637:J1637)</f>
        <v>30000</v>
      </c>
      <c r="L1637" s="83" t="str">
        <f aca="false">IF(C1637&lt;&gt;0,IF(I1637&lt;&gt;0,I1637/C1637*100,""),"")</f>
        <v/>
      </c>
      <c r="M1637" s="83" t="str">
        <f aca="false">IF(E1637&lt;&gt;0,IF(K1637&lt;&gt;0,K1637/E1637*100,""),"")</f>
        <v/>
      </c>
      <c r="N1637" s="83" t="str">
        <f aca="false">IF(F1637&lt;&gt;0,IF(I1637&lt;&gt;0,I1637/F1637*100,""),"")</f>
        <v/>
      </c>
      <c r="O1637" s="83" t="str">
        <f aca="false">IF(H1637&lt;&gt;0,IF(K1637&lt;&gt;0,K1637/H1637*100,""),"")</f>
        <v/>
      </c>
      <c r="Q1637" s="65" t="n">
        <f aca="false">E1637-C1637-D1637</f>
        <v>0</v>
      </c>
      <c r="R1637" s="66" t="n">
        <f aca="false">H1637-F1637-G1637</f>
        <v>0</v>
      </c>
      <c r="S1637" s="66" t="n">
        <f aca="false">K1637-I1637-J1637</f>
        <v>0</v>
      </c>
    </row>
    <row r="1638" s="43" customFormat="true" ht="6" hidden="false" customHeight="true" outlineLevel="0" collapsed="false">
      <c r="A1638" s="72"/>
      <c r="B1638" s="87"/>
      <c r="C1638" s="69"/>
      <c r="D1638" s="69"/>
      <c r="E1638" s="69"/>
      <c r="F1638" s="69"/>
      <c r="G1638" s="69"/>
      <c r="H1638" s="69"/>
      <c r="I1638" s="69"/>
      <c r="J1638" s="69"/>
      <c r="K1638" s="69"/>
      <c r="L1638" s="71" t="str">
        <f aca="false">IF(C1638&lt;&gt;0,IF(I1638&lt;&gt;0,I1638/C1638*100,""),"")</f>
        <v/>
      </c>
      <c r="M1638" s="71" t="str">
        <f aca="false">IF(E1638&lt;&gt;0,IF(K1638&lt;&gt;0,K1638/E1638*100,""),"")</f>
        <v/>
      </c>
      <c r="N1638" s="71" t="str">
        <f aca="false">IF(F1638&lt;&gt;0,IF(I1638&lt;&gt;0,I1638/F1638*100,""),"")</f>
        <v/>
      </c>
      <c r="O1638" s="71" t="str">
        <f aca="false">IF(H1638&lt;&gt;0,IF(K1638&lt;&gt;0,K1638/H1638*100,""),"")</f>
        <v/>
      </c>
      <c r="Q1638" s="65" t="n">
        <f aca="false">E1638-C1638-D1638</f>
        <v>0</v>
      </c>
      <c r="R1638" s="66" t="n">
        <f aca="false">H1638-F1638-G1638</f>
        <v>0</v>
      </c>
      <c r="S1638" s="66" t="n">
        <f aca="false">K1638-I1638-J1638</f>
        <v>0</v>
      </c>
    </row>
    <row r="1639" s="43" customFormat="true" ht="12.75" hidden="false" customHeight="false" outlineLevel="0" collapsed="false">
      <c r="A1639" s="61" t="s">
        <v>825</v>
      </c>
      <c r="B1639" s="76" t="s">
        <v>19</v>
      </c>
      <c r="C1639" s="108" t="n">
        <f aca="false">SUM(C1641:C1641)</f>
        <v>5100000</v>
      </c>
      <c r="D1639" s="108" t="n">
        <f aca="false">SUM(D1641:D1641)</f>
        <v>0</v>
      </c>
      <c r="E1639" s="108" t="n">
        <f aca="false">SUM(C1639:D1639)</f>
        <v>5100000</v>
      </c>
      <c r="F1639" s="108" t="n">
        <f aca="false">SUM(F1641:F1641)</f>
        <v>5337200</v>
      </c>
      <c r="G1639" s="108" t="n">
        <f aca="false">SUM(G1641:G1641)</f>
        <v>0</v>
      </c>
      <c r="H1639" s="108" t="n">
        <f aca="false">SUM(F1639:G1639)</f>
        <v>5337200</v>
      </c>
      <c r="I1639" s="108" t="n">
        <f aca="false">SUM(I1641:I1641)</f>
        <v>5100000</v>
      </c>
      <c r="J1639" s="108" t="n">
        <f aca="false">SUM(J1641:J1641)</f>
        <v>0</v>
      </c>
      <c r="K1639" s="108" t="n">
        <f aca="false">SUM(I1639:J1639)</f>
        <v>5100000</v>
      </c>
      <c r="L1639" s="109" t="n">
        <f aca="false">IF(C1639&lt;&gt;0,IF(I1639&lt;&gt;0,I1639/C1639*100,""),"")</f>
        <v>100</v>
      </c>
      <c r="M1639" s="109" t="n">
        <f aca="false">IF(E1639&lt;&gt;0,IF(K1639&lt;&gt;0,K1639/E1639*100,""),"")</f>
        <v>100</v>
      </c>
      <c r="N1639" s="109" t="n">
        <f aca="false">IF(F1639&lt;&gt;0,IF(I1639&lt;&gt;0,I1639/F1639*100,""),"")</f>
        <v>95.5557221014764</v>
      </c>
      <c r="O1639" s="109" t="n">
        <f aca="false">IF(H1639&lt;&gt;0,IF(K1639&lt;&gt;0,K1639/H1639*100,""),"")</f>
        <v>95.5557221014764</v>
      </c>
      <c r="Q1639" s="65" t="n">
        <f aca="false">E1639-C1639-D1639</f>
        <v>0</v>
      </c>
      <c r="R1639" s="66" t="n">
        <f aca="false">H1639-F1639-G1639</f>
        <v>0</v>
      </c>
      <c r="S1639" s="66" t="n">
        <f aca="false">K1639-I1639-J1639</f>
        <v>0</v>
      </c>
    </row>
    <row r="1640" s="43" customFormat="true" ht="12" hidden="true" customHeight="false" outlineLevel="0" collapsed="false">
      <c r="A1640" s="67" t="s">
        <v>26</v>
      </c>
      <c r="B1640" s="68"/>
      <c r="C1640" s="151" t="n">
        <f aca="false">SUM(C1641)</f>
        <v>5100000</v>
      </c>
      <c r="D1640" s="166"/>
      <c r="E1640" s="82" t="n">
        <f aca="false">SUM(C1640:D1640)</f>
        <v>5100000</v>
      </c>
      <c r="F1640" s="82" t="n">
        <f aca="false">SUM(F1641)</f>
        <v>5337200</v>
      </c>
      <c r="G1640" s="166"/>
      <c r="H1640" s="82" t="n">
        <f aca="false">SUM(F1640:G1640)</f>
        <v>5337200</v>
      </c>
      <c r="I1640" s="151" t="n">
        <f aca="false">SUM(I1641)</f>
        <v>5100000</v>
      </c>
      <c r="J1640" s="166"/>
      <c r="K1640" s="82" t="n">
        <f aca="false">SUM(I1640:J1640)</f>
        <v>5100000</v>
      </c>
      <c r="L1640" s="83" t="n">
        <f aca="false">IF(C1640&lt;&gt;0,IF(I1640&lt;&gt;0,I1640/C1640*100,""),"")</f>
        <v>100</v>
      </c>
      <c r="M1640" s="83" t="n">
        <f aca="false">IF(E1640&lt;&gt;0,IF(K1640&lt;&gt;0,K1640/E1640*100,""),"")</f>
        <v>100</v>
      </c>
      <c r="N1640" s="83" t="n">
        <f aca="false">IF(F1640&lt;&gt;0,IF(I1640&lt;&gt;0,I1640/F1640*100,""),"")</f>
        <v>95.5557221014764</v>
      </c>
      <c r="O1640" s="83" t="n">
        <f aca="false">IF(H1640&lt;&gt;0,IF(K1640&lt;&gt;0,K1640/H1640*100,""),"")</f>
        <v>95.5557221014764</v>
      </c>
      <c r="Q1640" s="65" t="n">
        <f aca="false">E1640-C1640-D1640</f>
        <v>0</v>
      </c>
      <c r="R1640" s="66" t="n">
        <f aca="false">H1640-F1640-G1640</f>
        <v>0</v>
      </c>
      <c r="S1640" s="66" t="n">
        <f aca="false">K1640-I1640-J1640</f>
        <v>0</v>
      </c>
    </row>
    <row r="1641" s="43" customFormat="true" ht="11.25" hidden="false" customHeight="false" outlineLevel="0" collapsed="false">
      <c r="A1641" s="72" t="s">
        <v>811</v>
      </c>
      <c r="B1641" s="87" t="s">
        <v>812</v>
      </c>
      <c r="C1641" s="69" t="n">
        <v>5100000</v>
      </c>
      <c r="D1641" s="69"/>
      <c r="E1641" s="82" t="n">
        <f aca="false">SUM(C1641:D1641)</f>
        <v>5100000</v>
      </c>
      <c r="F1641" s="69" t="n">
        <v>5337200</v>
      </c>
      <c r="G1641" s="69"/>
      <c r="H1641" s="82" t="n">
        <f aca="false">SUM(F1641:G1641)</f>
        <v>5337200</v>
      </c>
      <c r="I1641" s="69" t="n">
        <v>5100000</v>
      </c>
      <c r="J1641" s="69"/>
      <c r="K1641" s="82" t="n">
        <f aca="false">SUM(I1641:J1641)</f>
        <v>5100000</v>
      </c>
      <c r="L1641" s="83" t="n">
        <f aca="false">IF(C1641&lt;&gt;0,IF(I1641&lt;&gt;0,I1641/C1641*100,""),"")</f>
        <v>100</v>
      </c>
      <c r="M1641" s="83" t="n">
        <f aca="false">IF(E1641&lt;&gt;0,IF(K1641&lt;&gt;0,K1641/E1641*100,""),"")</f>
        <v>100</v>
      </c>
      <c r="N1641" s="83" t="n">
        <f aca="false">IF(F1641&lt;&gt;0,IF(I1641&lt;&gt;0,I1641/F1641*100,""),"")</f>
        <v>95.5557221014764</v>
      </c>
      <c r="O1641" s="83" t="n">
        <f aca="false">IF(H1641&lt;&gt;0,IF(K1641&lt;&gt;0,K1641/H1641*100,""),"")</f>
        <v>95.5557221014764</v>
      </c>
      <c r="Q1641" s="65" t="n">
        <f aca="false">E1641-C1641-D1641</f>
        <v>0</v>
      </c>
      <c r="R1641" s="66" t="n">
        <f aca="false">H1641-F1641-G1641</f>
        <v>0</v>
      </c>
      <c r="S1641" s="66" t="n">
        <f aca="false">K1641-I1641-J1641</f>
        <v>0</v>
      </c>
    </row>
    <row r="1642" s="43" customFormat="true" ht="6" hidden="false" customHeight="true" outlineLevel="0" collapsed="false">
      <c r="A1642" s="72"/>
      <c r="B1642" s="48"/>
      <c r="C1642" s="69"/>
      <c r="D1642" s="69"/>
      <c r="E1642" s="69" t="n">
        <f aca="false">SUM(C1642:D1642)</f>
        <v>0</v>
      </c>
      <c r="F1642" s="69"/>
      <c r="G1642" s="69"/>
      <c r="H1642" s="69" t="n">
        <f aca="false">SUM(F1642:G1642)</f>
        <v>0</v>
      </c>
      <c r="I1642" s="69"/>
      <c r="J1642" s="69"/>
      <c r="K1642" s="69" t="n">
        <f aca="false">SUM(I1642:J1642)</f>
        <v>0</v>
      </c>
      <c r="L1642" s="71" t="str">
        <f aca="false">IF(C1642&lt;&gt;0,IF(I1642&lt;&gt;0,I1642/C1642*100,""),"")</f>
        <v/>
      </c>
      <c r="M1642" s="71" t="str">
        <f aca="false">IF(E1642&lt;&gt;0,IF(K1642&lt;&gt;0,K1642/E1642*100,""),"")</f>
        <v/>
      </c>
      <c r="N1642" s="71" t="str">
        <f aca="false">IF(F1642&lt;&gt;0,IF(I1642&lt;&gt;0,I1642/F1642*100,""),"")</f>
        <v/>
      </c>
      <c r="O1642" s="71" t="str">
        <f aca="false">IF(H1642&lt;&gt;0,IF(K1642&lt;&gt;0,K1642/H1642*100,""),"")</f>
        <v/>
      </c>
      <c r="Q1642" s="65" t="n">
        <f aca="false">E1642-C1642-D1642</f>
        <v>0</v>
      </c>
      <c r="R1642" s="66" t="n">
        <f aca="false">H1642-F1642-G1642</f>
        <v>0</v>
      </c>
      <c r="S1642" s="66" t="n">
        <f aca="false">K1642-I1642-J1642</f>
        <v>0</v>
      </c>
    </row>
    <row r="1643" s="43" customFormat="true" ht="12.75" hidden="false" customHeight="false" outlineLevel="0" collapsed="false">
      <c r="A1643" s="61" t="s">
        <v>826</v>
      </c>
      <c r="B1643" s="76" t="s">
        <v>19</v>
      </c>
      <c r="C1643" s="108" t="n">
        <f aca="false">SUM(C1645:C1645)</f>
        <v>3000000</v>
      </c>
      <c r="D1643" s="108" t="n">
        <f aca="false">SUM(D1645:D1645)</f>
        <v>0</v>
      </c>
      <c r="E1643" s="108" t="n">
        <f aca="false">SUM(C1643:D1643)</f>
        <v>3000000</v>
      </c>
      <c r="F1643" s="108" t="n">
        <f aca="false">SUM(F1645:F1645)</f>
        <v>3207600</v>
      </c>
      <c r="G1643" s="108" t="n">
        <f aca="false">SUM(G1645:G1645)</f>
        <v>0</v>
      </c>
      <c r="H1643" s="108" t="n">
        <f aca="false">SUM(F1643:G1643)</f>
        <v>3207600</v>
      </c>
      <c r="I1643" s="108" t="n">
        <f aca="false">SUM(I1645:I1645)</f>
        <v>3141200</v>
      </c>
      <c r="J1643" s="108" t="n">
        <f aca="false">SUM(J1645:J1645)</f>
        <v>0</v>
      </c>
      <c r="K1643" s="108" t="n">
        <f aca="false">SUM(I1643:J1643)</f>
        <v>3141200</v>
      </c>
      <c r="L1643" s="109" t="n">
        <f aca="false">IF(C1643&lt;&gt;0,IF(I1643&lt;&gt;0,I1643/C1643*100,""),"")</f>
        <v>104.706666666667</v>
      </c>
      <c r="M1643" s="109" t="n">
        <f aca="false">IF(E1643&lt;&gt;0,IF(K1643&lt;&gt;0,K1643/E1643*100,""),"")</f>
        <v>104.706666666667</v>
      </c>
      <c r="N1643" s="109" t="n">
        <f aca="false">IF(F1643&lt;&gt;0,IF(I1643&lt;&gt;0,I1643/F1643*100,""),"")</f>
        <v>97.929916448435</v>
      </c>
      <c r="O1643" s="109" t="n">
        <f aca="false">IF(H1643&lt;&gt;0,IF(K1643&lt;&gt;0,K1643/H1643*100,""),"")</f>
        <v>97.929916448435</v>
      </c>
      <c r="Q1643" s="65" t="n">
        <f aca="false">E1643-C1643-D1643</f>
        <v>0</v>
      </c>
      <c r="R1643" s="66" t="n">
        <f aca="false">H1643-F1643-G1643</f>
        <v>0</v>
      </c>
      <c r="S1643" s="66" t="n">
        <f aca="false">K1643-I1643-J1643</f>
        <v>0</v>
      </c>
    </row>
    <row r="1644" s="43" customFormat="true" ht="12" hidden="true" customHeight="false" outlineLevel="0" collapsed="false">
      <c r="A1644" s="67" t="s">
        <v>26</v>
      </c>
      <c r="B1644" s="68"/>
      <c r="C1644" s="151" t="n">
        <f aca="false">SUM(C1645)</f>
        <v>3000000</v>
      </c>
      <c r="D1644" s="166"/>
      <c r="E1644" s="82" t="n">
        <f aca="false">SUM(C1644:D1644)</f>
        <v>3000000</v>
      </c>
      <c r="F1644" s="82" t="n">
        <f aca="false">SUM(F1645)</f>
        <v>3207600</v>
      </c>
      <c r="G1644" s="166"/>
      <c r="H1644" s="82" t="n">
        <f aca="false">SUM(F1644:G1644)</f>
        <v>3207600</v>
      </c>
      <c r="I1644" s="151" t="n">
        <f aca="false">SUM(I1645)</f>
        <v>3141200</v>
      </c>
      <c r="J1644" s="166"/>
      <c r="K1644" s="82" t="n">
        <f aca="false">SUM(I1644:J1644)</f>
        <v>3141200</v>
      </c>
      <c r="L1644" s="83" t="n">
        <f aca="false">IF(C1644&lt;&gt;0,IF(I1644&lt;&gt;0,I1644/C1644*100,""),"")</f>
        <v>104.706666666667</v>
      </c>
      <c r="M1644" s="83" t="n">
        <f aca="false">IF(E1644&lt;&gt;0,IF(K1644&lt;&gt;0,K1644/E1644*100,""),"")</f>
        <v>104.706666666667</v>
      </c>
      <c r="N1644" s="83" t="n">
        <f aca="false">IF(F1644&lt;&gt;0,IF(I1644&lt;&gt;0,I1644/F1644*100,""),"")</f>
        <v>97.929916448435</v>
      </c>
      <c r="O1644" s="83" t="n">
        <f aca="false">IF(H1644&lt;&gt;0,IF(K1644&lt;&gt;0,K1644/H1644*100,""),"")</f>
        <v>97.929916448435</v>
      </c>
      <c r="Q1644" s="65" t="n">
        <f aca="false">E1644-C1644-D1644</f>
        <v>0</v>
      </c>
      <c r="R1644" s="66" t="n">
        <f aca="false">H1644-F1644-G1644</f>
        <v>0</v>
      </c>
      <c r="S1644" s="66" t="n">
        <f aca="false">K1644-I1644-J1644</f>
        <v>0</v>
      </c>
    </row>
    <row r="1645" s="43" customFormat="true" ht="11.25" hidden="false" customHeight="false" outlineLevel="0" collapsed="false">
      <c r="A1645" s="72" t="s">
        <v>811</v>
      </c>
      <c r="B1645" s="87" t="s">
        <v>812</v>
      </c>
      <c r="C1645" s="69" t="n">
        <v>3000000</v>
      </c>
      <c r="D1645" s="69"/>
      <c r="E1645" s="82" t="n">
        <f aca="false">SUM(C1645:D1645)</f>
        <v>3000000</v>
      </c>
      <c r="F1645" s="69" t="n">
        <v>3207600</v>
      </c>
      <c r="G1645" s="69"/>
      <c r="H1645" s="82" t="n">
        <f aca="false">SUM(F1645:G1645)</f>
        <v>3207600</v>
      </c>
      <c r="I1645" s="69" t="n">
        <v>3141200</v>
      </c>
      <c r="J1645" s="69"/>
      <c r="K1645" s="82" t="n">
        <f aca="false">SUM(I1645:J1645)</f>
        <v>3141200</v>
      </c>
      <c r="L1645" s="83" t="n">
        <f aca="false">IF(C1645&lt;&gt;0,IF(I1645&lt;&gt;0,I1645/C1645*100,""),"")</f>
        <v>104.706666666667</v>
      </c>
      <c r="M1645" s="83" t="n">
        <f aca="false">IF(E1645&lt;&gt;0,IF(K1645&lt;&gt;0,K1645/E1645*100,""),"")</f>
        <v>104.706666666667</v>
      </c>
      <c r="N1645" s="83" t="n">
        <f aca="false">IF(F1645&lt;&gt;0,IF(I1645&lt;&gt;0,I1645/F1645*100,""),"")</f>
        <v>97.929916448435</v>
      </c>
      <c r="O1645" s="83" t="n">
        <f aca="false">IF(H1645&lt;&gt;0,IF(K1645&lt;&gt;0,K1645/H1645*100,""),"")</f>
        <v>97.929916448435</v>
      </c>
      <c r="Q1645" s="65" t="n">
        <f aca="false">E1645-C1645-D1645</f>
        <v>0</v>
      </c>
      <c r="R1645" s="66" t="n">
        <f aca="false">H1645-F1645-G1645</f>
        <v>0</v>
      </c>
      <c r="S1645" s="66" t="n">
        <f aca="false">K1645-I1645-J1645</f>
        <v>0</v>
      </c>
    </row>
    <row r="1646" s="43" customFormat="true" ht="6" hidden="false" customHeight="true" outlineLevel="0" collapsed="false">
      <c r="A1646" s="72"/>
      <c r="B1646" s="48"/>
      <c r="C1646" s="69"/>
      <c r="D1646" s="69"/>
      <c r="E1646" s="69" t="n">
        <f aca="false">SUM(C1646:D1646)</f>
        <v>0</v>
      </c>
      <c r="F1646" s="69"/>
      <c r="G1646" s="69"/>
      <c r="H1646" s="69" t="n">
        <f aca="false">SUM(F1646:G1646)</f>
        <v>0</v>
      </c>
      <c r="I1646" s="69"/>
      <c r="J1646" s="69"/>
      <c r="K1646" s="69" t="n">
        <f aca="false">SUM(I1646:J1646)</f>
        <v>0</v>
      </c>
      <c r="L1646" s="71" t="str">
        <f aca="false">IF(C1646&lt;&gt;0,IF(I1646&lt;&gt;0,I1646/C1646*100,""),"")</f>
        <v/>
      </c>
      <c r="M1646" s="71" t="str">
        <f aca="false">IF(E1646&lt;&gt;0,IF(K1646&lt;&gt;0,K1646/E1646*100,""),"")</f>
        <v/>
      </c>
      <c r="N1646" s="71" t="str">
        <f aca="false">IF(F1646&lt;&gt;0,IF(I1646&lt;&gt;0,I1646/F1646*100,""),"")</f>
        <v/>
      </c>
      <c r="O1646" s="71" t="str">
        <f aca="false">IF(H1646&lt;&gt;0,IF(K1646&lt;&gt;0,K1646/H1646*100,""),"")</f>
        <v/>
      </c>
      <c r="Q1646" s="65" t="n">
        <f aca="false">E1646-C1646-D1646</f>
        <v>0</v>
      </c>
      <c r="R1646" s="66" t="n">
        <f aca="false">H1646-F1646-G1646</f>
        <v>0</v>
      </c>
      <c r="S1646" s="66" t="n">
        <f aca="false">K1646-I1646-J1646</f>
        <v>0</v>
      </c>
    </row>
    <row r="1647" s="120" customFormat="true" ht="12.75" hidden="false" customHeight="false" outlineLevel="0" collapsed="false">
      <c r="A1647" s="61" t="s">
        <v>827</v>
      </c>
      <c r="B1647" s="76" t="s">
        <v>19</v>
      </c>
      <c r="C1647" s="108" t="n">
        <f aca="false">SUM(C1649:C1649)</f>
        <v>1575000</v>
      </c>
      <c r="D1647" s="108" t="n">
        <f aca="false">SUM(D1649:D1649)</f>
        <v>0</v>
      </c>
      <c r="E1647" s="108" t="n">
        <f aca="false">SUM(C1647:D1647)</f>
        <v>1575000</v>
      </c>
      <c r="F1647" s="108" t="n">
        <f aca="false">SUM(F1649:F1649)</f>
        <v>1782700</v>
      </c>
      <c r="G1647" s="108" t="n">
        <f aca="false">SUM(G1649:G1649)</f>
        <v>0</v>
      </c>
      <c r="H1647" s="108" t="n">
        <f aca="false">SUM(F1647:G1647)</f>
        <v>1782700</v>
      </c>
      <c r="I1647" s="108" t="n">
        <f aca="false">SUM(I1649:I1649)</f>
        <v>1858400</v>
      </c>
      <c r="J1647" s="108" t="n">
        <f aca="false">SUM(J1649:J1649)</f>
        <v>0</v>
      </c>
      <c r="K1647" s="108" t="n">
        <f aca="false">SUM(I1647:J1647)</f>
        <v>1858400</v>
      </c>
      <c r="L1647" s="109" t="n">
        <f aca="false">IF(C1647&lt;&gt;0,IF(I1647&lt;&gt;0,I1647/C1647*100,""),"")</f>
        <v>117.993650793651</v>
      </c>
      <c r="M1647" s="109" t="n">
        <f aca="false">IF(E1647&lt;&gt;0,IF(K1647&lt;&gt;0,K1647/E1647*100,""),"")</f>
        <v>117.993650793651</v>
      </c>
      <c r="N1647" s="109" t="n">
        <f aca="false">IF(F1647&lt;&gt;0,IF(I1647&lt;&gt;0,I1647/F1647*100,""),"")</f>
        <v>104.246367868963</v>
      </c>
      <c r="O1647" s="109" t="n">
        <f aca="false">IF(H1647&lt;&gt;0,IF(K1647&lt;&gt;0,K1647/H1647*100,""),"")</f>
        <v>104.246367868963</v>
      </c>
      <c r="Q1647" s="65" t="n">
        <f aca="false">E1647-C1647-D1647</f>
        <v>0</v>
      </c>
      <c r="R1647" s="66" t="n">
        <f aca="false">H1647-F1647-G1647</f>
        <v>0</v>
      </c>
      <c r="S1647" s="66" t="n">
        <f aca="false">K1647-I1647-J1647</f>
        <v>0</v>
      </c>
    </row>
    <row r="1648" s="120" customFormat="true" ht="12" hidden="true" customHeight="false" outlineLevel="0" collapsed="false">
      <c r="A1648" s="72" t="s">
        <v>26</v>
      </c>
      <c r="B1648" s="130"/>
      <c r="C1648" s="111" t="n">
        <f aca="false">SUM(C1649)</f>
        <v>1575000</v>
      </c>
      <c r="D1648" s="112"/>
      <c r="E1648" s="69" t="n">
        <f aca="false">SUM(C1648:D1648)</f>
        <v>1575000</v>
      </c>
      <c r="F1648" s="69" t="n">
        <f aca="false">SUM(F1649)</f>
        <v>1782700</v>
      </c>
      <c r="G1648" s="112"/>
      <c r="H1648" s="69" t="n">
        <f aca="false">SUM(F1648:G1648)</f>
        <v>1782700</v>
      </c>
      <c r="I1648" s="111" t="n">
        <f aca="false">SUM(I1649)</f>
        <v>1858400</v>
      </c>
      <c r="J1648" s="112"/>
      <c r="K1648" s="69" t="n">
        <f aca="false">SUM(I1648:J1648)</f>
        <v>1858400</v>
      </c>
      <c r="L1648" s="71" t="n">
        <f aca="false">IF(C1648&lt;&gt;0,IF(I1648&lt;&gt;0,I1648/C1648*100,""),"")</f>
        <v>117.993650793651</v>
      </c>
      <c r="M1648" s="71" t="n">
        <f aca="false">IF(E1648&lt;&gt;0,IF(K1648&lt;&gt;0,K1648/E1648*100,""),"")</f>
        <v>117.993650793651</v>
      </c>
      <c r="N1648" s="71" t="n">
        <f aca="false">IF(F1648&lt;&gt;0,IF(I1648&lt;&gt;0,I1648/F1648*100,""),"")</f>
        <v>104.246367868963</v>
      </c>
      <c r="O1648" s="71" t="n">
        <f aca="false">IF(H1648&lt;&gt;0,IF(K1648&lt;&gt;0,K1648/H1648*100,""),"")</f>
        <v>104.246367868963</v>
      </c>
      <c r="Q1648" s="65" t="n">
        <f aca="false">E1648-C1648-D1648</f>
        <v>0</v>
      </c>
      <c r="R1648" s="66" t="n">
        <f aca="false">H1648-F1648-G1648</f>
        <v>0</v>
      </c>
      <c r="S1648" s="66" t="n">
        <f aca="false">K1648-I1648-J1648</f>
        <v>0</v>
      </c>
    </row>
    <row r="1649" s="43" customFormat="true" ht="11.25" hidden="false" customHeight="false" outlineLevel="0" collapsed="false">
      <c r="A1649" s="101" t="s">
        <v>811</v>
      </c>
      <c r="B1649" s="102" t="s">
        <v>812</v>
      </c>
      <c r="C1649" s="103" t="n">
        <v>1575000</v>
      </c>
      <c r="D1649" s="103"/>
      <c r="E1649" s="103" t="n">
        <f aca="false">SUM(C1649:D1649)</f>
        <v>1575000</v>
      </c>
      <c r="F1649" s="103" t="n">
        <v>1782700</v>
      </c>
      <c r="G1649" s="103"/>
      <c r="H1649" s="103" t="n">
        <f aca="false">SUM(F1649:G1649)</f>
        <v>1782700</v>
      </c>
      <c r="I1649" s="103" t="n">
        <v>1858400</v>
      </c>
      <c r="J1649" s="103"/>
      <c r="K1649" s="103" t="n">
        <f aca="false">SUM(I1649:J1649)</f>
        <v>1858400</v>
      </c>
      <c r="L1649" s="117" t="n">
        <f aca="false">IF(C1649&lt;&gt;0,IF(I1649&lt;&gt;0,I1649/C1649*100,""),"")</f>
        <v>117.993650793651</v>
      </c>
      <c r="M1649" s="117" t="n">
        <f aca="false">IF(E1649&lt;&gt;0,IF(K1649&lt;&gt;0,K1649/E1649*100,""),"")</f>
        <v>117.993650793651</v>
      </c>
      <c r="N1649" s="117" t="n">
        <f aca="false">IF(F1649&lt;&gt;0,IF(I1649&lt;&gt;0,I1649/F1649*100,""),"")</f>
        <v>104.246367868963</v>
      </c>
      <c r="O1649" s="117" t="n">
        <f aca="false">IF(H1649&lt;&gt;0,IF(K1649&lt;&gt;0,K1649/H1649*100,""),"")</f>
        <v>104.246367868963</v>
      </c>
      <c r="Q1649" s="65" t="n">
        <f aca="false">E1649-C1649-D1649</f>
        <v>0</v>
      </c>
      <c r="R1649" s="66" t="n">
        <f aca="false">H1649-F1649-G1649</f>
        <v>0</v>
      </c>
      <c r="S1649" s="66" t="n">
        <f aca="false">K1649-I1649-J1649</f>
        <v>0</v>
      </c>
    </row>
    <row r="1650" s="43" customFormat="true" ht="6" hidden="false" customHeight="true" outlineLevel="0" collapsed="false">
      <c r="A1650" s="72"/>
      <c r="B1650" s="48"/>
      <c r="C1650" s="69"/>
      <c r="D1650" s="69"/>
      <c r="E1650" s="69" t="n">
        <f aca="false">SUM(C1650:D1650)</f>
        <v>0</v>
      </c>
      <c r="F1650" s="69"/>
      <c r="G1650" s="69"/>
      <c r="H1650" s="69" t="n">
        <f aca="false">SUM(F1650:G1650)</f>
        <v>0</v>
      </c>
      <c r="I1650" s="69"/>
      <c r="J1650" s="69"/>
      <c r="K1650" s="69" t="n">
        <f aca="false">SUM(I1650:J1650)</f>
        <v>0</v>
      </c>
      <c r="L1650" s="71" t="str">
        <f aca="false">IF(C1650&lt;&gt;0,IF(I1650&lt;&gt;0,I1650/C1650*100,""),"")</f>
        <v/>
      </c>
      <c r="M1650" s="71" t="str">
        <f aca="false">IF(E1650&lt;&gt;0,IF(K1650&lt;&gt;0,K1650/E1650*100,""),"")</f>
        <v/>
      </c>
      <c r="N1650" s="71" t="str">
        <f aca="false">IF(F1650&lt;&gt;0,IF(I1650&lt;&gt;0,I1650/F1650*100,""),"")</f>
        <v/>
      </c>
      <c r="O1650" s="71" t="str">
        <f aca="false">IF(H1650&lt;&gt;0,IF(K1650&lt;&gt;0,K1650/H1650*100,""),"")</f>
        <v/>
      </c>
      <c r="Q1650" s="65" t="n">
        <f aca="false">E1650-C1650-D1650</f>
        <v>0</v>
      </c>
      <c r="R1650" s="66" t="n">
        <f aca="false">H1650-F1650-G1650</f>
        <v>0</v>
      </c>
      <c r="S1650" s="66" t="n">
        <f aca="false">K1650-I1650-J1650</f>
        <v>0</v>
      </c>
    </row>
    <row r="1651" s="120" customFormat="true" ht="12.75" hidden="false" customHeight="false" outlineLevel="0" collapsed="false">
      <c r="A1651" s="61" t="s">
        <v>828</v>
      </c>
      <c r="B1651" s="76" t="s">
        <v>19</v>
      </c>
      <c r="C1651" s="108" t="n">
        <f aca="false">SUM(C1653:C1653)</f>
        <v>3130000</v>
      </c>
      <c r="D1651" s="108" t="n">
        <f aca="false">SUM(D1653:D1653)</f>
        <v>0</v>
      </c>
      <c r="E1651" s="108" t="n">
        <f aca="false">SUM(C1651:D1651)</f>
        <v>3130000</v>
      </c>
      <c r="F1651" s="108" t="n">
        <f aca="false">SUM(F1653:F1653)</f>
        <v>3492900</v>
      </c>
      <c r="G1651" s="108" t="n">
        <f aca="false">SUM(G1653:G1653)</f>
        <v>0</v>
      </c>
      <c r="H1651" s="108" t="n">
        <f aca="false">SUM(F1651:G1651)</f>
        <v>3492900</v>
      </c>
      <c r="I1651" s="108" t="n">
        <f aca="false">SUM(I1653:I1653)</f>
        <v>3366800</v>
      </c>
      <c r="J1651" s="108" t="n">
        <f aca="false">SUM(J1653:J1653)</f>
        <v>0</v>
      </c>
      <c r="K1651" s="108" t="n">
        <f aca="false">SUM(I1651:J1651)</f>
        <v>3366800</v>
      </c>
      <c r="L1651" s="109" t="n">
        <f aca="false">IF(C1651&lt;&gt;0,IF(I1651&lt;&gt;0,I1651/C1651*100,""),"")</f>
        <v>107.565495207668</v>
      </c>
      <c r="M1651" s="109" t="n">
        <f aca="false">IF(E1651&lt;&gt;0,IF(K1651&lt;&gt;0,K1651/E1651*100,""),"")</f>
        <v>107.565495207668</v>
      </c>
      <c r="N1651" s="109" t="n">
        <f aca="false">IF(F1651&lt;&gt;0,IF(I1651&lt;&gt;0,I1651/F1651*100,""),"")</f>
        <v>96.3898193478199</v>
      </c>
      <c r="O1651" s="109" t="n">
        <f aca="false">IF(H1651&lt;&gt;0,IF(K1651&lt;&gt;0,K1651/H1651*100,""),"")</f>
        <v>96.3898193478199</v>
      </c>
      <c r="Q1651" s="65" t="n">
        <f aca="false">E1651-C1651-D1651</f>
        <v>0</v>
      </c>
      <c r="R1651" s="66" t="n">
        <f aca="false">H1651-F1651-G1651</f>
        <v>0</v>
      </c>
      <c r="S1651" s="66" t="n">
        <f aca="false">K1651-I1651-J1651</f>
        <v>0</v>
      </c>
    </row>
    <row r="1652" s="120" customFormat="true" ht="12" hidden="true" customHeight="false" outlineLevel="0" collapsed="false">
      <c r="A1652" s="72" t="s">
        <v>26</v>
      </c>
      <c r="B1652" s="130"/>
      <c r="C1652" s="111" t="n">
        <f aca="false">SUM(C1653)</f>
        <v>3130000</v>
      </c>
      <c r="D1652" s="112"/>
      <c r="E1652" s="69" t="n">
        <f aca="false">SUM(C1652:D1652)</f>
        <v>3130000</v>
      </c>
      <c r="F1652" s="69" t="n">
        <f aca="false">SUM(F1653)</f>
        <v>3492900</v>
      </c>
      <c r="G1652" s="112"/>
      <c r="H1652" s="69" t="n">
        <f aca="false">SUM(F1652:G1652)</f>
        <v>3492900</v>
      </c>
      <c r="I1652" s="111" t="n">
        <f aca="false">SUM(I1653)</f>
        <v>3366800</v>
      </c>
      <c r="J1652" s="112"/>
      <c r="K1652" s="69" t="n">
        <f aca="false">SUM(I1652:J1652)</f>
        <v>3366800</v>
      </c>
      <c r="L1652" s="71" t="n">
        <f aca="false">IF(C1652&lt;&gt;0,IF(I1652&lt;&gt;0,I1652/C1652*100,""),"")</f>
        <v>107.565495207668</v>
      </c>
      <c r="M1652" s="71" t="n">
        <f aca="false">IF(E1652&lt;&gt;0,IF(K1652&lt;&gt;0,K1652/E1652*100,""),"")</f>
        <v>107.565495207668</v>
      </c>
      <c r="N1652" s="71" t="n">
        <f aca="false">IF(F1652&lt;&gt;0,IF(I1652&lt;&gt;0,I1652/F1652*100,""),"")</f>
        <v>96.3898193478199</v>
      </c>
      <c r="O1652" s="71" t="n">
        <f aca="false">IF(H1652&lt;&gt;0,IF(K1652&lt;&gt;0,K1652/H1652*100,""),"")</f>
        <v>96.3898193478199</v>
      </c>
      <c r="Q1652" s="65" t="n">
        <f aca="false">E1652-C1652-D1652</f>
        <v>0</v>
      </c>
      <c r="R1652" s="66" t="n">
        <f aca="false">H1652-F1652-G1652</f>
        <v>0</v>
      </c>
      <c r="S1652" s="66" t="n">
        <f aca="false">K1652-I1652-J1652</f>
        <v>0</v>
      </c>
    </row>
    <row r="1653" s="43" customFormat="true" ht="11.25" hidden="false" customHeight="false" outlineLevel="0" collapsed="false">
      <c r="A1653" s="72" t="s">
        <v>811</v>
      </c>
      <c r="B1653" s="87" t="s">
        <v>812</v>
      </c>
      <c r="C1653" s="69" t="n">
        <v>3130000</v>
      </c>
      <c r="D1653" s="69"/>
      <c r="E1653" s="69" t="n">
        <f aca="false">SUM(C1653:D1653)</f>
        <v>3130000</v>
      </c>
      <c r="F1653" s="69" t="n">
        <v>3492900</v>
      </c>
      <c r="G1653" s="69"/>
      <c r="H1653" s="69" t="n">
        <f aca="false">SUM(F1653:G1653)</f>
        <v>3492900</v>
      </c>
      <c r="I1653" s="69" t="n">
        <v>3366800</v>
      </c>
      <c r="J1653" s="69"/>
      <c r="K1653" s="69" t="n">
        <f aca="false">SUM(I1653:J1653)</f>
        <v>3366800</v>
      </c>
      <c r="L1653" s="71" t="n">
        <f aca="false">IF(C1653&lt;&gt;0,IF(I1653&lt;&gt;0,I1653/C1653*100,""),"")</f>
        <v>107.565495207668</v>
      </c>
      <c r="M1653" s="71" t="n">
        <f aca="false">IF(E1653&lt;&gt;0,IF(K1653&lt;&gt;0,K1653/E1653*100,""),"")</f>
        <v>107.565495207668</v>
      </c>
      <c r="N1653" s="71" t="n">
        <f aca="false">IF(F1653&lt;&gt;0,IF(I1653&lt;&gt;0,I1653/F1653*100,""),"")</f>
        <v>96.3898193478199</v>
      </c>
      <c r="O1653" s="71" t="n">
        <f aca="false">IF(H1653&lt;&gt;0,IF(K1653&lt;&gt;0,K1653/H1653*100,""),"")</f>
        <v>96.3898193478199</v>
      </c>
      <c r="Q1653" s="65" t="n">
        <f aca="false">E1653-C1653-D1653</f>
        <v>0</v>
      </c>
      <c r="R1653" s="66" t="n">
        <f aca="false">H1653-F1653-G1653</f>
        <v>0</v>
      </c>
      <c r="S1653" s="66" t="n">
        <f aca="false">K1653-I1653-J1653</f>
        <v>0</v>
      </c>
    </row>
    <row r="1654" s="43" customFormat="true" ht="6" hidden="false" customHeight="true" outlineLevel="0" collapsed="false">
      <c r="A1654" s="72"/>
      <c r="B1654" s="48"/>
      <c r="C1654" s="69"/>
      <c r="D1654" s="69"/>
      <c r="E1654" s="69" t="n">
        <f aca="false">SUM(C1654:D1654)</f>
        <v>0</v>
      </c>
      <c r="F1654" s="69"/>
      <c r="G1654" s="69"/>
      <c r="H1654" s="69" t="n">
        <f aca="false">SUM(F1654:G1654)</f>
        <v>0</v>
      </c>
      <c r="I1654" s="69"/>
      <c r="J1654" s="69"/>
      <c r="K1654" s="69" t="n">
        <f aca="false">SUM(I1654:J1654)</f>
        <v>0</v>
      </c>
      <c r="L1654" s="71" t="str">
        <f aca="false">IF(C1654&lt;&gt;0,IF(I1654&lt;&gt;0,I1654/C1654*100,""),"")</f>
        <v/>
      </c>
      <c r="M1654" s="71" t="str">
        <f aca="false">IF(E1654&lt;&gt;0,IF(K1654&lt;&gt;0,K1654/E1654*100,""),"")</f>
        <v/>
      </c>
      <c r="N1654" s="71" t="str">
        <f aca="false">IF(F1654&lt;&gt;0,IF(I1654&lt;&gt;0,I1654/F1654*100,""),"")</f>
        <v/>
      </c>
      <c r="O1654" s="71" t="str">
        <f aca="false">IF(H1654&lt;&gt;0,IF(K1654&lt;&gt;0,K1654/H1654*100,""),"")</f>
        <v/>
      </c>
      <c r="Q1654" s="65" t="n">
        <f aca="false">E1654-C1654-D1654</f>
        <v>0</v>
      </c>
      <c r="R1654" s="66" t="n">
        <f aca="false">H1654-F1654-G1654</f>
        <v>0</v>
      </c>
      <c r="S1654" s="66" t="n">
        <f aca="false">K1654-I1654-J1654</f>
        <v>0</v>
      </c>
    </row>
    <row r="1655" s="120" customFormat="true" ht="12.75" hidden="false" customHeight="false" outlineLevel="0" collapsed="false">
      <c r="A1655" s="61" t="s">
        <v>829</v>
      </c>
      <c r="B1655" s="76" t="s">
        <v>19</v>
      </c>
      <c r="C1655" s="108" t="n">
        <f aca="false">SUM(C1657:C1657)</f>
        <v>4532100</v>
      </c>
      <c r="D1655" s="108" t="n">
        <f aca="false">SUM(D1657:D1657)</f>
        <v>0</v>
      </c>
      <c r="E1655" s="108" t="n">
        <f aca="false">SUM(C1655:D1655)</f>
        <v>4532100</v>
      </c>
      <c r="F1655" s="108" t="n">
        <f aca="false">SUM(F1657:F1657)</f>
        <v>5331100</v>
      </c>
      <c r="G1655" s="108" t="n">
        <f aca="false">SUM(G1657:G1657)</f>
        <v>0</v>
      </c>
      <c r="H1655" s="108" t="n">
        <f aca="false">SUM(F1655:G1655)</f>
        <v>5331100</v>
      </c>
      <c r="I1655" s="108" t="n">
        <f aca="false">SUM(I1657:I1657)</f>
        <v>4875700</v>
      </c>
      <c r="J1655" s="108" t="n">
        <f aca="false">SUM(J1657:J1657)</f>
        <v>0</v>
      </c>
      <c r="K1655" s="108" t="n">
        <f aca="false">SUM(I1655:J1655)</f>
        <v>4875700</v>
      </c>
      <c r="L1655" s="109" t="n">
        <f aca="false">IF(C1655&lt;&gt;0,IF(I1655&lt;&gt;0,I1655/C1655*100,""),"")</f>
        <v>107.581474371704</v>
      </c>
      <c r="M1655" s="109" t="n">
        <f aca="false">IF(E1655&lt;&gt;0,IF(K1655&lt;&gt;0,K1655/E1655*100,""),"")</f>
        <v>107.581474371704</v>
      </c>
      <c r="N1655" s="109" t="n">
        <f aca="false">IF(F1655&lt;&gt;0,IF(I1655&lt;&gt;0,I1655/F1655*100,""),"")</f>
        <v>91.4576729005271</v>
      </c>
      <c r="O1655" s="109" t="n">
        <f aca="false">IF(H1655&lt;&gt;0,IF(K1655&lt;&gt;0,K1655/H1655*100,""),"")</f>
        <v>91.4576729005271</v>
      </c>
      <c r="Q1655" s="65" t="n">
        <f aca="false">E1655-C1655-D1655</f>
        <v>0</v>
      </c>
      <c r="R1655" s="66" t="n">
        <f aca="false">H1655-F1655-G1655</f>
        <v>0</v>
      </c>
      <c r="S1655" s="66" t="n">
        <f aca="false">K1655-I1655-J1655</f>
        <v>0</v>
      </c>
    </row>
    <row r="1656" s="120" customFormat="true" ht="12" hidden="true" customHeight="false" outlineLevel="0" collapsed="false">
      <c r="A1656" s="72" t="s">
        <v>26</v>
      </c>
      <c r="B1656" s="130"/>
      <c r="C1656" s="111" t="n">
        <f aca="false">SUM(C1657)</f>
        <v>4532100</v>
      </c>
      <c r="D1656" s="112"/>
      <c r="E1656" s="69" t="n">
        <f aca="false">SUM(C1656:D1656)</f>
        <v>4532100</v>
      </c>
      <c r="F1656" s="69" t="n">
        <f aca="false">SUM(F1657)</f>
        <v>5331100</v>
      </c>
      <c r="G1656" s="112"/>
      <c r="H1656" s="69" t="n">
        <f aca="false">SUM(F1656:G1656)</f>
        <v>5331100</v>
      </c>
      <c r="I1656" s="111" t="n">
        <f aca="false">SUM(I1657)</f>
        <v>4875700</v>
      </c>
      <c r="J1656" s="112"/>
      <c r="K1656" s="69" t="n">
        <f aca="false">SUM(I1656:J1656)</f>
        <v>4875700</v>
      </c>
      <c r="L1656" s="71" t="n">
        <f aca="false">IF(C1656&lt;&gt;0,IF(I1656&lt;&gt;0,I1656/C1656*100,""),"")</f>
        <v>107.581474371704</v>
      </c>
      <c r="M1656" s="71" t="n">
        <f aca="false">IF(E1656&lt;&gt;0,IF(K1656&lt;&gt;0,K1656/E1656*100,""),"")</f>
        <v>107.581474371704</v>
      </c>
      <c r="N1656" s="71" t="n">
        <f aca="false">IF(F1656&lt;&gt;0,IF(I1656&lt;&gt;0,I1656/F1656*100,""),"")</f>
        <v>91.4576729005271</v>
      </c>
      <c r="O1656" s="71" t="n">
        <f aca="false">IF(H1656&lt;&gt;0,IF(K1656&lt;&gt;0,K1656/H1656*100,""),"")</f>
        <v>91.4576729005271</v>
      </c>
      <c r="Q1656" s="65" t="n">
        <f aca="false">E1656-C1656-D1656</f>
        <v>0</v>
      </c>
      <c r="R1656" s="66" t="n">
        <f aca="false">H1656-F1656-G1656</f>
        <v>0</v>
      </c>
      <c r="S1656" s="66" t="n">
        <f aca="false">K1656-I1656-J1656</f>
        <v>0</v>
      </c>
    </row>
    <row r="1657" s="43" customFormat="true" ht="11.25" hidden="false" customHeight="false" outlineLevel="0" collapsed="false">
      <c r="A1657" s="72" t="s">
        <v>811</v>
      </c>
      <c r="B1657" s="87" t="s">
        <v>812</v>
      </c>
      <c r="C1657" s="69" t="n">
        <v>4532100</v>
      </c>
      <c r="D1657" s="69"/>
      <c r="E1657" s="69" t="n">
        <f aca="false">SUM(C1657:D1657)</f>
        <v>4532100</v>
      </c>
      <c r="F1657" s="69" t="n">
        <v>5331100</v>
      </c>
      <c r="G1657" s="69"/>
      <c r="H1657" s="69" t="n">
        <f aca="false">SUM(F1657:G1657)</f>
        <v>5331100</v>
      </c>
      <c r="I1657" s="69" t="n">
        <v>4875700</v>
      </c>
      <c r="J1657" s="69"/>
      <c r="K1657" s="69" t="n">
        <f aca="false">SUM(I1657:J1657)</f>
        <v>4875700</v>
      </c>
      <c r="L1657" s="71" t="n">
        <f aca="false">IF(C1657&lt;&gt;0,IF(I1657&lt;&gt;0,I1657/C1657*100,""),"")</f>
        <v>107.581474371704</v>
      </c>
      <c r="M1657" s="71" t="n">
        <f aca="false">IF(E1657&lt;&gt;0,IF(K1657&lt;&gt;0,K1657/E1657*100,""),"")</f>
        <v>107.581474371704</v>
      </c>
      <c r="N1657" s="71" t="n">
        <f aca="false">IF(F1657&lt;&gt;0,IF(I1657&lt;&gt;0,I1657/F1657*100,""),"")</f>
        <v>91.4576729005271</v>
      </c>
      <c r="O1657" s="71" t="n">
        <f aca="false">IF(H1657&lt;&gt;0,IF(K1657&lt;&gt;0,K1657/H1657*100,""),"")</f>
        <v>91.4576729005271</v>
      </c>
      <c r="Q1657" s="65" t="n">
        <f aca="false">E1657-C1657-D1657</f>
        <v>0</v>
      </c>
      <c r="R1657" s="66" t="n">
        <f aca="false">H1657-F1657-G1657</f>
        <v>0</v>
      </c>
      <c r="S1657" s="66" t="n">
        <f aca="false">K1657-I1657-J1657</f>
        <v>0</v>
      </c>
    </row>
    <row r="1658" s="43" customFormat="true" ht="6" hidden="false" customHeight="true" outlineLevel="0" collapsed="false">
      <c r="A1658" s="72"/>
      <c r="B1658" s="48"/>
      <c r="C1658" s="69"/>
      <c r="D1658" s="69"/>
      <c r="E1658" s="69" t="n">
        <f aca="false">SUM(C1658:D1658)</f>
        <v>0</v>
      </c>
      <c r="F1658" s="69"/>
      <c r="G1658" s="69"/>
      <c r="H1658" s="69" t="n">
        <f aca="false">SUM(F1658:G1658)</f>
        <v>0</v>
      </c>
      <c r="I1658" s="69"/>
      <c r="J1658" s="69"/>
      <c r="K1658" s="69" t="n">
        <f aca="false">SUM(I1658:J1658)</f>
        <v>0</v>
      </c>
      <c r="L1658" s="71" t="str">
        <f aca="false">IF(C1658&lt;&gt;0,IF(I1658&lt;&gt;0,I1658/C1658*100,""),"")</f>
        <v/>
      </c>
      <c r="M1658" s="71" t="str">
        <f aca="false">IF(E1658&lt;&gt;0,IF(K1658&lt;&gt;0,K1658/E1658*100,""),"")</f>
        <v/>
      </c>
      <c r="N1658" s="71" t="str">
        <f aca="false">IF(F1658&lt;&gt;0,IF(I1658&lt;&gt;0,I1658/F1658*100,""),"")</f>
        <v/>
      </c>
      <c r="O1658" s="71" t="str">
        <f aca="false">IF(H1658&lt;&gt;0,IF(K1658&lt;&gt;0,K1658/H1658*100,""),"")</f>
        <v/>
      </c>
      <c r="Q1658" s="65" t="n">
        <f aca="false">E1658-C1658-D1658</f>
        <v>0</v>
      </c>
      <c r="R1658" s="66" t="n">
        <f aca="false">H1658-F1658-G1658</f>
        <v>0</v>
      </c>
      <c r="S1658" s="66" t="n">
        <f aca="false">K1658-I1658-J1658</f>
        <v>0</v>
      </c>
    </row>
    <row r="1659" s="120" customFormat="true" ht="12.75" hidden="false" customHeight="false" outlineLevel="0" collapsed="false">
      <c r="A1659" s="61" t="s">
        <v>830</v>
      </c>
      <c r="B1659" s="76" t="s">
        <v>19</v>
      </c>
      <c r="C1659" s="63" t="n">
        <f aca="false">SUM(C1661:C1664)</f>
        <v>3553100</v>
      </c>
      <c r="D1659" s="63" t="n">
        <f aca="false">SUM(D1661:D1664)</f>
        <v>0</v>
      </c>
      <c r="E1659" s="63" t="n">
        <f aca="false">SUM(C1659:D1659)</f>
        <v>3553100</v>
      </c>
      <c r="F1659" s="63" t="n">
        <f aca="false">SUM(F1661:F1664)</f>
        <v>3729300</v>
      </c>
      <c r="G1659" s="63" t="n">
        <f aca="false">SUM(G1661:G1664)</f>
        <v>0</v>
      </c>
      <c r="H1659" s="63" t="n">
        <f aca="false">SUM(F1659:G1659)</f>
        <v>3729300</v>
      </c>
      <c r="I1659" s="63" t="n">
        <f aca="false">SUM(I1661:I1664)</f>
        <v>3923500</v>
      </c>
      <c r="J1659" s="63" t="n">
        <f aca="false">SUM(J1661:J1664)</f>
        <v>0</v>
      </c>
      <c r="K1659" s="63" t="n">
        <f aca="false">SUM(I1659:J1659)</f>
        <v>3923500</v>
      </c>
      <c r="L1659" s="64" t="n">
        <f aca="false">IF(C1659&lt;&gt;0,IF(I1659&lt;&gt;0,I1659/C1659*100,""),"")</f>
        <v>110.424699558132</v>
      </c>
      <c r="M1659" s="64" t="n">
        <f aca="false">IF(E1659&lt;&gt;0,IF(K1659&lt;&gt;0,K1659/E1659*100,""),"")</f>
        <v>110.424699558132</v>
      </c>
      <c r="N1659" s="64" t="n">
        <f aca="false">IF(F1659&lt;&gt;0,IF(I1659&lt;&gt;0,I1659/F1659*100,""),"")</f>
        <v>105.20741157858</v>
      </c>
      <c r="O1659" s="64" t="n">
        <f aca="false">IF(H1659&lt;&gt;0,IF(K1659&lt;&gt;0,K1659/H1659*100,""),"")</f>
        <v>105.20741157858</v>
      </c>
      <c r="Q1659" s="65" t="n">
        <f aca="false">E1659-C1659-D1659</f>
        <v>0</v>
      </c>
      <c r="R1659" s="66" t="n">
        <f aca="false">H1659-F1659-G1659</f>
        <v>0</v>
      </c>
      <c r="S1659" s="66" t="n">
        <f aca="false">K1659-I1659-J1659</f>
        <v>0</v>
      </c>
    </row>
    <row r="1660" s="120" customFormat="true" ht="12" hidden="true" customHeight="false" outlineLevel="0" collapsed="false">
      <c r="A1660" s="72" t="s">
        <v>26</v>
      </c>
      <c r="B1660" s="130"/>
      <c r="C1660" s="159" t="n">
        <f aca="false">SUM(C1661:C1663)</f>
        <v>3553100</v>
      </c>
      <c r="D1660" s="176"/>
      <c r="E1660" s="69" t="n">
        <f aca="false">SUM(C1660:D1660)</f>
        <v>3553100</v>
      </c>
      <c r="F1660" s="69" t="n">
        <f aca="false">SUM(F1661:F1663)</f>
        <v>3729300</v>
      </c>
      <c r="G1660" s="176"/>
      <c r="H1660" s="69" t="n">
        <f aca="false">SUM(F1660:G1660)</f>
        <v>3729300</v>
      </c>
      <c r="I1660" s="159" t="n">
        <f aca="false">SUM(I1661:I1663)</f>
        <v>3923500</v>
      </c>
      <c r="J1660" s="176"/>
      <c r="K1660" s="69" t="n">
        <f aca="false">SUM(I1660:J1660)</f>
        <v>3923500</v>
      </c>
      <c r="L1660" s="71" t="n">
        <f aca="false">IF(C1660&lt;&gt;0,IF(I1660&lt;&gt;0,I1660/C1660*100,""),"")</f>
        <v>110.424699558132</v>
      </c>
      <c r="M1660" s="71" t="n">
        <f aca="false">IF(E1660&lt;&gt;0,IF(K1660&lt;&gt;0,K1660/E1660*100,""),"")</f>
        <v>110.424699558132</v>
      </c>
      <c r="N1660" s="71" t="n">
        <f aca="false">IF(F1660&lt;&gt;0,IF(I1660&lt;&gt;0,I1660/F1660*100,""),"")</f>
        <v>105.20741157858</v>
      </c>
      <c r="O1660" s="71" t="n">
        <f aca="false">IF(H1660&lt;&gt;0,IF(K1660&lt;&gt;0,K1660/H1660*100,""),"")</f>
        <v>105.20741157858</v>
      </c>
      <c r="Q1660" s="65" t="n">
        <f aca="false">E1660-C1660-D1660</f>
        <v>0</v>
      </c>
      <c r="R1660" s="66" t="n">
        <f aca="false">H1660-F1660-G1660</f>
        <v>0</v>
      </c>
      <c r="S1660" s="66" t="n">
        <f aca="false">K1660-I1660-J1660</f>
        <v>0</v>
      </c>
    </row>
    <row r="1661" s="43" customFormat="true" ht="11.25" hidden="false" customHeight="false" outlineLevel="0" collapsed="false">
      <c r="A1661" s="72" t="s">
        <v>811</v>
      </c>
      <c r="B1661" s="87" t="s">
        <v>812</v>
      </c>
      <c r="C1661" s="69" t="n">
        <f aca="false">3455600+30000</f>
        <v>3485600</v>
      </c>
      <c r="D1661" s="69"/>
      <c r="E1661" s="69" t="n">
        <f aca="false">SUM(C1661:D1661)</f>
        <v>3485600</v>
      </c>
      <c r="F1661" s="69" t="n">
        <v>3660800</v>
      </c>
      <c r="G1661" s="69"/>
      <c r="H1661" s="69" t="n">
        <f aca="false">SUM(F1661:G1661)</f>
        <v>3660800</v>
      </c>
      <c r="I1661" s="69" t="n">
        <f aca="false">3673500+200000</f>
        <v>3873500</v>
      </c>
      <c r="J1661" s="69"/>
      <c r="K1661" s="69" t="n">
        <f aca="false">SUM(I1661:J1661)</f>
        <v>3873500</v>
      </c>
      <c r="L1661" s="71" t="n">
        <f aca="false">IF(C1661&lt;&gt;0,IF(I1661&lt;&gt;0,I1661/C1661*100,""),"")</f>
        <v>111.128643562084</v>
      </c>
      <c r="M1661" s="71" t="n">
        <f aca="false">IF(E1661&lt;&gt;0,IF(K1661&lt;&gt;0,K1661/E1661*100,""),"")</f>
        <v>111.128643562084</v>
      </c>
      <c r="N1661" s="71" t="n">
        <f aca="false">IF(F1661&lt;&gt;0,IF(I1661&lt;&gt;0,I1661/F1661*100,""),"")</f>
        <v>105.81020541958</v>
      </c>
      <c r="O1661" s="71" t="n">
        <f aca="false">IF(H1661&lt;&gt;0,IF(K1661&lt;&gt;0,K1661/H1661*100,""),"")</f>
        <v>105.81020541958</v>
      </c>
      <c r="Q1661" s="65" t="n">
        <f aca="false">E1661-C1661-D1661</f>
        <v>0</v>
      </c>
      <c r="R1661" s="66" t="n">
        <f aca="false">H1661-F1661-G1661</f>
        <v>0</v>
      </c>
      <c r="S1661" s="66" t="n">
        <f aca="false">K1661-I1661-J1661</f>
        <v>0</v>
      </c>
    </row>
    <row r="1662" s="43" customFormat="true" ht="11.25" hidden="false" customHeight="false" outlineLevel="0" collapsed="false">
      <c r="A1662" s="126" t="s">
        <v>831</v>
      </c>
      <c r="B1662" s="87"/>
      <c r="C1662" s="69"/>
      <c r="D1662" s="69"/>
      <c r="E1662" s="69"/>
      <c r="F1662" s="69"/>
      <c r="G1662" s="69"/>
      <c r="H1662" s="69"/>
      <c r="I1662" s="69"/>
      <c r="J1662" s="69"/>
      <c r="K1662" s="69"/>
      <c r="L1662" s="71"/>
      <c r="M1662" s="71"/>
      <c r="N1662" s="71"/>
      <c r="O1662" s="71"/>
      <c r="Q1662" s="65" t="n">
        <f aca="false">E1662-C1662-D1662</f>
        <v>0</v>
      </c>
      <c r="R1662" s="66" t="n">
        <f aca="false">H1662-F1662-G1662</f>
        <v>0</v>
      </c>
      <c r="S1662" s="66" t="n">
        <f aca="false">K1662-I1662-J1662</f>
        <v>0</v>
      </c>
    </row>
    <row r="1663" s="43" customFormat="true" ht="11.25" hidden="false" customHeight="false" outlineLevel="0" collapsed="false">
      <c r="A1663" s="72" t="s">
        <v>30</v>
      </c>
      <c r="B1663" s="48" t="s">
        <v>31</v>
      </c>
      <c r="C1663" s="69" t="n">
        <v>67500</v>
      </c>
      <c r="D1663" s="69"/>
      <c r="E1663" s="69" t="n">
        <f aca="false">SUM(C1663:D1663)</f>
        <v>67500</v>
      </c>
      <c r="F1663" s="69" t="n">
        <v>68500</v>
      </c>
      <c r="G1663" s="69"/>
      <c r="H1663" s="69" t="n">
        <f aca="false">SUM(F1663:G1663)</f>
        <v>68500</v>
      </c>
      <c r="I1663" s="69" t="n">
        <v>50000</v>
      </c>
      <c r="J1663" s="69"/>
      <c r="K1663" s="69" t="n">
        <f aca="false">SUM(I1663:J1663)</f>
        <v>50000</v>
      </c>
      <c r="L1663" s="71" t="n">
        <f aca="false">IF(C1663&lt;&gt;0,IF(I1663&lt;&gt;0,I1663/C1663*100,""),"")</f>
        <v>74.0740740740741</v>
      </c>
      <c r="M1663" s="71" t="n">
        <f aca="false">IF(E1663&lt;&gt;0,IF(K1663&lt;&gt;0,K1663/E1663*100,""),"")</f>
        <v>74.0740740740741</v>
      </c>
      <c r="N1663" s="71" t="n">
        <f aca="false">IF(F1663&lt;&gt;0,IF(I1663&lt;&gt;0,I1663/F1663*100,""),"")</f>
        <v>72.992700729927</v>
      </c>
      <c r="O1663" s="71" t="n">
        <f aca="false">IF(H1663&lt;&gt;0,IF(K1663&lt;&gt;0,K1663/H1663*100,""),"")</f>
        <v>72.992700729927</v>
      </c>
      <c r="P1663" s="49"/>
      <c r="Q1663" s="65" t="n">
        <f aca="false">E1663-C1663-D1663</f>
        <v>0</v>
      </c>
      <c r="R1663" s="66" t="n">
        <f aca="false">H1663-F1663-G1663</f>
        <v>0</v>
      </c>
      <c r="S1663" s="66" t="n">
        <f aca="false">K1663-I1663-J1663</f>
        <v>0</v>
      </c>
    </row>
    <row r="1664" s="43" customFormat="true" ht="6" hidden="false" customHeight="true" outlineLevel="0" collapsed="false">
      <c r="A1664" s="72"/>
      <c r="B1664" s="48"/>
      <c r="C1664" s="69" t="n">
        <f aca="false">13000-13000</f>
        <v>0</v>
      </c>
      <c r="D1664" s="69"/>
      <c r="E1664" s="69" t="n">
        <f aca="false">SUM(C1664:D1664)</f>
        <v>0</v>
      </c>
      <c r="F1664" s="69" t="n">
        <f aca="false">13000-13000</f>
        <v>0</v>
      </c>
      <c r="G1664" s="69"/>
      <c r="H1664" s="69" t="n">
        <f aca="false">SUM(F1664:G1664)</f>
        <v>0</v>
      </c>
      <c r="I1664" s="69" t="n">
        <f aca="false">13000-13000</f>
        <v>0</v>
      </c>
      <c r="J1664" s="69"/>
      <c r="K1664" s="69" t="n">
        <f aca="false">SUM(I1664:J1664)</f>
        <v>0</v>
      </c>
      <c r="L1664" s="71" t="str">
        <f aca="false">IF(C1664&lt;&gt;0,IF(I1664&lt;&gt;0,I1664/C1664*100,""),"")</f>
        <v/>
      </c>
      <c r="M1664" s="71" t="str">
        <f aca="false">IF(E1664&lt;&gt;0,IF(K1664&lt;&gt;0,K1664/E1664*100,""),"")</f>
        <v/>
      </c>
      <c r="N1664" s="71" t="str">
        <f aca="false">IF(F1664&lt;&gt;0,IF(I1664&lt;&gt;0,I1664/F1664*100,""),"")</f>
        <v/>
      </c>
      <c r="O1664" s="71" t="str">
        <f aca="false">IF(H1664&lt;&gt;0,IF(K1664&lt;&gt;0,K1664/H1664*100,""),"")</f>
        <v/>
      </c>
      <c r="Q1664" s="65" t="n">
        <f aca="false">E1664-C1664-D1664</f>
        <v>0</v>
      </c>
      <c r="R1664" s="66" t="n">
        <f aca="false">H1664-F1664-G1664</f>
        <v>0</v>
      </c>
      <c r="S1664" s="66" t="n">
        <f aca="false">K1664-I1664-J1664</f>
        <v>0</v>
      </c>
    </row>
    <row r="1665" s="120" customFormat="true" ht="12.75" hidden="false" customHeight="false" outlineLevel="0" collapsed="false">
      <c r="A1665" s="61" t="s">
        <v>832</v>
      </c>
      <c r="B1665" s="76" t="s">
        <v>19</v>
      </c>
      <c r="C1665" s="118" t="n">
        <f aca="false">SUM(C1667:C1670)</f>
        <v>5278700</v>
      </c>
      <c r="D1665" s="118" t="n">
        <f aca="false">SUM(D1667:D1671)</f>
        <v>0</v>
      </c>
      <c r="E1665" s="108" t="n">
        <f aca="false">SUM(C1665:D1665)</f>
        <v>5278700</v>
      </c>
      <c r="F1665" s="108" t="n">
        <f aca="false">SUM(F1667:F1670)</f>
        <v>5331850</v>
      </c>
      <c r="G1665" s="118" t="n">
        <f aca="false">SUM(G1667:G1671)</f>
        <v>0</v>
      </c>
      <c r="H1665" s="108" t="n">
        <f aca="false">SUM(F1665:G1665)</f>
        <v>5331850</v>
      </c>
      <c r="I1665" s="118" t="n">
        <f aca="false">SUM(I1667:I1670)</f>
        <v>5572400</v>
      </c>
      <c r="J1665" s="118" t="n">
        <f aca="false">SUM(J1667:J1671)</f>
        <v>0</v>
      </c>
      <c r="K1665" s="108" t="n">
        <f aca="false">SUM(I1665:J1665)</f>
        <v>5572400</v>
      </c>
      <c r="L1665" s="109" t="n">
        <f aca="false">IF(C1665&lt;&gt;0,IF(I1665&lt;&gt;0,I1665/C1665*100,""),"")</f>
        <v>105.563869892208</v>
      </c>
      <c r="M1665" s="109" t="n">
        <f aca="false">IF(E1665&lt;&gt;0,IF(K1665&lt;&gt;0,K1665/E1665*100,""),"")</f>
        <v>105.563869892208</v>
      </c>
      <c r="N1665" s="109" t="n">
        <f aca="false">IF(F1665&lt;&gt;0,IF(I1665&lt;&gt;0,I1665/F1665*100,""),"")</f>
        <v>104.51156727965</v>
      </c>
      <c r="O1665" s="109" t="n">
        <f aca="false">IF(H1665&lt;&gt;0,IF(K1665&lt;&gt;0,K1665/H1665*100,""),"")</f>
        <v>104.51156727965</v>
      </c>
      <c r="Q1665" s="65" t="n">
        <f aca="false">E1665-C1665-D1665</f>
        <v>0</v>
      </c>
      <c r="R1665" s="66" t="n">
        <f aca="false">H1665-F1665-G1665</f>
        <v>0</v>
      </c>
      <c r="S1665" s="66" t="n">
        <f aca="false">K1665-I1665-J1665</f>
        <v>0</v>
      </c>
    </row>
    <row r="1666" s="120" customFormat="true" ht="12" hidden="true" customHeight="false" outlineLevel="0" collapsed="false">
      <c r="A1666" s="72" t="s">
        <v>26</v>
      </c>
      <c r="B1666" s="130"/>
      <c r="C1666" s="111" t="n">
        <f aca="false">SUM(C1667:C1670)</f>
        <v>5278700</v>
      </c>
      <c r="D1666" s="112"/>
      <c r="E1666" s="69" t="n">
        <f aca="false">SUM(C1666:D1666)</f>
        <v>5278700</v>
      </c>
      <c r="F1666" s="69" t="n">
        <f aca="false">SUM(F1667:F1670)</f>
        <v>5331850</v>
      </c>
      <c r="G1666" s="112"/>
      <c r="H1666" s="69" t="n">
        <f aca="false">SUM(F1666:G1666)</f>
        <v>5331850</v>
      </c>
      <c r="I1666" s="111" t="n">
        <f aca="false">SUM(I1667:I1670)</f>
        <v>5572400</v>
      </c>
      <c r="J1666" s="112"/>
      <c r="K1666" s="69" t="n">
        <f aca="false">SUM(I1666:J1666)</f>
        <v>5572400</v>
      </c>
      <c r="L1666" s="71" t="n">
        <f aca="false">IF(C1666&lt;&gt;0,IF(I1666&lt;&gt;0,I1666/C1666*100,""),"")</f>
        <v>105.563869892208</v>
      </c>
      <c r="M1666" s="71" t="n">
        <f aca="false">IF(E1666&lt;&gt;0,IF(K1666&lt;&gt;0,K1666/E1666*100,""),"")</f>
        <v>105.563869892208</v>
      </c>
      <c r="N1666" s="71" t="n">
        <f aca="false">IF(F1666&lt;&gt;0,IF(I1666&lt;&gt;0,I1666/F1666*100,""),"")</f>
        <v>104.51156727965</v>
      </c>
      <c r="O1666" s="71" t="n">
        <f aca="false">IF(H1666&lt;&gt;0,IF(K1666&lt;&gt;0,K1666/H1666*100,""),"")</f>
        <v>104.51156727965</v>
      </c>
      <c r="Q1666" s="65" t="n">
        <f aca="false">E1666-C1666-D1666</f>
        <v>0</v>
      </c>
      <c r="R1666" s="66" t="n">
        <f aca="false">H1666-F1666-G1666</f>
        <v>0</v>
      </c>
      <c r="S1666" s="66" t="n">
        <f aca="false">K1666-I1666-J1666</f>
        <v>0</v>
      </c>
    </row>
    <row r="1667" s="43" customFormat="true" ht="11.25" hidden="false" customHeight="false" outlineLevel="0" collapsed="false">
      <c r="A1667" s="72" t="s">
        <v>811</v>
      </c>
      <c r="B1667" s="87" t="s">
        <v>812</v>
      </c>
      <c r="C1667" s="69" t="n">
        <v>4390000</v>
      </c>
      <c r="D1667" s="69"/>
      <c r="E1667" s="69" t="n">
        <f aca="false">SUM(C1667:D1667)</f>
        <v>4390000</v>
      </c>
      <c r="F1667" s="69" t="n">
        <v>4718150</v>
      </c>
      <c r="G1667" s="69"/>
      <c r="H1667" s="69" t="n">
        <f aca="false">SUM(F1667:G1667)</f>
        <v>4718150</v>
      </c>
      <c r="I1667" s="69" t="n">
        <v>4695400</v>
      </c>
      <c r="J1667" s="69"/>
      <c r="K1667" s="69" t="n">
        <f aca="false">SUM(I1667:J1667)</f>
        <v>4695400</v>
      </c>
      <c r="L1667" s="71" t="n">
        <f aca="false">IF(C1667&lt;&gt;0,IF(I1667&lt;&gt;0,I1667/C1667*100,""),"")</f>
        <v>106.956719817768</v>
      </c>
      <c r="M1667" s="71" t="n">
        <f aca="false">IF(E1667&lt;&gt;0,IF(K1667&lt;&gt;0,K1667/E1667*100,""),"")</f>
        <v>106.956719817768</v>
      </c>
      <c r="N1667" s="71" t="n">
        <f aca="false">IF(F1667&lt;&gt;0,IF(I1667&lt;&gt;0,I1667/F1667*100,""),"")</f>
        <v>99.5178194843318</v>
      </c>
      <c r="O1667" s="71" t="n">
        <f aca="false">IF(H1667&lt;&gt;0,IF(K1667&lt;&gt;0,K1667/H1667*100,""),"")</f>
        <v>99.5178194843318</v>
      </c>
      <c r="Q1667" s="65" t="n">
        <f aca="false">E1667-C1667-D1667</f>
        <v>0</v>
      </c>
      <c r="R1667" s="66" t="n">
        <f aca="false">H1667-F1667-G1667</f>
        <v>0</v>
      </c>
      <c r="S1667" s="66" t="n">
        <f aca="false">K1667-I1667-J1667</f>
        <v>0</v>
      </c>
    </row>
    <row r="1668" s="43" customFormat="true" ht="11.25" hidden="false" customHeight="false" outlineLevel="0" collapsed="false">
      <c r="A1668" s="72" t="s">
        <v>30</v>
      </c>
      <c r="B1668" s="48" t="s">
        <v>31</v>
      </c>
      <c r="C1668" s="69" t="n">
        <v>571000</v>
      </c>
      <c r="D1668" s="69"/>
      <c r="E1668" s="69" t="n">
        <f aca="false">SUM(C1668:D1668)</f>
        <v>571000</v>
      </c>
      <c r="F1668" s="69" t="n">
        <v>296000</v>
      </c>
      <c r="G1668" s="69"/>
      <c r="H1668" s="69" t="n">
        <f aca="false">SUM(F1668:G1668)</f>
        <v>296000</v>
      </c>
      <c r="I1668" s="69" t="n">
        <v>547000</v>
      </c>
      <c r="J1668" s="69"/>
      <c r="K1668" s="69" t="n">
        <f aca="false">SUM(I1668:J1668)</f>
        <v>547000</v>
      </c>
      <c r="L1668" s="71" t="n">
        <f aca="false">IF(C1668&lt;&gt;0,IF(I1668&lt;&gt;0,I1668/C1668*100,""),"")</f>
        <v>95.7968476357268</v>
      </c>
      <c r="M1668" s="71" t="n">
        <f aca="false">IF(E1668&lt;&gt;0,IF(K1668&lt;&gt;0,K1668/E1668*100,""),"")</f>
        <v>95.7968476357268</v>
      </c>
      <c r="N1668" s="71" t="n">
        <f aca="false">IF(F1668&lt;&gt;0,IF(I1668&lt;&gt;0,I1668/F1668*100,""),"")</f>
        <v>184.797297297297</v>
      </c>
      <c r="O1668" s="71" t="n">
        <f aca="false">IF(H1668&lt;&gt;0,IF(K1668&lt;&gt;0,K1668/H1668*100,""),"")</f>
        <v>184.797297297297</v>
      </c>
      <c r="Q1668" s="65" t="n">
        <f aca="false">E1668-C1668-D1668</f>
        <v>0</v>
      </c>
      <c r="R1668" s="66" t="n">
        <f aca="false">H1668-F1668-G1668</f>
        <v>0</v>
      </c>
      <c r="S1668" s="66" t="n">
        <f aca="false">K1668-I1668-J1668</f>
        <v>0</v>
      </c>
    </row>
    <row r="1669" s="43" customFormat="true" ht="11.25" hidden="false" customHeight="false" outlineLevel="0" collapsed="false">
      <c r="A1669" s="72" t="s">
        <v>145</v>
      </c>
      <c r="B1669" s="48" t="s">
        <v>146</v>
      </c>
      <c r="C1669" s="69" t="n">
        <v>292700</v>
      </c>
      <c r="D1669" s="69"/>
      <c r="E1669" s="69" t="n">
        <f aca="false">SUM(C1669:D1669)</f>
        <v>292700</v>
      </c>
      <c r="F1669" s="69" t="n">
        <v>292700</v>
      </c>
      <c r="G1669" s="69"/>
      <c r="H1669" s="69" t="n">
        <f aca="false">SUM(F1669:G1669)</f>
        <v>292700</v>
      </c>
      <c r="I1669" s="69" t="n">
        <v>297000</v>
      </c>
      <c r="J1669" s="69"/>
      <c r="K1669" s="69" t="n">
        <f aca="false">SUM(I1669:J1669)</f>
        <v>297000</v>
      </c>
      <c r="L1669" s="71" t="n">
        <f aca="false">IF(C1669&lt;&gt;0,IF(I1669&lt;&gt;0,I1669/C1669*100,""),"")</f>
        <v>101.469080970277</v>
      </c>
      <c r="M1669" s="71" t="n">
        <f aca="false">IF(E1669&lt;&gt;0,IF(K1669&lt;&gt;0,K1669/E1669*100,""),"")</f>
        <v>101.469080970277</v>
      </c>
      <c r="N1669" s="71" t="n">
        <f aca="false">IF(F1669&lt;&gt;0,IF(I1669&lt;&gt;0,I1669/F1669*100,""),"")</f>
        <v>101.469080970277</v>
      </c>
      <c r="O1669" s="71" t="n">
        <f aca="false">IF(H1669&lt;&gt;0,IF(K1669&lt;&gt;0,K1669/H1669*100,""),"")</f>
        <v>101.469080970277</v>
      </c>
      <c r="Q1669" s="65" t="n">
        <f aca="false">E1669-C1669-D1669</f>
        <v>0</v>
      </c>
      <c r="R1669" s="66" t="n">
        <f aca="false">H1669-F1669-G1669</f>
        <v>0</v>
      </c>
      <c r="S1669" s="66" t="n">
        <f aca="false">K1669-I1669-J1669</f>
        <v>0</v>
      </c>
    </row>
    <row r="1670" s="43" customFormat="true" ht="11.25" hidden="false" customHeight="false" outlineLevel="0" collapsed="false">
      <c r="A1670" s="72" t="s">
        <v>332</v>
      </c>
      <c r="B1670" s="48" t="s">
        <v>333</v>
      </c>
      <c r="C1670" s="69" t="n">
        <v>25000</v>
      </c>
      <c r="D1670" s="69"/>
      <c r="E1670" s="69" t="n">
        <f aca="false">SUM(C1670:D1670)</f>
        <v>25000</v>
      </c>
      <c r="F1670" s="69" t="n">
        <v>25000</v>
      </c>
      <c r="G1670" s="69"/>
      <c r="H1670" s="69" t="n">
        <f aca="false">SUM(F1670:G1670)</f>
        <v>25000</v>
      </c>
      <c r="I1670" s="69" t="n">
        <v>33000</v>
      </c>
      <c r="J1670" s="69"/>
      <c r="K1670" s="69" t="n">
        <f aca="false">SUM(I1670:J1670)</f>
        <v>33000</v>
      </c>
      <c r="L1670" s="71" t="n">
        <f aca="false">IF(C1670&lt;&gt;0,IF(I1670&lt;&gt;0,I1670/C1670*100,""),"")</f>
        <v>132</v>
      </c>
      <c r="M1670" s="71" t="n">
        <f aca="false">IF(E1670&lt;&gt;0,IF(K1670&lt;&gt;0,K1670/E1670*100,""),"")</f>
        <v>132</v>
      </c>
      <c r="N1670" s="71" t="n">
        <f aca="false">IF(F1670&lt;&gt;0,IF(I1670&lt;&gt;0,I1670/F1670*100,""),"")</f>
        <v>132</v>
      </c>
      <c r="O1670" s="71" t="n">
        <f aca="false">IF(H1670&lt;&gt;0,IF(K1670&lt;&gt;0,K1670/H1670*100,""),"")</f>
        <v>132</v>
      </c>
      <c r="Q1670" s="65" t="n">
        <f aca="false">E1670-C1670-D1670</f>
        <v>0</v>
      </c>
      <c r="R1670" s="66" t="n">
        <f aca="false">H1670-F1670-G1670</f>
        <v>0</v>
      </c>
      <c r="S1670" s="66" t="n">
        <f aca="false">K1670-I1670-J1670</f>
        <v>0</v>
      </c>
    </row>
    <row r="1671" s="43" customFormat="true" ht="6" hidden="false" customHeight="true" outlineLevel="0" collapsed="false">
      <c r="A1671" s="75"/>
      <c r="B1671" s="87"/>
      <c r="C1671" s="69"/>
      <c r="D1671" s="69"/>
      <c r="E1671" s="69" t="n">
        <f aca="false">SUM(C1671:D1671)</f>
        <v>0</v>
      </c>
      <c r="F1671" s="69"/>
      <c r="G1671" s="69"/>
      <c r="H1671" s="69" t="n">
        <f aca="false">SUM(F1671:G1671)</f>
        <v>0</v>
      </c>
      <c r="I1671" s="69"/>
      <c r="J1671" s="69"/>
      <c r="K1671" s="69" t="n">
        <f aca="false">SUM(I1671:J1671)</f>
        <v>0</v>
      </c>
      <c r="L1671" s="71" t="str">
        <f aca="false">IF(C1671&lt;&gt;0,IF(I1671&lt;&gt;0,I1671/C1671*100,""),"")</f>
        <v/>
      </c>
      <c r="M1671" s="71" t="str">
        <f aca="false">IF(E1671&lt;&gt;0,IF(K1671&lt;&gt;0,K1671/E1671*100,""),"")</f>
        <v/>
      </c>
      <c r="N1671" s="71" t="str">
        <f aca="false">IF(F1671&lt;&gt;0,IF(I1671&lt;&gt;0,I1671/F1671*100,""),"")</f>
        <v/>
      </c>
      <c r="O1671" s="71" t="str">
        <f aca="false">IF(H1671&lt;&gt;0,IF(K1671&lt;&gt;0,K1671/H1671*100,""),"")</f>
        <v/>
      </c>
      <c r="Q1671" s="65" t="n">
        <f aca="false">E1671-C1671-D1671</f>
        <v>0</v>
      </c>
      <c r="R1671" s="66" t="n">
        <f aca="false">H1671-F1671-G1671</f>
        <v>0</v>
      </c>
      <c r="S1671" s="66" t="n">
        <f aca="false">K1671-I1671-J1671</f>
        <v>0</v>
      </c>
    </row>
    <row r="1672" s="120" customFormat="true" ht="12.75" hidden="false" customHeight="false" outlineLevel="0" collapsed="false">
      <c r="A1672" s="61" t="s">
        <v>833</v>
      </c>
      <c r="B1672" s="76" t="s">
        <v>19</v>
      </c>
      <c r="C1672" s="63" t="n">
        <f aca="false">SUM(C1674:C1676)</f>
        <v>4022000</v>
      </c>
      <c r="D1672" s="63" t="n">
        <f aca="false">SUM(D1674:D1677)</f>
        <v>0</v>
      </c>
      <c r="E1672" s="63" t="n">
        <f aca="false">SUM(C1672:D1672)</f>
        <v>4022000</v>
      </c>
      <c r="F1672" s="63" t="n">
        <f aca="false">SUM(F1674:F1676)</f>
        <v>4396100</v>
      </c>
      <c r="G1672" s="63" t="n">
        <f aca="false">SUM(G1674:G1677)</f>
        <v>0</v>
      </c>
      <c r="H1672" s="63" t="n">
        <f aca="false">SUM(F1672:G1672)</f>
        <v>4396100</v>
      </c>
      <c r="I1672" s="63" t="n">
        <f aca="false">SUM(I1674:I1676)</f>
        <v>4082400</v>
      </c>
      <c r="J1672" s="63" t="n">
        <f aca="false">SUM(J1674:J1677)</f>
        <v>0</v>
      </c>
      <c r="K1672" s="63" t="n">
        <f aca="false">SUM(I1672:J1672)</f>
        <v>4082400</v>
      </c>
      <c r="L1672" s="64" t="n">
        <f aca="false">IF(C1672&lt;&gt;0,IF(I1672&lt;&gt;0,I1672/C1672*100,""),"")</f>
        <v>101.501740427648</v>
      </c>
      <c r="M1672" s="64" t="n">
        <f aca="false">IF(E1672&lt;&gt;0,IF(K1672&lt;&gt;0,K1672/E1672*100,""),"")</f>
        <v>101.501740427648</v>
      </c>
      <c r="N1672" s="64" t="n">
        <f aca="false">IF(F1672&lt;&gt;0,IF(I1672&lt;&gt;0,I1672/F1672*100,""),"")</f>
        <v>92.8641295693911</v>
      </c>
      <c r="O1672" s="64" t="n">
        <f aca="false">IF(H1672&lt;&gt;0,IF(K1672&lt;&gt;0,K1672/H1672*100,""),"")</f>
        <v>92.8641295693911</v>
      </c>
      <c r="Q1672" s="65" t="n">
        <f aca="false">E1672-C1672-D1672</f>
        <v>0</v>
      </c>
      <c r="R1672" s="66" t="n">
        <f aca="false">H1672-F1672-G1672</f>
        <v>0</v>
      </c>
      <c r="S1672" s="66" t="n">
        <f aca="false">K1672-I1672-J1672</f>
        <v>0</v>
      </c>
    </row>
    <row r="1673" s="120" customFormat="true" ht="12" hidden="true" customHeight="false" outlineLevel="0" collapsed="false">
      <c r="A1673" s="72" t="s">
        <v>26</v>
      </c>
      <c r="B1673" s="130"/>
      <c r="C1673" s="159" t="n">
        <f aca="false">SUM(C1674:C1676)</f>
        <v>4022000</v>
      </c>
      <c r="D1673" s="176"/>
      <c r="E1673" s="69" t="n">
        <f aca="false">SUM(C1673:D1673)</f>
        <v>4022000</v>
      </c>
      <c r="F1673" s="69" t="n">
        <f aca="false">SUM(F1674:F1676)</f>
        <v>4396100</v>
      </c>
      <c r="G1673" s="176"/>
      <c r="H1673" s="69" t="n">
        <f aca="false">SUM(F1673:G1673)</f>
        <v>4396100</v>
      </c>
      <c r="I1673" s="159" t="n">
        <f aca="false">SUM(I1674:I1676)</f>
        <v>4082400</v>
      </c>
      <c r="J1673" s="176"/>
      <c r="K1673" s="69" t="n">
        <f aca="false">SUM(I1673:J1673)</f>
        <v>4082400</v>
      </c>
      <c r="L1673" s="71" t="n">
        <f aca="false">IF(C1673&lt;&gt;0,IF(I1673&lt;&gt;0,I1673/C1673*100,""),"")</f>
        <v>101.501740427648</v>
      </c>
      <c r="M1673" s="71" t="n">
        <f aca="false">IF(E1673&lt;&gt;0,IF(K1673&lt;&gt;0,K1673/E1673*100,""),"")</f>
        <v>101.501740427648</v>
      </c>
      <c r="N1673" s="71" t="n">
        <f aca="false">IF(F1673&lt;&gt;0,IF(I1673&lt;&gt;0,I1673/F1673*100,""),"")</f>
        <v>92.8641295693911</v>
      </c>
      <c r="O1673" s="71" t="n">
        <f aca="false">IF(H1673&lt;&gt;0,IF(K1673&lt;&gt;0,K1673/H1673*100,""),"")</f>
        <v>92.8641295693911</v>
      </c>
      <c r="Q1673" s="65" t="n">
        <f aca="false">E1673-C1673-D1673</f>
        <v>0</v>
      </c>
      <c r="R1673" s="66" t="n">
        <f aca="false">H1673-F1673-G1673</f>
        <v>0</v>
      </c>
      <c r="S1673" s="66" t="n">
        <f aca="false">K1673-I1673-J1673</f>
        <v>0</v>
      </c>
    </row>
    <row r="1674" s="43" customFormat="true" ht="11.25" hidden="false" customHeight="false" outlineLevel="0" collapsed="false">
      <c r="A1674" s="72" t="s">
        <v>811</v>
      </c>
      <c r="B1674" s="87" t="s">
        <v>812</v>
      </c>
      <c r="C1674" s="69" t="n">
        <f aca="false">3728000+10000</f>
        <v>3738000</v>
      </c>
      <c r="D1674" s="69"/>
      <c r="E1674" s="69" t="n">
        <f aca="false">SUM(C1674:D1674)</f>
        <v>3738000</v>
      </c>
      <c r="F1674" s="69" t="n">
        <v>4136100</v>
      </c>
      <c r="G1674" s="69"/>
      <c r="H1674" s="69" t="n">
        <f aca="false">SUM(F1674:G1674)</f>
        <v>4136100</v>
      </c>
      <c r="I1674" s="69" t="n">
        <v>3975400</v>
      </c>
      <c r="J1674" s="69"/>
      <c r="K1674" s="69" t="n">
        <f aca="false">SUM(I1674:J1674)</f>
        <v>3975400</v>
      </c>
      <c r="L1674" s="71" t="n">
        <f aca="false">IF(C1674&lt;&gt;0,IF(I1674&lt;&gt;0,I1674/C1674*100,""),"")</f>
        <v>106.350989834136</v>
      </c>
      <c r="M1674" s="71" t="n">
        <f aca="false">IF(E1674&lt;&gt;0,IF(K1674&lt;&gt;0,K1674/E1674*100,""),"")</f>
        <v>106.350989834136</v>
      </c>
      <c r="N1674" s="71" t="n">
        <f aca="false">IF(F1674&lt;&gt;0,IF(I1674&lt;&gt;0,I1674/F1674*100,""),"")</f>
        <v>96.1146974202751</v>
      </c>
      <c r="O1674" s="71" t="n">
        <f aca="false">IF(H1674&lt;&gt;0,IF(K1674&lt;&gt;0,K1674/H1674*100,""),"")</f>
        <v>96.1146974202751</v>
      </c>
      <c r="Q1674" s="65" t="n">
        <f aca="false">E1674-C1674-D1674</f>
        <v>0</v>
      </c>
      <c r="R1674" s="66" t="n">
        <f aca="false">H1674-F1674-G1674</f>
        <v>0</v>
      </c>
      <c r="S1674" s="66" t="n">
        <f aca="false">K1674-I1674-J1674</f>
        <v>0</v>
      </c>
    </row>
    <row r="1675" s="43" customFormat="true" ht="11.25" hidden="false" customHeight="false" outlineLevel="0" collapsed="false">
      <c r="A1675" s="72" t="s">
        <v>30</v>
      </c>
      <c r="B1675" s="48" t="s">
        <v>31</v>
      </c>
      <c r="C1675" s="69" t="n">
        <v>137000</v>
      </c>
      <c r="D1675" s="69"/>
      <c r="E1675" s="69" t="n">
        <f aca="false">SUM(C1675:D1675)</f>
        <v>137000</v>
      </c>
      <c r="F1675" s="69" t="n">
        <v>113000</v>
      </c>
      <c r="G1675" s="69"/>
      <c r="H1675" s="69" t="n">
        <f aca="false">SUM(F1675:G1675)</f>
        <v>113000</v>
      </c>
      <c r="I1675" s="69" t="n">
        <v>107000</v>
      </c>
      <c r="J1675" s="69"/>
      <c r="K1675" s="69" t="n">
        <f aca="false">SUM(I1675:J1675)</f>
        <v>107000</v>
      </c>
      <c r="L1675" s="71" t="n">
        <f aca="false">IF(C1675&lt;&gt;0,IF(I1675&lt;&gt;0,I1675/C1675*100,""),"")</f>
        <v>78.1021897810219</v>
      </c>
      <c r="M1675" s="71" t="n">
        <f aca="false">IF(E1675&lt;&gt;0,IF(K1675&lt;&gt;0,K1675/E1675*100,""),"")</f>
        <v>78.1021897810219</v>
      </c>
      <c r="N1675" s="71" t="n">
        <f aca="false">IF(F1675&lt;&gt;0,IF(I1675&lt;&gt;0,I1675/F1675*100,""),"")</f>
        <v>94.6902654867257</v>
      </c>
      <c r="O1675" s="71" t="n">
        <f aca="false">IF(H1675&lt;&gt;0,IF(K1675&lt;&gt;0,K1675/H1675*100,""),"")</f>
        <v>94.6902654867257</v>
      </c>
      <c r="Q1675" s="65" t="n">
        <f aca="false">E1675-C1675-D1675</f>
        <v>0</v>
      </c>
      <c r="R1675" s="66" t="n">
        <f aca="false">H1675-F1675-G1675</f>
        <v>0</v>
      </c>
      <c r="S1675" s="66" t="n">
        <f aca="false">K1675-I1675-J1675</f>
        <v>0</v>
      </c>
    </row>
    <row r="1676" s="43" customFormat="true" ht="11.25" hidden="false" customHeight="false" outlineLevel="0" collapsed="false">
      <c r="A1676" s="72" t="s">
        <v>145</v>
      </c>
      <c r="B1676" s="79" t="s">
        <v>146</v>
      </c>
      <c r="C1676" s="69" t="n">
        <v>147000</v>
      </c>
      <c r="D1676" s="69"/>
      <c r="E1676" s="69" t="n">
        <f aca="false">SUM(C1676:D1676)</f>
        <v>147000</v>
      </c>
      <c r="F1676" s="69" t="n">
        <v>147000</v>
      </c>
      <c r="G1676" s="69"/>
      <c r="H1676" s="69" t="n">
        <f aca="false">SUM(F1676:G1676)</f>
        <v>147000</v>
      </c>
      <c r="I1676" s="69"/>
      <c r="J1676" s="69"/>
      <c r="K1676" s="69" t="n">
        <f aca="false">SUM(I1676:J1676)</f>
        <v>0</v>
      </c>
      <c r="L1676" s="71" t="str">
        <f aca="false">IF(C1676&lt;&gt;0,IF(I1676&lt;&gt;0,I1676/C1676*100,""),"")</f>
        <v/>
      </c>
      <c r="M1676" s="71" t="str">
        <f aca="false">IF(E1676&lt;&gt;0,IF(K1676&lt;&gt;0,K1676/E1676*100,""),"")</f>
        <v/>
      </c>
      <c r="N1676" s="71" t="str">
        <f aca="false">IF(F1676&lt;&gt;0,IF(I1676&lt;&gt;0,I1676/F1676*100,""),"")</f>
        <v/>
      </c>
      <c r="O1676" s="71" t="str">
        <f aca="false">IF(H1676&lt;&gt;0,IF(K1676&lt;&gt;0,K1676/H1676*100,""),"")</f>
        <v/>
      </c>
      <c r="Q1676" s="65" t="n">
        <f aca="false">E1676-C1676-D1676</f>
        <v>0</v>
      </c>
      <c r="R1676" s="66" t="n">
        <f aca="false">H1676-F1676-G1676</f>
        <v>0</v>
      </c>
      <c r="S1676" s="66" t="n">
        <f aca="false">K1676-I1676-J1676</f>
        <v>0</v>
      </c>
    </row>
    <row r="1677" s="43" customFormat="true" ht="6" hidden="false" customHeight="true" outlineLevel="0" collapsed="false">
      <c r="A1677" s="169"/>
      <c r="B1677" s="93"/>
      <c r="C1677" s="69"/>
      <c r="D1677" s="69"/>
      <c r="E1677" s="69" t="n">
        <f aca="false">SUM(C1677:D1677)</f>
        <v>0</v>
      </c>
      <c r="F1677" s="69"/>
      <c r="G1677" s="69"/>
      <c r="H1677" s="69" t="n">
        <f aca="false">SUM(F1677:G1677)</f>
        <v>0</v>
      </c>
      <c r="I1677" s="69"/>
      <c r="J1677" s="69"/>
      <c r="K1677" s="69" t="n">
        <f aca="false">SUM(I1677:J1677)</f>
        <v>0</v>
      </c>
      <c r="L1677" s="71" t="str">
        <f aca="false">IF(C1677&lt;&gt;0,IF(I1677&lt;&gt;0,I1677/C1677*100,""),"")</f>
        <v/>
      </c>
      <c r="M1677" s="71" t="str">
        <f aca="false">IF(E1677&lt;&gt;0,IF(K1677&lt;&gt;0,K1677/E1677*100,""),"")</f>
        <v/>
      </c>
      <c r="N1677" s="71" t="str">
        <f aca="false">IF(F1677&lt;&gt;0,IF(I1677&lt;&gt;0,I1677/F1677*100,""),"")</f>
        <v/>
      </c>
      <c r="O1677" s="71" t="str">
        <f aca="false">IF(H1677&lt;&gt;0,IF(K1677&lt;&gt;0,K1677/H1677*100,""),"")</f>
        <v/>
      </c>
      <c r="Q1677" s="65" t="n">
        <f aca="false">E1677-C1677-D1677</f>
        <v>0</v>
      </c>
      <c r="R1677" s="66" t="n">
        <f aca="false">H1677-F1677-G1677</f>
        <v>0</v>
      </c>
      <c r="S1677" s="66" t="n">
        <f aca="false">K1677-I1677-J1677</f>
        <v>0</v>
      </c>
    </row>
    <row r="1678" s="120" customFormat="true" ht="12.75" hidden="false" customHeight="true" outlineLevel="0" collapsed="false">
      <c r="A1678" s="61" t="s">
        <v>834</v>
      </c>
      <c r="B1678" s="76" t="s">
        <v>19</v>
      </c>
      <c r="C1678" s="108" t="n">
        <f aca="false">SUM(C1680:C1681)</f>
        <v>1058000</v>
      </c>
      <c r="D1678" s="108" t="n">
        <f aca="false">SUM(D1680:D1681)</f>
        <v>0</v>
      </c>
      <c r="E1678" s="108" t="n">
        <f aca="false">SUM(C1678:D1678)</f>
        <v>1058000</v>
      </c>
      <c r="F1678" s="108" t="n">
        <f aca="false">SUM(F1680:F1681)</f>
        <v>1082400</v>
      </c>
      <c r="G1678" s="108" t="n">
        <f aca="false">SUM(G1680:G1681)</f>
        <v>0</v>
      </c>
      <c r="H1678" s="108" t="n">
        <f aca="false">SUM(F1678:G1678)</f>
        <v>1082400</v>
      </c>
      <c r="I1678" s="108" t="n">
        <f aca="false">SUM(I1680:I1681)</f>
        <v>1090200</v>
      </c>
      <c r="J1678" s="108" t="n">
        <f aca="false">SUM(J1680:J1681)</f>
        <v>0</v>
      </c>
      <c r="K1678" s="108" t="n">
        <f aca="false">SUM(I1678:J1678)</f>
        <v>1090200</v>
      </c>
      <c r="L1678" s="109" t="n">
        <f aca="false">IF(C1678&lt;&gt;0,IF(I1678&lt;&gt;0,I1678/C1678*100,""),"")</f>
        <v>103.04347826087</v>
      </c>
      <c r="M1678" s="109" t="n">
        <f aca="false">IF(E1678&lt;&gt;0,IF(K1678&lt;&gt;0,K1678/E1678*100,""),"")</f>
        <v>103.04347826087</v>
      </c>
      <c r="N1678" s="109" t="n">
        <f aca="false">IF(F1678&lt;&gt;0,IF(I1678&lt;&gt;0,I1678/F1678*100,""),"")</f>
        <v>100.720620842572</v>
      </c>
      <c r="O1678" s="109" t="n">
        <f aca="false">IF(H1678&lt;&gt;0,IF(K1678&lt;&gt;0,K1678/H1678*100,""),"")</f>
        <v>100.720620842572</v>
      </c>
      <c r="Q1678" s="65" t="n">
        <f aca="false">E1678-C1678-D1678</f>
        <v>0</v>
      </c>
      <c r="R1678" s="66" t="n">
        <f aca="false">H1678-F1678-G1678</f>
        <v>0</v>
      </c>
      <c r="S1678" s="66" t="n">
        <f aca="false">K1678-I1678-J1678</f>
        <v>0</v>
      </c>
    </row>
    <row r="1679" s="120" customFormat="true" ht="12.75" hidden="true" customHeight="true" outlineLevel="0" collapsed="false">
      <c r="A1679" s="72" t="s">
        <v>26</v>
      </c>
      <c r="B1679" s="130"/>
      <c r="C1679" s="111" t="n">
        <f aca="false">SUM(C1680:C1681)</f>
        <v>1058000</v>
      </c>
      <c r="D1679" s="112"/>
      <c r="E1679" s="69" t="n">
        <f aca="false">SUM(C1679:D1679)</f>
        <v>1058000</v>
      </c>
      <c r="F1679" s="69" t="n">
        <f aca="false">SUM(F1680:F1681)</f>
        <v>1082400</v>
      </c>
      <c r="G1679" s="112"/>
      <c r="H1679" s="69" t="n">
        <f aca="false">SUM(F1679:G1679)</f>
        <v>1082400</v>
      </c>
      <c r="I1679" s="111" t="n">
        <f aca="false">SUM(I1680:I1681)</f>
        <v>1090200</v>
      </c>
      <c r="J1679" s="112"/>
      <c r="K1679" s="69" t="n">
        <f aca="false">SUM(I1679:J1679)</f>
        <v>1090200</v>
      </c>
      <c r="L1679" s="71" t="n">
        <f aca="false">IF(C1679&lt;&gt;0,IF(I1679&lt;&gt;0,I1679/C1679*100,""),"")</f>
        <v>103.04347826087</v>
      </c>
      <c r="M1679" s="71" t="n">
        <f aca="false">IF(E1679&lt;&gt;0,IF(K1679&lt;&gt;0,K1679/E1679*100,""),"")</f>
        <v>103.04347826087</v>
      </c>
      <c r="N1679" s="71" t="n">
        <f aca="false">IF(F1679&lt;&gt;0,IF(I1679&lt;&gt;0,I1679/F1679*100,""),"")</f>
        <v>100.720620842572</v>
      </c>
      <c r="O1679" s="71" t="n">
        <f aca="false">IF(H1679&lt;&gt;0,IF(K1679&lt;&gt;0,K1679/H1679*100,""),"")</f>
        <v>100.720620842572</v>
      </c>
      <c r="Q1679" s="65" t="n">
        <f aca="false">E1679-C1679-D1679</f>
        <v>0</v>
      </c>
      <c r="R1679" s="66" t="n">
        <f aca="false">H1679-F1679-G1679</f>
        <v>0</v>
      </c>
      <c r="S1679" s="66" t="n">
        <f aca="false">K1679-I1679-J1679</f>
        <v>0</v>
      </c>
    </row>
    <row r="1680" s="43" customFormat="true" ht="11.25" hidden="false" customHeight="false" outlineLevel="0" collapsed="false">
      <c r="A1680" s="72" t="s">
        <v>811</v>
      </c>
      <c r="B1680" s="87" t="s">
        <v>812</v>
      </c>
      <c r="C1680" s="69" t="n">
        <v>1050000</v>
      </c>
      <c r="D1680" s="69"/>
      <c r="E1680" s="69" t="n">
        <f aca="false">SUM(C1680:D1680)</f>
        <v>1050000</v>
      </c>
      <c r="F1680" s="69" t="n">
        <v>1074400</v>
      </c>
      <c r="G1680" s="69"/>
      <c r="H1680" s="69" t="n">
        <f aca="false">SUM(F1680:G1680)</f>
        <v>1074400</v>
      </c>
      <c r="I1680" s="69" t="n">
        <v>1066200</v>
      </c>
      <c r="J1680" s="69"/>
      <c r="K1680" s="69" t="n">
        <f aca="false">SUM(I1680:J1680)</f>
        <v>1066200</v>
      </c>
      <c r="L1680" s="71" t="n">
        <f aca="false">IF(C1680&lt;&gt;0,IF(I1680&lt;&gt;0,I1680/C1680*100,""),"")</f>
        <v>101.542857142857</v>
      </c>
      <c r="M1680" s="71" t="n">
        <f aca="false">IF(E1680&lt;&gt;0,IF(K1680&lt;&gt;0,K1680/E1680*100,""),"")</f>
        <v>101.542857142857</v>
      </c>
      <c r="N1680" s="71" t="n">
        <f aca="false">IF(F1680&lt;&gt;0,IF(I1680&lt;&gt;0,I1680/F1680*100,""),"")</f>
        <v>99.2367833209233</v>
      </c>
      <c r="O1680" s="71" t="n">
        <f aca="false">IF(H1680&lt;&gt;0,IF(K1680&lt;&gt;0,K1680/H1680*100,""),"")</f>
        <v>99.2367833209233</v>
      </c>
      <c r="Q1680" s="65" t="n">
        <f aca="false">E1680-C1680-D1680</f>
        <v>0</v>
      </c>
      <c r="R1680" s="66" t="n">
        <f aca="false">H1680-F1680-G1680</f>
        <v>0</v>
      </c>
      <c r="S1680" s="66" t="n">
        <f aca="false">K1680-I1680-J1680</f>
        <v>0</v>
      </c>
    </row>
    <row r="1681" s="43" customFormat="true" ht="11.25" hidden="false" customHeight="false" outlineLevel="0" collapsed="false">
      <c r="A1681" s="72" t="s">
        <v>30</v>
      </c>
      <c r="B1681" s="48" t="s">
        <v>31</v>
      </c>
      <c r="C1681" s="69" t="n">
        <v>8000</v>
      </c>
      <c r="D1681" s="69"/>
      <c r="E1681" s="69" t="n">
        <f aca="false">SUM(C1681:D1681)</f>
        <v>8000</v>
      </c>
      <c r="F1681" s="69" t="n">
        <v>8000</v>
      </c>
      <c r="G1681" s="69"/>
      <c r="H1681" s="69" t="n">
        <f aca="false">SUM(F1681:G1681)</f>
        <v>8000</v>
      </c>
      <c r="I1681" s="69" t="n">
        <v>24000</v>
      </c>
      <c r="J1681" s="69"/>
      <c r="K1681" s="69" t="n">
        <f aca="false">SUM(I1681:J1681)</f>
        <v>24000</v>
      </c>
      <c r="L1681" s="71" t="n">
        <f aca="false">IF(C1681&lt;&gt;0,IF(I1681&lt;&gt;0,I1681/C1681*100,""),"")</f>
        <v>300</v>
      </c>
      <c r="M1681" s="71" t="n">
        <f aca="false">IF(E1681&lt;&gt;0,IF(K1681&lt;&gt;0,K1681/E1681*100,""),"")</f>
        <v>300</v>
      </c>
      <c r="N1681" s="71" t="n">
        <f aca="false">IF(F1681&lt;&gt;0,IF(I1681&lt;&gt;0,I1681/F1681*100,""),"")</f>
        <v>300</v>
      </c>
      <c r="O1681" s="71" t="n">
        <f aca="false">IF(H1681&lt;&gt;0,IF(K1681&lt;&gt;0,K1681/H1681*100,""),"")</f>
        <v>300</v>
      </c>
      <c r="Q1681" s="65" t="n">
        <f aca="false">E1681-C1681-D1681</f>
        <v>0</v>
      </c>
      <c r="R1681" s="66" t="n">
        <f aca="false">H1681-F1681-G1681</f>
        <v>0</v>
      </c>
      <c r="S1681" s="66" t="n">
        <f aca="false">K1681-I1681-J1681</f>
        <v>0</v>
      </c>
    </row>
    <row r="1682" s="43" customFormat="true" ht="6" hidden="false" customHeight="true" outlineLevel="0" collapsed="false">
      <c r="A1682" s="72"/>
      <c r="B1682" s="87"/>
      <c r="C1682" s="69"/>
      <c r="D1682" s="69"/>
      <c r="E1682" s="69"/>
      <c r="F1682" s="69"/>
      <c r="G1682" s="69"/>
      <c r="H1682" s="69"/>
      <c r="I1682" s="69"/>
      <c r="J1682" s="69"/>
      <c r="K1682" s="69"/>
      <c r="L1682" s="71" t="str">
        <f aca="false">IF(C1682&lt;&gt;0,IF(I1682&lt;&gt;0,I1682/C1682*100,""),"")</f>
        <v/>
      </c>
      <c r="M1682" s="71" t="str">
        <f aca="false">IF(E1682&lt;&gt;0,IF(K1682&lt;&gt;0,K1682/E1682*100,""),"")</f>
        <v/>
      </c>
      <c r="N1682" s="71" t="str">
        <f aca="false">IF(F1682&lt;&gt;0,IF(I1682&lt;&gt;0,I1682/F1682*100,""),"")</f>
        <v/>
      </c>
      <c r="O1682" s="71" t="str">
        <f aca="false">IF(H1682&lt;&gt;0,IF(K1682&lt;&gt;0,K1682/H1682*100,""),"")</f>
        <v/>
      </c>
      <c r="Q1682" s="65" t="n">
        <f aca="false">E1682-C1682-D1682</f>
        <v>0</v>
      </c>
      <c r="R1682" s="66" t="n">
        <f aca="false">H1682-F1682-G1682</f>
        <v>0</v>
      </c>
      <c r="S1682" s="66" t="n">
        <f aca="false">K1682-I1682-J1682</f>
        <v>0</v>
      </c>
    </row>
    <row r="1683" s="120" customFormat="true" ht="12.75" hidden="false" customHeight="false" outlineLevel="0" collapsed="false">
      <c r="A1683" s="61" t="s">
        <v>835</v>
      </c>
      <c r="B1683" s="76" t="s">
        <v>19</v>
      </c>
      <c r="C1683" s="63" t="n">
        <f aca="false">SUM(C1685:C1686)</f>
        <v>7494900</v>
      </c>
      <c r="D1683" s="63" t="n">
        <f aca="false">SUM(D1685:D1687)</f>
        <v>0</v>
      </c>
      <c r="E1683" s="63" t="n">
        <f aca="false">SUM(C1683:D1683)</f>
        <v>7494900</v>
      </c>
      <c r="F1683" s="63" t="n">
        <f aca="false">SUM(F1685:F1686)</f>
        <v>9710700</v>
      </c>
      <c r="G1683" s="63" t="n">
        <f aca="false">SUM(G1685:G1687)</f>
        <v>0</v>
      </c>
      <c r="H1683" s="63" t="n">
        <f aca="false">SUM(F1683:G1683)</f>
        <v>9710700</v>
      </c>
      <c r="I1683" s="63" t="n">
        <f aca="false">SUM(I1685:I1686)</f>
        <v>8326900</v>
      </c>
      <c r="J1683" s="63" t="n">
        <f aca="false">SUM(J1685:J1687)</f>
        <v>0</v>
      </c>
      <c r="K1683" s="63" t="n">
        <f aca="false">SUM(I1683:J1683)</f>
        <v>8326900</v>
      </c>
      <c r="L1683" s="64" t="n">
        <f aca="false">IF(C1683&lt;&gt;0,IF(I1683&lt;&gt;0,I1683/C1683*100,""),"")</f>
        <v>111.100881933048</v>
      </c>
      <c r="M1683" s="64" t="n">
        <f aca="false">IF(E1683&lt;&gt;0,IF(K1683&lt;&gt;0,K1683/E1683*100,""),"")</f>
        <v>111.100881933048</v>
      </c>
      <c r="N1683" s="64" t="n">
        <f aca="false">IF(F1683&lt;&gt;0,IF(I1683&lt;&gt;0,I1683/F1683*100,""),"")</f>
        <v>85.7497399775505</v>
      </c>
      <c r="O1683" s="64" t="n">
        <f aca="false">IF(H1683&lt;&gt;0,IF(K1683&lt;&gt;0,K1683/H1683*100,""),"")</f>
        <v>85.7497399775505</v>
      </c>
      <c r="Q1683" s="65" t="n">
        <f aca="false">E1683-C1683-D1683</f>
        <v>0</v>
      </c>
      <c r="R1683" s="66" t="n">
        <f aca="false">H1683-F1683-G1683</f>
        <v>0</v>
      </c>
      <c r="S1683" s="66" t="n">
        <f aca="false">K1683-I1683-J1683</f>
        <v>0</v>
      </c>
    </row>
    <row r="1684" s="120" customFormat="true" ht="12" hidden="true" customHeight="false" outlineLevel="0" collapsed="false">
      <c r="A1684" s="72" t="s">
        <v>26</v>
      </c>
      <c r="B1684" s="179"/>
      <c r="C1684" s="206" t="n">
        <f aca="false">SUM(C1685:C1686)</f>
        <v>7494900</v>
      </c>
      <c r="D1684" s="215"/>
      <c r="E1684" s="69" t="n">
        <f aca="false">SUM(C1684:D1684)</f>
        <v>7494900</v>
      </c>
      <c r="F1684" s="69" t="n">
        <f aca="false">SUM(F1685:F1686)</f>
        <v>9710700</v>
      </c>
      <c r="G1684" s="215"/>
      <c r="H1684" s="69" t="n">
        <f aca="false">SUM(F1684:G1684)</f>
        <v>9710700</v>
      </c>
      <c r="I1684" s="206" t="n">
        <f aca="false">SUM(I1685:I1686)</f>
        <v>8326900</v>
      </c>
      <c r="J1684" s="215"/>
      <c r="K1684" s="69" t="n">
        <f aca="false">SUM(I1684:J1684)</f>
        <v>8326900</v>
      </c>
      <c r="L1684" s="71" t="n">
        <f aca="false">IF(C1684&lt;&gt;0,IF(I1684&lt;&gt;0,I1684/C1684*100,""),"")</f>
        <v>111.100881933048</v>
      </c>
      <c r="M1684" s="71" t="n">
        <f aca="false">IF(E1684&lt;&gt;0,IF(K1684&lt;&gt;0,K1684/E1684*100,""),"")</f>
        <v>111.100881933048</v>
      </c>
      <c r="N1684" s="71" t="n">
        <f aca="false">IF(F1684&lt;&gt;0,IF(I1684&lt;&gt;0,I1684/F1684*100,""),"")</f>
        <v>85.7497399775505</v>
      </c>
      <c r="O1684" s="71" t="n">
        <f aca="false">IF(H1684&lt;&gt;0,IF(K1684&lt;&gt;0,K1684/H1684*100,""),"")</f>
        <v>85.7497399775505</v>
      </c>
      <c r="Q1684" s="65" t="n">
        <f aca="false">E1684-C1684-D1684</f>
        <v>0</v>
      </c>
      <c r="R1684" s="66" t="n">
        <f aca="false">H1684-F1684-G1684</f>
        <v>0</v>
      </c>
      <c r="S1684" s="66" t="n">
        <f aca="false">K1684-I1684-J1684</f>
        <v>0</v>
      </c>
    </row>
    <row r="1685" s="43" customFormat="true" ht="11.25" hidden="false" customHeight="false" outlineLevel="0" collapsed="false">
      <c r="A1685" s="72" t="s">
        <v>811</v>
      </c>
      <c r="B1685" s="87" t="s">
        <v>812</v>
      </c>
      <c r="C1685" s="69" t="n">
        <f aca="false">7412400+40000</f>
        <v>7452400</v>
      </c>
      <c r="D1685" s="69"/>
      <c r="E1685" s="69" t="n">
        <f aca="false">SUM(C1685:D1685)</f>
        <v>7452400</v>
      </c>
      <c r="F1685" s="69" t="n">
        <v>9668200</v>
      </c>
      <c r="G1685" s="69"/>
      <c r="H1685" s="69" t="n">
        <f aca="false">SUM(F1685:G1685)</f>
        <v>9668200</v>
      </c>
      <c r="I1685" s="69" t="n">
        <v>8286400</v>
      </c>
      <c r="J1685" s="69"/>
      <c r="K1685" s="69" t="n">
        <f aca="false">SUM(I1685:J1685)</f>
        <v>8286400</v>
      </c>
      <c r="L1685" s="71" t="n">
        <f aca="false">IF(C1685&lt;&gt;0,IF(I1685&lt;&gt;0,I1685/C1685*100,""),"")</f>
        <v>111.191025709838</v>
      </c>
      <c r="M1685" s="71" t="n">
        <f aca="false">IF(E1685&lt;&gt;0,IF(K1685&lt;&gt;0,K1685/E1685*100,""),"")</f>
        <v>111.191025709838</v>
      </c>
      <c r="N1685" s="71" t="n">
        <f aca="false">IF(F1685&lt;&gt;0,IF(I1685&lt;&gt;0,I1685/F1685*100,""),"")</f>
        <v>85.7077842824931</v>
      </c>
      <c r="O1685" s="71" t="n">
        <f aca="false">IF(H1685&lt;&gt;0,IF(K1685&lt;&gt;0,K1685/H1685*100,""),"")</f>
        <v>85.7077842824931</v>
      </c>
      <c r="Q1685" s="65" t="n">
        <f aca="false">E1685-C1685-D1685</f>
        <v>0</v>
      </c>
      <c r="R1685" s="66" t="n">
        <f aca="false">H1685-F1685-G1685</f>
        <v>0</v>
      </c>
      <c r="S1685" s="66" t="n">
        <f aca="false">K1685-I1685-J1685</f>
        <v>0</v>
      </c>
    </row>
    <row r="1686" s="43" customFormat="true" ht="11.25" hidden="false" customHeight="false" outlineLevel="0" collapsed="false">
      <c r="A1686" s="72" t="s">
        <v>30</v>
      </c>
      <c r="B1686" s="48" t="s">
        <v>31</v>
      </c>
      <c r="C1686" s="69" t="n">
        <v>42500</v>
      </c>
      <c r="D1686" s="69"/>
      <c r="E1686" s="69" t="n">
        <f aca="false">SUM(C1686:D1686)</f>
        <v>42500</v>
      </c>
      <c r="F1686" s="69" t="n">
        <v>42500</v>
      </c>
      <c r="G1686" s="69"/>
      <c r="H1686" s="69" t="n">
        <f aca="false">SUM(F1686:G1686)</f>
        <v>42500</v>
      </c>
      <c r="I1686" s="69" t="n">
        <v>40500</v>
      </c>
      <c r="J1686" s="69"/>
      <c r="K1686" s="69" t="n">
        <f aca="false">SUM(I1686:J1686)</f>
        <v>40500</v>
      </c>
      <c r="L1686" s="71" t="n">
        <f aca="false">IF(C1686&lt;&gt;0,IF(I1686&lt;&gt;0,I1686/C1686*100,""),"")</f>
        <v>95.2941176470588</v>
      </c>
      <c r="M1686" s="71" t="n">
        <f aca="false">IF(E1686&lt;&gt;0,IF(K1686&lt;&gt;0,K1686/E1686*100,""),"")</f>
        <v>95.2941176470588</v>
      </c>
      <c r="N1686" s="71" t="n">
        <f aca="false">IF(F1686&lt;&gt;0,IF(I1686&lt;&gt;0,I1686/F1686*100,""),"")</f>
        <v>95.2941176470588</v>
      </c>
      <c r="O1686" s="71" t="n">
        <f aca="false">IF(H1686&lt;&gt;0,IF(K1686&lt;&gt;0,K1686/H1686*100,""),"")</f>
        <v>95.2941176470588</v>
      </c>
      <c r="Q1686" s="65" t="n">
        <f aca="false">E1686-C1686-D1686</f>
        <v>0</v>
      </c>
      <c r="R1686" s="66" t="n">
        <f aca="false">H1686-F1686-G1686</f>
        <v>0</v>
      </c>
      <c r="S1686" s="66" t="n">
        <f aca="false">K1686-I1686-J1686</f>
        <v>0</v>
      </c>
    </row>
    <row r="1687" s="43" customFormat="true" ht="6" hidden="false" customHeight="true" outlineLevel="0" collapsed="false">
      <c r="A1687" s="72"/>
      <c r="B1687" s="48"/>
      <c r="C1687" s="69" t="n">
        <f aca="false">4000-4000</f>
        <v>0</v>
      </c>
      <c r="D1687" s="69"/>
      <c r="E1687" s="69" t="n">
        <f aca="false">SUM(C1687:D1687)</f>
        <v>0</v>
      </c>
      <c r="F1687" s="69" t="n">
        <f aca="false">4000-4000</f>
        <v>0</v>
      </c>
      <c r="G1687" s="69"/>
      <c r="H1687" s="69" t="n">
        <f aca="false">SUM(F1687:G1687)</f>
        <v>0</v>
      </c>
      <c r="I1687" s="69" t="n">
        <f aca="false">4000-4000</f>
        <v>0</v>
      </c>
      <c r="J1687" s="69"/>
      <c r="K1687" s="69" t="n">
        <f aca="false">SUM(I1687:J1687)</f>
        <v>0</v>
      </c>
      <c r="L1687" s="71" t="str">
        <f aca="false">IF(C1687&lt;&gt;0,IF(I1687&lt;&gt;0,I1687/C1687*100,""),"")</f>
        <v/>
      </c>
      <c r="M1687" s="71" t="str">
        <f aca="false">IF(E1687&lt;&gt;0,IF(K1687&lt;&gt;0,K1687/E1687*100,""),"")</f>
        <v/>
      </c>
      <c r="N1687" s="71" t="str">
        <f aca="false">IF(F1687&lt;&gt;0,IF(I1687&lt;&gt;0,I1687/F1687*100,""),"")</f>
        <v/>
      </c>
      <c r="O1687" s="71" t="str">
        <f aca="false">IF(H1687&lt;&gt;0,IF(K1687&lt;&gt;0,K1687/H1687*100,""),"")</f>
        <v/>
      </c>
      <c r="Q1687" s="65" t="n">
        <f aca="false">E1687-C1687-D1687</f>
        <v>0</v>
      </c>
      <c r="R1687" s="66" t="n">
        <f aca="false">H1687-F1687-G1687</f>
        <v>0</v>
      </c>
      <c r="S1687" s="66" t="n">
        <f aca="false">K1687-I1687-J1687</f>
        <v>0</v>
      </c>
    </row>
    <row r="1688" s="120" customFormat="true" ht="12.75" hidden="false" customHeight="false" outlineLevel="0" collapsed="false">
      <c r="A1688" s="61" t="s">
        <v>836</v>
      </c>
      <c r="B1688" s="76" t="s">
        <v>19</v>
      </c>
      <c r="C1688" s="118" t="n">
        <f aca="false">SUM(C1690:C1693)</f>
        <v>4496000</v>
      </c>
      <c r="D1688" s="118" t="n">
        <f aca="false">SUM(D1690:D1693)</f>
        <v>0</v>
      </c>
      <c r="E1688" s="108" t="n">
        <f aca="false">SUM(C1688:D1688)</f>
        <v>4496000</v>
      </c>
      <c r="F1688" s="108" t="n">
        <f aca="false">SUM(F1690:F1693)</f>
        <v>5347900</v>
      </c>
      <c r="G1688" s="118" t="n">
        <f aca="false">SUM(G1690:G1693)</f>
        <v>0</v>
      </c>
      <c r="H1688" s="108" t="n">
        <f aca="false">SUM(F1688:G1688)</f>
        <v>5347900</v>
      </c>
      <c r="I1688" s="118" t="n">
        <f aca="false">SUM(I1690:I1693)</f>
        <v>5331300</v>
      </c>
      <c r="J1688" s="118" t="n">
        <f aca="false">SUM(J1690:J1693)</f>
        <v>0</v>
      </c>
      <c r="K1688" s="108" t="n">
        <f aca="false">SUM(I1688:J1688)</f>
        <v>5331300</v>
      </c>
      <c r="L1688" s="109" t="n">
        <f aca="false">IF(C1688&lt;&gt;0,IF(I1688&lt;&gt;0,I1688/C1688*100,""),"")</f>
        <v>118.578736654804</v>
      </c>
      <c r="M1688" s="109" t="n">
        <f aca="false">IF(E1688&lt;&gt;0,IF(K1688&lt;&gt;0,K1688/E1688*100,""),"")</f>
        <v>118.578736654804</v>
      </c>
      <c r="N1688" s="109" t="n">
        <f aca="false">IF(F1688&lt;&gt;0,IF(I1688&lt;&gt;0,I1688/F1688*100,""),"")</f>
        <v>99.6895977860469</v>
      </c>
      <c r="O1688" s="109" t="n">
        <f aca="false">IF(H1688&lt;&gt;0,IF(K1688&lt;&gt;0,K1688/H1688*100,""),"")</f>
        <v>99.6895977860469</v>
      </c>
      <c r="Q1688" s="65" t="n">
        <f aca="false">E1688-C1688-D1688</f>
        <v>0</v>
      </c>
      <c r="R1688" s="66" t="n">
        <f aca="false">H1688-F1688-G1688</f>
        <v>0</v>
      </c>
      <c r="S1688" s="66" t="n">
        <f aca="false">K1688-I1688-J1688</f>
        <v>0</v>
      </c>
    </row>
    <row r="1689" s="120" customFormat="true" ht="12" hidden="true" customHeight="false" outlineLevel="0" collapsed="false">
      <c r="A1689" s="72" t="s">
        <v>26</v>
      </c>
      <c r="B1689" s="130"/>
      <c r="C1689" s="111" t="n">
        <f aca="false">SUM(C1690:C1692)</f>
        <v>4496000</v>
      </c>
      <c r="D1689" s="112"/>
      <c r="E1689" s="69" t="n">
        <f aca="false">SUM(C1689:D1689)</f>
        <v>4496000</v>
      </c>
      <c r="F1689" s="69" t="n">
        <f aca="false">SUM(F1690:F1692)</f>
        <v>5347900</v>
      </c>
      <c r="G1689" s="112"/>
      <c r="H1689" s="69" t="n">
        <f aca="false">SUM(F1689:G1689)</f>
        <v>5347900</v>
      </c>
      <c r="I1689" s="111" t="n">
        <f aca="false">SUM(I1690:I1692)</f>
        <v>5331300</v>
      </c>
      <c r="J1689" s="112"/>
      <c r="K1689" s="69" t="n">
        <f aca="false">SUM(I1689:J1689)</f>
        <v>5331300</v>
      </c>
      <c r="L1689" s="71" t="n">
        <f aca="false">IF(C1689&lt;&gt;0,IF(I1689&lt;&gt;0,I1689/C1689*100,""),"")</f>
        <v>118.578736654804</v>
      </c>
      <c r="M1689" s="71" t="n">
        <f aca="false">IF(E1689&lt;&gt;0,IF(K1689&lt;&gt;0,K1689/E1689*100,""),"")</f>
        <v>118.578736654804</v>
      </c>
      <c r="N1689" s="71" t="n">
        <f aca="false">IF(F1689&lt;&gt;0,IF(I1689&lt;&gt;0,I1689/F1689*100,""),"")</f>
        <v>99.6895977860469</v>
      </c>
      <c r="O1689" s="71" t="n">
        <f aca="false">IF(H1689&lt;&gt;0,IF(K1689&lt;&gt;0,K1689/H1689*100,""),"")</f>
        <v>99.6895977860469</v>
      </c>
      <c r="Q1689" s="65" t="n">
        <f aca="false">E1689-C1689-D1689</f>
        <v>0</v>
      </c>
      <c r="R1689" s="66" t="n">
        <f aca="false">H1689-F1689-G1689</f>
        <v>0</v>
      </c>
      <c r="S1689" s="66" t="n">
        <f aca="false">K1689-I1689-J1689</f>
        <v>0</v>
      </c>
    </row>
    <row r="1690" s="43" customFormat="true" ht="11.25" hidden="false" customHeight="false" outlineLevel="0" collapsed="false">
      <c r="A1690" s="72" t="s">
        <v>811</v>
      </c>
      <c r="B1690" s="87" t="s">
        <v>812</v>
      </c>
      <c r="C1690" s="69" t="n">
        <f aca="false">3838000+30000</f>
        <v>3868000</v>
      </c>
      <c r="D1690" s="69"/>
      <c r="E1690" s="69" t="n">
        <f aca="false">SUM(C1690:D1690)</f>
        <v>3868000</v>
      </c>
      <c r="F1690" s="69" t="n">
        <v>4822950</v>
      </c>
      <c r="G1690" s="69"/>
      <c r="H1690" s="69" t="n">
        <f aca="false">SUM(F1690:G1690)</f>
        <v>4822950</v>
      </c>
      <c r="I1690" s="69" t="n">
        <v>4404300</v>
      </c>
      <c r="J1690" s="69"/>
      <c r="K1690" s="69" t="n">
        <f aca="false">SUM(I1690:J1690)</f>
        <v>4404300</v>
      </c>
      <c r="L1690" s="71" t="n">
        <f aca="false">IF(C1690&lt;&gt;0,IF(I1690&lt;&gt;0,I1690/C1690*100,""),"")</f>
        <v>113.865046535677</v>
      </c>
      <c r="M1690" s="71" t="n">
        <f aca="false">IF(E1690&lt;&gt;0,IF(K1690&lt;&gt;0,K1690/E1690*100,""),"")</f>
        <v>113.865046535677</v>
      </c>
      <c r="N1690" s="71" t="n">
        <f aca="false">IF(F1690&lt;&gt;0,IF(I1690&lt;&gt;0,I1690/F1690*100,""),"")</f>
        <v>91.3196280284888</v>
      </c>
      <c r="O1690" s="71" t="n">
        <f aca="false">IF(H1690&lt;&gt;0,IF(K1690&lt;&gt;0,K1690/H1690*100,""),"")</f>
        <v>91.3196280284888</v>
      </c>
      <c r="Q1690" s="65" t="n">
        <f aca="false">E1690-C1690-D1690</f>
        <v>0</v>
      </c>
      <c r="R1690" s="66" t="n">
        <f aca="false">H1690-F1690-G1690</f>
        <v>0</v>
      </c>
      <c r="S1690" s="66" t="n">
        <f aca="false">K1690-I1690-J1690</f>
        <v>0</v>
      </c>
    </row>
    <row r="1691" s="43" customFormat="true" ht="12.75" hidden="false" customHeight="true" outlineLevel="0" collapsed="false">
      <c r="A1691" s="72" t="s">
        <v>30</v>
      </c>
      <c r="B1691" s="48" t="s">
        <v>31</v>
      </c>
      <c r="C1691" s="69" t="n">
        <f aca="false">563600-11600</f>
        <v>552000</v>
      </c>
      <c r="D1691" s="69"/>
      <c r="E1691" s="69" t="n">
        <f aca="false">SUM(C1691:D1691)</f>
        <v>552000</v>
      </c>
      <c r="F1691" s="69" t="n">
        <v>448950</v>
      </c>
      <c r="G1691" s="69"/>
      <c r="H1691" s="69" t="n">
        <f aca="false">SUM(F1691:G1691)</f>
        <v>448950</v>
      </c>
      <c r="I1691" s="69" t="n">
        <v>561500</v>
      </c>
      <c r="J1691" s="69"/>
      <c r="K1691" s="69" t="n">
        <f aca="false">SUM(I1691:J1691)</f>
        <v>561500</v>
      </c>
      <c r="L1691" s="71" t="n">
        <f aca="false">IF(C1691&lt;&gt;0,IF(I1691&lt;&gt;0,I1691/C1691*100,""),"")</f>
        <v>101.721014492754</v>
      </c>
      <c r="M1691" s="71" t="n">
        <f aca="false">IF(E1691&lt;&gt;0,IF(K1691&lt;&gt;0,K1691/E1691*100,""),"")</f>
        <v>101.721014492754</v>
      </c>
      <c r="N1691" s="71" t="n">
        <f aca="false">IF(F1691&lt;&gt;0,IF(I1691&lt;&gt;0,I1691/F1691*100,""),"")</f>
        <v>125.069606860452</v>
      </c>
      <c r="O1691" s="71" t="n">
        <f aca="false">IF(H1691&lt;&gt;0,IF(K1691&lt;&gt;0,K1691/H1691*100,""),"")</f>
        <v>125.069606860452</v>
      </c>
      <c r="Q1691" s="65" t="n">
        <f aca="false">E1691-C1691-D1691</f>
        <v>0</v>
      </c>
      <c r="R1691" s="66" t="n">
        <f aca="false">H1691-F1691-G1691</f>
        <v>0</v>
      </c>
      <c r="S1691" s="66" t="n">
        <f aca="false">K1691-I1691-J1691</f>
        <v>0</v>
      </c>
    </row>
    <row r="1692" s="43" customFormat="true" ht="12.75" hidden="false" customHeight="true" outlineLevel="0" collapsed="false">
      <c r="A1692" s="72" t="s">
        <v>145</v>
      </c>
      <c r="B1692" s="48" t="s">
        <v>146</v>
      </c>
      <c r="C1692" s="69" t="n">
        <v>76000</v>
      </c>
      <c r="D1692" s="69"/>
      <c r="E1692" s="69" t="n">
        <f aca="false">SUM(C1692:D1692)</f>
        <v>76000</v>
      </c>
      <c r="F1692" s="69" t="n">
        <v>76000</v>
      </c>
      <c r="G1692" s="69"/>
      <c r="H1692" s="69" t="n">
        <f aca="false">SUM(F1692:G1692)</f>
        <v>76000</v>
      </c>
      <c r="I1692" s="69" t="n">
        <v>365500</v>
      </c>
      <c r="J1692" s="69"/>
      <c r="K1692" s="69" t="n">
        <f aca="false">SUM(I1692:J1692)</f>
        <v>365500</v>
      </c>
      <c r="L1692" s="71" t="n">
        <f aca="false">IF(C1692&lt;&gt;0,IF(I1692&lt;&gt;0,I1692/C1692*100,""),"")</f>
        <v>480.921052631579</v>
      </c>
      <c r="M1692" s="71" t="n">
        <f aca="false">IF(E1692&lt;&gt;0,IF(K1692&lt;&gt;0,K1692/E1692*100,""),"")</f>
        <v>480.921052631579</v>
      </c>
      <c r="N1692" s="71" t="n">
        <f aca="false">IF(F1692&lt;&gt;0,IF(I1692&lt;&gt;0,I1692/F1692*100,""),"")</f>
        <v>480.921052631579</v>
      </c>
      <c r="O1692" s="71" t="n">
        <f aca="false">IF(H1692&lt;&gt;0,IF(K1692&lt;&gt;0,K1692/H1692*100,""),"")</f>
        <v>480.921052631579</v>
      </c>
      <c r="Q1692" s="65" t="n">
        <f aca="false">E1692-C1692-D1692</f>
        <v>0</v>
      </c>
      <c r="R1692" s="66" t="n">
        <f aca="false">H1692-F1692-G1692</f>
        <v>0</v>
      </c>
      <c r="S1692" s="66" t="n">
        <f aca="false">K1692-I1692-J1692</f>
        <v>0</v>
      </c>
    </row>
    <row r="1693" s="43" customFormat="true" ht="6" hidden="false" customHeight="true" outlineLevel="0" collapsed="false">
      <c r="A1693" s="72"/>
      <c r="B1693" s="87"/>
      <c r="C1693" s="69" t="n">
        <f aca="false">146000-146000</f>
        <v>0</v>
      </c>
      <c r="D1693" s="69"/>
      <c r="E1693" s="69" t="n">
        <f aca="false">SUM(C1693:D1693)</f>
        <v>0</v>
      </c>
      <c r="F1693" s="69" t="n">
        <f aca="false">146000-146000</f>
        <v>0</v>
      </c>
      <c r="G1693" s="69"/>
      <c r="H1693" s="69" t="n">
        <f aca="false">SUM(F1693:G1693)</f>
        <v>0</v>
      </c>
      <c r="I1693" s="69" t="n">
        <f aca="false">146000-146000</f>
        <v>0</v>
      </c>
      <c r="J1693" s="69"/>
      <c r="K1693" s="69" t="n">
        <f aca="false">SUM(I1693:J1693)</f>
        <v>0</v>
      </c>
      <c r="L1693" s="71" t="str">
        <f aca="false">IF(C1693&lt;&gt;0,IF(I1693&lt;&gt;0,I1693/C1693*100,""),"")</f>
        <v/>
      </c>
      <c r="M1693" s="71" t="str">
        <f aca="false">IF(E1693&lt;&gt;0,IF(K1693&lt;&gt;0,K1693/E1693*100,""),"")</f>
        <v/>
      </c>
      <c r="N1693" s="71" t="str">
        <f aca="false">IF(F1693&lt;&gt;0,IF(I1693&lt;&gt;0,I1693/F1693*100,""),"")</f>
        <v/>
      </c>
      <c r="O1693" s="71" t="str">
        <f aca="false">IF(H1693&lt;&gt;0,IF(K1693&lt;&gt;0,K1693/H1693*100,""),"")</f>
        <v/>
      </c>
      <c r="Q1693" s="65" t="n">
        <f aca="false">E1693-C1693-D1693</f>
        <v>0</v>
      </c>
      <c r="R1693" s="66" t="n">
        <f aca="false">H1693-F1693-G1693</f>
        <v>0</v>
      </c>
      <c r="S1693" s="66" t="n">
        <f aca="false">K1693-I1693-J1693</f>
        <v>0</v>
      </c>
    </row>
    <row r="1694" s="120" customFormat="true" ht="12.75" hidden="false" customHeight="false" outlineLevel="0" collapsed="false">
      <c r="A1694" s="61" t="s">
        <v>837</v>
      </c>
      <c r="B1694" s="76" t="s">
        <v>19</v>
      </c>
      <c r="C1694" s="108" t="n">
        <f aca="false">SUM(C1696:C1699)</f>
        <v>9337339</v>
      </c>
      <c r="D1694" s="108" t="n">
        <f aca="false">SUM(D1696:D1700)</f>
        <v>0</v>
      </c>
      <c r="E1694" s="108" t="n">
        <f aca="false">SUM(C1694:D1694)</f>
        <v>9337339</v>
      </c>
      <c r="F1694" s="108" t="n">
        <f aca="false">SUM(F1696:F1699)</f>
        <v>10008316</v>
      </c>
      <c r="G1694" s="108" t="n">
        <f aca="false">SUM(G1696:G1700)</f>
        <v>0</v>
      </c>
      <c r="H1694" s="108" t="n">
        <f aca="false">SUM(F1694:G1694)</f>
        <v>10008316</v>
      </c>
      <c r="I1694" s="108" t="n">
        <f aca="false">SUM(I1696:I1699)</f>
        <v>11322344</v>
      </c>
      <c r="J1694" s="108" t="n">
        <f aca="false">SUM(J1696:J1700)</f>
        <v>0</v>
      </c>
      <c r="K1694" s="108" t="n">
        <f aca="false">SUM(I1694:J1694)</f>
        <v>11322344</v>
      </c>
      <c r="L1694" s="109" t="n">
        <f aca="false">IF(C1694&lt;&gt;0,IF(I1694&lt;&gt;0,I1694/C1694*100,""),"")</f>
        <v>121.258786898494</v>
      </c>
      <c r="M1694" s="109" t="n">
        <f aca="false">IF(E1694&lt;&gt;0,IF(K1694&lt;&gt;0,K1694/E1694*100,""),"")</f>
        <v>121.258786898494</v>
      </c>
      <c r="N1694" s="109" t="n">
        <f aca="false">IF(F1694&lt;&gt;0,IF(I1694&lt;&gt;0,I1694/F1694*100,""),"")</f>
        <v>113.129361622874</v>
      </c>
      <c r="O1694" s="109" t="n">
        <f aca="false">IF(H1694&lt;&gt;0,IF(K1694&lt;&gt;0,K1694/H1694*100,""),"")</f>
        <v>113.129361622874</v>
      </c>
      <c r="Q1694" s="65" t="n">
        <f aca="false">E1694-C1694-D1694</f>
        <v>0</v>
      </c>
      <c r="R1694" s="66" t="n">
        <f aca="false">H1694-F1694-G1694</f>
        <v>0</v>
      </c>
      <c r="S1694" s="66" t="n">
        <f aca="false">K1694-I1694-J1694</f>
        <v>0</v>
      </c>
    </row>
    <row r="1695" s="120" customFormat="true" ht="12" hidden="true" customHeight="false" outlineLevel="0" collapsed="false">
      <c r="A1695" s="72" t="s">
        <v>26</v>
      </c>
      <c r="B1695" s="179"/>
      <c r="C1695" s="151" t="n">
        <f aca="false">SUM(C1696:C1699)</f>
        <v>9337339</v>
      </c>
      <c r="D1695" s="166"/>
      <c r="E1695" s="69" t="n">
        <f aca="false">SUM(C1695:D1695)</f>
        <v>9337339</v>
      </c>
      <c r="F1695" s="69" t="n">
        <f aca="false">SUM(F1696:F1699)</f>
        <v>10008316</v>
      </c>
      <c r="G1695" s="166"/>
      <c r="H1695" s="69" t="n">
        <f aca="false">SUM(F1695:G1695)</f>
        <v>10008316</v>
      </c>
      <c r="I1695" s="151" t="n">
        <f aca="false">SUM(I1696:I1699)</f>
        <v>11322344</v>
      </c>
      <c r="J1695" s="166"/>
      <c r="K1695" s="69" t="n">
        <f aca="false">SUM(I1695:J1695)</f>
        <v>11322344</v>
      </c>
      <c r="L1695" s="71" t="n">
        <f aca="false">IF(C1695&lt;&gt;0,IF(I1695&lt;&gt;0,I1695/C1695*100,""),"")</f>
        <v>121.258786898494</v>
      </c>
      <c r="M1695" s="71" t="n">
        <f aca="false">IF(E1695&lt;&gt;0,IF(K1695&lt;&gt;0,K1695/E1695*100,""),"")</f>
        <v>121.258786898494</v>
      </c>
      <c r="N1695" s="71" t="n">
        <f aca="false">IF(F1695&lt;&gt;0,IF(I1695&lt;&gt;0,I1695/F1695*100,""),"")</f>
        <v>113.129361622874</v>
      </c>
      <c r="O1695" s="71" t="n">
        <f aca="false">IF(H1695&lt;&gt;0,IF(K1695&lt;&gt;0,K1695/H1695*100,""),"")</f>
        <v>113.129361622874</v>
      </c>
      <c r="Q1695" s="65" t="n">
        <f aca="false">E1695-C1695-D1695</f>
        <v>0</v>
      </c>
      <c r="R1695" s="66" t="n">
        <f aca="false">H1695-F1695-G1695</f>
        <v>0</v>
      </c>
      <c r="S1695" s="66" t="n">
        <f aca="false">K1695-I1695-J1695</f>
        <v>0</v>
      </c>
    </row>
    <row r="1696" s="43" customFormat="true" ht="11.25" hidden="false" customHeight="false" outlineLevel="0" collapsed="false">
      <c r="A1696" s="72" t="s">
        <v>811</v>
      </c>
      <c r="B1696" s="87" t="s">
        <v>812</v>
      </c>
      <c r="C1696" s="69" t="n">
        <f aca="false">8377000+30000</f>
        <v>8407000</v>
      </c>
      <c r="D1696" s="69"/>
      <c r="E1696" s="69" t="n">
        <f aca="false">SUM(C1696:D1696)</f>
        <v>8407000</v>
      </c>
      <c r="F1696" s="69" t="n">
        <v>9077480</v>
      </c>
      <c r="G1696" s="69"/>
      <c r="H1696" s="69" t="n">
        <f aca="false">SUM(F1696:G1696)</f>
        <v>9077480</v>
      </c>
      <c r="I1696" s="69" t="n">
        <f aca="false">10272500+100000</f>
        <v>10372500</v>
      </c>
      <c r="J1696" s="69"/>
      <c r="K1696" s="69" t="n">
        <f aca="false">SUM(I1696:J1696)</f>
        <v>10372500</v>
      </c>
      <c r="L1696" s="71" t="n">
        <f aca="false">IF(C1696&lt;&gt;0,IF(I1696&lt;&gt;0,I1696/C1696*100,""),"")</f>
        <v>123.379326751517</v>
      </c>
      <c r="M1696" s="71" t="n">
        <f aca="false">IF(E1696&lt;&gt;0,IF(K1696&lt;&gt;0,K1696/E1696*100,""),"")</f>
        <v>123.379326751517</v>
      </c>
      <c r="N1696" s="71" t="n">
        <f aca="false">IF(F1696&lt;&gt;0,IF(I1696&lt;&gt;0,I1696/F1696*100,""),"")</f>
        <v>114.266294169748</v>
      </c>
      <c r="O1696" s="71" t="n">
        <f aca="false">IF(H1696&lt;&gt;0,IF(K1696&lt;&gt;0,K1696/H1696*100,""),"")</f>
        <v>114.266294169748</v>
      </c>
      <c r="Q1696" s="65" t="n">
        <f aca="false">E1696-C1696-D1696</f>
        <v>0</v>
      </c>
      <c r="R1696" s="66" t="n">
        <f aca="false">H1696-F1696-G1696</f>
        <v>0</v>
      </c>
      <c r="S1696" s="66" t="n">
        <f aca="false">K1696-I1696-J1696</f>
        <v>0</v>
      </c>
    </row>
    <row r="1697" s="43" customFormat="true" ht="12" hidden="false" customHeight="true" outlineLevel="0" collapsed="false">
      <c r="A1697" s="126" t="s">
        <v>838</v>
      </c>
      <c r="B1697" s="87"/>
      <c r="C1697" s="69"/>
      <c r="D1697" s="69"/>
      <c r="E1697" s="69"/>
      <c r="F1697" s="69"/>
      <c r="G1697" s="69"/>
      <c r="H1697" s="69"/>
      <c r="I1697" s="69"/>
      <c r="J1697" s="69"/>
      <c r="K1697" s="69"/>
      <c r="L1697" s="71"/>
      <c r="M1697" s="71"/>
      <c r="N1697" s="71"/>
      <c r="O1697" s="71"/>
      <c r="Q1697" s="65" t="n">
        <f aca="false">E1697-C1697-D1697</f>
        <v>0</v>
      </c>
      <c r="R1697" s="66" t="n">
        <f aca="false">H1697-F1697-G1697</f>
        <v>0</v>
      </c>
      <c r="S1697" s="66" t="n">
        <f aca="false">K1697-I1697-J1697</f>
        <v>0</v>
      </c>
    </row>
    <row r="1698" s="43" customFormat="true" ht="12.75" hidden="false" customHeight="true" outlineLevel="0" collapsed="false">
      <c r="A1698" s="72" t="s">
        <v>30</v>
      </c>
      <c r="B1698" s="48" t="s">
        <v>31</v>
      </c>
      <c r="C1698" s="69" t="n">
        <v>838000</v>
      </c>
      <c r="D1698" s="69"/>
      <c r="E1698" s="69" t="n">
        <f aca="false">SUM(C1698:D1698)</f>
        <v>838000</v>
      </c>
      <c r="F1698" s="69" t="n">
        <v>838497</v>
      </c>
      <c r="G1698" s="69"/>
      <c r="H1698" s="69" t="n">
        <f aca="false">SUM(F1698:G1698)</f>
        <v>838497</v>
      </c>
      <c r="I1698" s="69" t="n">
        <v>755744</v>
      </c>
      <c r="J1698" s="69"/>
      <c r="K1698" s="69" t="n">
        <f aca="false">SUM(I1698:J1698)</f>
        <v>755744</v>
      </c>
      <c r="L1698" s="71" t="n">
        <f aca="false">IF(C1698&lt;&gt;0,IF(I1698&lt;&gt;0,I1698/C1698*100,""),"")</f>
        <v>90.1842482100239</v>
      </c>
      <c r="M1698" s="71" t="n">
        <f aca="false">IF(E1698&lt;&gt;0,IF(K1698&lt;&gt;0,K1698/E1698*100,""),"")</f>
        <v>90.1842482100239</v>
      </c>
      <c r="N1698" s="71" t="n">
        <f aca="false">IF(F1698&lt;&gt;0,IF(I1698&lt;&gt;0,I1698/F1698*100,""),"")</f>
        <v>90.1307935508416</v>
      </c>
      <c r="O1698" s="71" t="n">
        <f aca="false">IF(H1698&lt;&gt;0,IF(K1698&lt;&gt;0,K1698/H1698*100,""),"")</f>
        <v>90.1307935508416</v>
      </c>
      <c r="Q1698" s="65" t="n">
        <f aca="false">E1698-C1698-D1698</f>
        <v>0</v>
      </c>
      <c r="R1698" s="66" t="n">
        <f aca="false">H1698-F1698-G1698</f>
        <v>0</v>
      </c>
      <c r="S1698" s="66" t="n">
        <f aca="false">K1698-I1698-J1698</f>
        <v>0</v>
      </c>
    </row>
    <row r="1699" s="43" customFormat="true" ht="12.75" hidden="false" customHeight="true" outlineLevel="0" collapsed="false">
      <c r="A1699" s="72" t="s">
        <v>145</v>
      </c>
      <c r="B1699" s="48" t="s">
        <v>146</v>
      </c>
      <c r="C1699" s="69" t="n">
        <v>92339</v>
      </c>
      <c r="D1699" s="69"/>
      <c r="E1699" s="69" t="n">
        <f aca="false">SUM(C1699:D1699)</f>
        <v>92339</v>
      </c>
      <c r="F1699" s="69" t="n">
        <v>92339</v>
      </c>
      <c r="G1699" s="69"/>
      <c r="H1699" s="69" t="n">
        <f aca="false">SUM(F1699:G1699)</f>
        <v>92339</v>
      </c>
      <c r="I1699" s="69" t="n">
        <v>194100</v>
      </c>
      <c r="J1699" s="69"/>
      <c r="K1699" s="69" t="n">
        <f aca="false">SUM(I1699:J1699)</f>
        <v>194100</v>
      </c>
      <c r="L1699" s="71" t="n">
        <f aca="false">IF(C1699&lt;&gt;0,IF(I1699&lt;&gt;0,I1699/C1699*100,""),"")</f>
        <v>210.203705909746</v>
      </c>
      <c r="M1699" s="71" t="n">
        <f aca="false">IF(E1699&lt;&gt;0,IF(K1699&lt;&gt;0,K1699/E1699*100,""),"")</f>
        <v>210.203705909746</v>
      </c>
      <c r="N1699" s="71" t="n">
        <f aca="false">IF(F1699&lt;&gt;0,IF(I1699&lt;&gt;0,I1699/F1699*100,""),"")</f>
        <v>210.203705909746</v>
      </c>
      <c r="O1699" s="71" t="n">
        <f aca="false">IF(H1699&lt;&gt;0,IF(K1699&lt;&gt;0,K1699/H1699*100,""),"")</f>
        <v>210.203705909746</v>
      </c>
      <c r="Q1699" s="65" t="n">
        <f aca="false">E1699-C1699-D1699</f>
        <v>0</v>
      </c>
      <c r="R1699" s="66" t="n">
        <f aca="false">H1699-F1699-G1699</f>
        <v>0</v>
      </c>
      <c r="S1699" s="66" t="n">
        <f aca="false">K1699-I1699-J1699</f>
        <v>0</v>
      </c>
    </row>
    <row r="1700" s="43" customFormat="true" ht="6" hidden="false" customHeight="true" outlineLevel="0" collapsed="false">
      <c r="A1700" s="72"/>
      <c r="B1700" s="87"/>
      <c r="C1700" s="69" t="n">
        <f aca="false">208500-208500</f>
        <v>0</v>
      </c>
      <c r="D1700" s="69"/>
      <c r="E1700" s="69" t="n">
        <f aca="false">SUM(C1700:D1700)</f>
        <v>0</v>
      </c>
      <c r="F1700" s="69" t="n">
        <f aca="false">208500-208500</f>
        <v>0</v>
      </c>
      <c r="G1700" s="69"/>
      <c r="H1700" s="69" t="n">
        <f aca="false">SUM(F1700:G1700)</f>
        <v>0</v>
      </c>
      <c r="I1700" s="69" t="n">
        <f aca="false">208500-208500</f>
        <v>0</v>
      </c>
      <c r="J1700" s="69"/>
      <c r="K1700" s="69" t="n">
        <f aca="false">SUM(I1700:J1700)</f>
        <v>0</v>
      </c>
      <c r="L1700" s="71" t="str">
        <f aca="false">IF(C1700&lt;&gt;0,IF(I1700&lt;&gt;0,I1700/C1700*100,""),"")</f>
        <v/>
      </c>
      <c r="M1700" s="71" t="str">
        <f aca="false">IF(E1700&lt;&gt;0,IF(K1700&lt;&gt;0,K1700/E1700*100,""),"")</f>
        <v/>
      </c>
      <c r="N1700" s="71" t="str">
        <f aca="false">IF(F1700&lt;&gt;0,IF(I1700&lt;&gt;0,I1700/F1700*100,""),"")</f>
        <v/>
      </c>
      <c r="O1700" s="71" t="str">
        <f aca="false">IF(H1700&lt;&gt;0,IF(K1700&lt;&gt;0,K1700/H1700*100,""),"")</f>
        <v/>
      </c>
      <c r="Q1700" s="65" t="n">
        <f aca="false">E1700-C1700-D1700</f>
        <v>0</v>
      </c>
      <c r="R1700" s="66" t="n">
        <f aca="false">H1700-F1700-G1700</f>
        <v>0</v>
      </c>
      <c r="S1700" s="66" t="n">
        <f aca="false">K1700-I1700-J1700</f>
        <v>0</v>
      </c>
    </row>
    <row r="1701" s="120" customFormat="true" ht="12.75" hidden="false" customHeight="false" outlineLevel="0" collapsed="false">
      <c r="A1701" s="61" t="s">
        <v>839</v>
      </c>
      <c r="B1701" s="76" t="s">
        <v>19</v>
      </c>
      <c r="C1701" s="108" t="n">
        <f aca="false">SUM(C1703:C1703)</f>
        <v>1200000</v>
      </c>
      <c r="D1701" s="108" t="n">
        <f aca="false">SUM(D1703:D1703)</f>
        <v>0</v>
      </c>
      <c r="E1701" s="108" t="n">
        <f aca="false">SUM(C1701:D1701)</f>
        <v>1200000</v>
      </c>
      <c r="F1701" s="108" t="n">
        <f aca="false">SUM(F1703:F1704)</f>
        <v>1228800</v>
      </c>
      <c r="G1701" s="108" t="n">
        <f aca="false">SUM(G1703:G1703)</f>
        <v>0</v>
      </c>
      <c r="H1701" s="108" t="n">
        <f aca="false">SUM(F1701:G1701)</f>
        <v>1228800</v>
      </c>
      <c r="I1701" s="108" t="n">
        <f aca="false">SUM(I1703:I1704)</f>
        <v>1367300</v>
      </c>
      <c r="J1701" s="108" t="n">
        <f aca="false">SUM(J1703:J1703)</f>
        <v>0</v>
      </c>
      <c r="K1701" s="108" t="n">
        <f aca="false">SUM(I1701:J1701)</f>
        <v>1367300</v>
      </c>
      <c r="L1701" s="109" t="n">
        <f aca="false">IF(C1701&lt;&gt;0,IF(I1701&lt;&gt;0,I1701/C1701*100,""),"")</f>
        <v>113.941666666667</v>
      </c>
      <c r="M1701" s="109" t="n">
        <f aca="false">IF(E1701&lt;&gt;0,IF(K1701&lt;&gt;0,K1701/E1701*100,""),"")</f>
        <v>113.941666666667</v>
      </c>
      <c r="N1701" s="109" t="n">
        <f aca="false">IF(F1701&lt;&gt;0,IF(I1701&lt;&gt;0,I1701/F1701*100,""),"")</f>
        <v>111.271158854167</v>
      </c>
      <c r="O1701" s="109" t="n">
        <f aca="false">IF(H1701&lt;&gt;0,IF(K1701&lt;&gt;0,K1701/H1701*100,""),"")</f>
        <v>111.271158854167</v>
      </c>
      <c r="Q1701" s="65" t="n">
        <f aca="false">E1701-C1701-D1701</f>
        <v>0</v>
      </c>
      <c r="R1701" s="66" t="n">
        <f aca="false">H1701-F1701-G1701</f>
        <v>0</v>
      </c>
      <c r="S1701" s="66" t="n">
        <f aca="false">K1701-I1701-J1701</f>
        <v>0</v>
      </c>
    </row>
    <row r="1702" s="120" customFormat="true" ht="12" hidden="true" customHeight="false" outlineLevel="0" collapsed="false">
      <c r="A1702" s="72" t="s">
        <v>26</v>
      </c>
      <c r="B1702" s="130"/>
      <c r="C1702" s="111" t="n">
        <f aca="false">SUM(C1703)</f>
        <v>1200000</v>
      </c>
      <c r="D1702" s="112"/>
      <c r="E1702" s="69" t="n">
        <f aca="false">SUM(C1702:D1702)</f>
        <v>1200000</v>
      </c>
      <c r="F1702" s="69" t="n">
        <f aca="false">SUM(F1703:F1704)</f>
        <v>1228800</v>
      </c>
      <c r="G1702" s="112"/>
      <c r="H1702" s="69" t="n">
        <f aca="false">SUM(F1702:G1702)</f>
        <v>1228800</v>
      </c>
      <c r="I1702" s="69" t="n">
        <f aca="false">SUM(I1703:I1704)</f>
        <v>1367300</v>
      </c>
      <c r="J1702" s="112"/>
      <c r="K1702" s="69" t="n">
        <f aca="false">SUM(I1702:J1702)</f>
        <v>1367300</v>
      </c>
      <c r="L1702" s="71" t="n">
        <f aca="false">IF(C1702&lt;&gt;0,IF(I1702&lt;&gt;0,I1702/C1702*100,""),"")</f>
        <v>113.941666666667</v>
      </c>
      <c r="M1702" s="71" t="n">
        <f aca="false">IF(E1702&lt;&gt;0,IF(K1702&lt;&gt;0,K1702/E1702*100,""),"")</f>
        <v>113.941666666667</v>
      </c>
      <c r="N1702" s="71" t="n">
        <f aca="false">IF(F1702&lt;&gt;0,IF(I1702&lt;&gt;0,I1702/F1702*100,""),"")</f>
        <v>111.271158854167</v>
      </c>
      <c r="O1702" s="71" t="n">
        <f aca="false">IF(H1702&lt;&gt;0,IF(K1702&lt;&gt;0,K1702/H1702*100,""),"")</f>
        <v>111.271158854167</v>
      </c>
      <c r="Q1702" s="65" t="n">
        <f aca="false">E1702-C1702-D1702</f>
        <v>0</v>
      </c>
      <c r="R1702" s="66" t="n">
        <f aca="false">H1702-F1702-G1702</f>
        <v>0</v>
      </c>
      <c r="S1702" s="66" t="n">
        <f aca="false">K1702-I1702-J1702</f>
        <v>0</v>
      </c>
    </row>
    <row r="1703" s="43" customFormat="true" ht="11.25" hidden="false" customHeight="false" outlineLevel="0" collapsed="false">
      <c r="A1703" s="72" t="s">
        <v>811</v>
      </c>
      <c r="B1703" s="87" t="s">
        <v>812</v>
      </c>
      <c r="C1703" s="69" t="n">
        <v>1200000</v>
      </c>
      <c r="D1703" s="69"/>
      <c r="E1703" s="69" t="n">
        <f aca="false">SUM(C1703:D1703)</f>
        <v>1200000</v>
      </c>
      <c r="F1703" s="69" t="n">
        <v>1221800</v>
      </c>
      <c r="G1703" s="69"/>
      <c r="H1703" s="69" t="n">
        <f aca="false">SUM(F1703:G1703)</f>
        <v>1221800</v>
      </c>
      <c r="I1703" s="69" t="n">
        <v>1360300</v>
      </c>
      <c r="J1703" s="69"/>
      <c r="K1703" s="69" t="n">
        <f aca="false">SUM(I1703:J1703)</f>
        <v>1360300</v>
      </c>
      <c r="L1703" s="71" t="n">
        <f aca="false">IF(C1703&lt;&gt;0,IF(I1703&lt;&gt;0,I1703/C1703*100,""),"")</f>
        <v>113.358333333333</v>
      </c>
      <c r="M1703" s="71" t="n">
        <f aca="false">IF(E1703&lt;&gt;0,IF(K1703&lt;&gt;0,K1703/E1703*100,""),"")</f>
        <v>113.358333333333</v>
      </c>
      <c r="N1703" s="71" t="n">
        <f aca="false">IF(F1703&lt;&gt;0,IF(I1703&lt;&gt;0,I1703/F1703*100,""),"")</f>
        <v>111.335734162711</v>
      </c>
      <c r="O1703" s="71" t="n">
        <f aca="false">IF(H1703&lt;&gt;0,IF(K1703&lt;&gt;0,K1703/H1703*100,""),"")</f>
        <v>111.335734162711</v>
      </c>
      <c r="Q1703" s="65" t="n">
        <f aca="false">E1703-C1703-D1703</f>
        <v>0</v>
      </c>
      <c r="R1703" s="66" t="n">
        <f aca="false">H1703-F1703-G1703</f>
        <v>0</v>
      </c>
      <c r="S1703" s="66" t="n">
        <f aca="false">K1703-I1703-J1703</f>
        <v>0</v>
      </c>
    </row>
    <row r="1704" s="43" customFormat="true" ht="11.25" hidden="false" customHeight="false" outlineLevel="0" collapsed="false">
      <c r="A1704" s="72" t="s">
        <v>30</v>
      </c>
      <c r="B1704" s="87" t="s">
        <v>31</v>
      </c>
      <c r="C1704" s="69"/>
      <c r="D1704" s="69"/>
      <c r="E1704" s="69"/>
      <c r="F1704" s="69" t="n">
        <v>7000</v>
      </c>
      <c r="G1704" s="69"/>
      <c r="H1704" s="69" t="n">
        <f aca="false">SUM(F1704:G1704)</f>
        <v>7000</v>
      </c>
      <c r="I1704" s="69" t="n">
        <v>7000</v>
      </c>
      <c r="J1704" s="69"/>
      <c r="K1704" s="69" t="n">
        <f aca="false">SUM(I1704:J1704)</f>
        <v>7000</v>
      </c>
      <c r="L1704" s="71" t="str">
        <f aca="false">IF(C1704&lt;&gt;0,IF(I1704&lt;&gt;0,I1704/C1704*100,""),"")</f>
        <v/>
      </c>
      <c r="M1704" s="71" t="str">
        <f aca="false">IF(E1704&lt;&gt;0,IF(K1704&lt;&gt;0,K1704/E1704*100,""),"")</f>
        <v/>
      </c>
      <c r="N1704" s="71" t="n">
        <f aca="false">IF(F1704&lt;&gt;0,IF(I1704&lt;&gt;0,I1704/F1704*100,""),"")</f>
        <v>100</v>
      </c>
      <c r="O1704" s="71" t="n">
        <f aca="false">IF(H1704&lt;&gt;0,IF(K1704&lt;&gt;0,K1704/H1704*100,""),"")</f>
        <v>100</v>
      </c>
      <c r="Q1704" s="65" t="n">
        <f aca="false">E1704-C1704-D1704</f>
        <v>0</v>
      </c>
      <c r="R1704" s="66" t="n">
        <f aca="false">H1704-F1704-G1704</f>
        <v>0</v>
      </c>
      <c r="S1704" s="66" t="n">
        <f aca="false">K1704-I1704-J1704</f>
        <v>0</v>
      </c>
    </row>
    <row r="1705" s="43" customFormat="true" ht="6" hidden="false" customHeight="true" outlineLevel="0" collapsed="false">
      <c r="A1705" s="72"/>
      <c r="B1705" s="48"/>
      <c r="C1705" s="69"/>
      <c r="D1705" s="69"/>
      <c r="E1705" s="69" t="n">
        <f aca="false">SUM(C1705:D1705)</f>
        <v>0</v>
      </c>
      <c r="F1705" s="69"/>
      <c r="G1705" s="69"/>
      <c r="H1705" s="69" t="n">
        <f aca="false">SUM(F1705:G1705)</f>
        <v>0</v>
      </c>
      <c r="I1705" s="69"/>
      <c r="J1705" s="69"/>
      <c r="K1705" s="69" t="n">
        <f aca="false">SUM(I1705:J1705)</f>
        <v>0</v>
      </c>
      <c r="L1705" s="71" t="str">
        <f aca="false">IF(C1705&lt;&gt;0,IF(I1705&lt;&gt;0,I1705/C1705*100,""),"")</f>
        <v/>
      </c>
      <c r="M1705" s="71" t="str">
        <f aca="false">IF(E1705&lt;&gt;0,IF(K1705&lt;&gt;0,K1705/E1705*100,""),"")</f>
        <v/>
      </c>
      <c r="N1705" s="71" t="str">
        <f aca="false">IF(F1705&lt;&gt;0,IF(I1705&lt;&gt;0,I1705/F1705*100,""),"")</f>
        <v/>
      </c>
      <c r="O1705" s="71" t="str">
        <f aca="false">IF(H1705&lt;&gt;0,IF(K1705&lt;&gt;0,K1705/H1705*100,""),"")</f>
        <v/>
      </c>
      <c r="Q1705" s="65" t="n">
        <f aca="false">E1705-C1705-D1705</f>
        <v>0</v>
      </c>
      <c r="R1705" s="66" t="n">
        <f aca="false">H1705-F1705-G1705</f>
        <v>0</v>
      </c>
      <c r="S1705" s="66" t="n">
        <f aca="false">K1705-I1705-J1705</f>
        <v>0</v>
      </c>
    </row>
    <row r="1706" s="43" customFormat="true" ht="12.75" hidden="false" customHeight="false" outlineLevel="0" collapsed="false">
      <c r="A1706" s="61" t="s">
        <v>840</v>
      </c>
      <c r="B1706" s="76" t="s">
        <v>19</v>
      </c>
      <c r="C1706" s="118" t="n">
        <f aca="false">SUM(C1708:C1710)</f>
        <v>25880600</v>
      </c>
      <c r="D1706" s="118" t="n">
        <f aca="false">SUM(D1708:D1710)</f>
        <v>0</v>
      </c>
      <c r="E1706" s="108" t="n">
        <f aca="false">SUM(C1706:D1706)</f>
        <v>25880600</v>
      </c>
      <c r="F1706" s="108" t="n">
        <f aca="false">SUM(F1708:F1710)</f>
        <v>27356700</v>
      </c>
      <c r="G1706" s="118" t="n">
        <f aca="false">SUM(G1708:G1710)</f>
        <v>0</v>
      </c>
      <c r="H1706" s="108" t="n">
        <f aca="false">SUM(F1706:G1706)</f>
        <v>27356700</v>
      </c>
      <c r="I1706" s="118" t="n">
        <f aca="false">SUM(I1708:I1710)</f>
        <v>27551500</v>
      </c>
      <c r="J1706" s="118" t="n">
        <f aca="false">SUM(J1708:J1710)</f>
        <v>0</v>
      </c>
      <c r="K1706" s="108" t="n">
        <f aca="false">SUM(I1706:J1706)</f>
        <v>27551500</v>
      </c>
      <c r="L1706" s="109" t="n">
        <f aca="false">IF(C1706&lt;&gt;0,IF(I1706&lt;&gt;0,I1706/C1706*100,""),"")</f>
        <v>106.456187259955</v>
      </c>
      <c r="M1706" s="109" t="n">
        <f aca="false">IF(E1706&lt;&gt;0,IF(K1706&lt;&gt;0,K1706/E1706*100,""),"")</f>
        <v>106.456187259955</v>
      </c>
      <c r="N1706" s="109" t="n">
        <f aca="false">IF(F1706&lt;&gt;0,IF(I1706&lt;&gt;0,I1706/F1706*100,""),"")</f>
        <v>100.712074190235</v>
      </c>
      <c r="O1706" s="109" t="n">
        <f aca="false">IF(H1706&lt;&gt;0,IF(K1706&lt;&gt;0,K1706/H1706*100,""),"")</f>
        <v>100.712074190235</v>
      </c>
      <c r="Q1706" s="65" t="n">
        <f aca="false">E1706-C1706-D1706</f>
        <v>0</v>
      </c>
      <c r="R1706" s="66" t="n">
        <f aca="false">H1706-F1706-G1706</f>
        <v>0</v>
      </c>
      <c r="S1706" s="66" t="n">
        <f aca="false">K1706-I1706-J1706</f>
        <v>0</v>
      </c>
    </row>
    <row r="1707" s="43" customFormat="true" ht="12" hidden="true" customHeight="false" outlineLevel="0" collapsed="false">
      <c r="A1707" s="72" t="s">
        <v>26</v>
      </c>
      <c r="B1707" s="130"/>
      <c r="C1707" s="111" t="n">
        <f aca="false">SUM(C1708:C1710)</f>
        <v>25880600</v>
      </c>
      <c r="D1707" s="112"/>
      <c r="E1707" s="69" t="n">
        <f aca="false">SUM(C1707:D1707)</f>
        <v>25880600</v>
      </c>
      <c r="F1707" s="69" t="n">
        <f aca="false">SUM(F1708:F1710)</f>
        <v>27356700</v>
      </c>
      <c r="G1707" s="112"/>
      <c r="H1707" s="69" t="n">
        <f aca="false">SUM(F1707:G1707)</f>
        <v>27356700</v>
      </c>
      <c r="I1707" s="111" t="n">
        <f aca="false">SUM(I1708:I1710)</f>
        <v>27551500</v>
      </c>
      <c r="J1707" s="112"/>
      <c r="K1707" s="69" t="n">
        <f aca="false">SUM(I1707:J1707)</f>
        <v>27551500</v>
      </c>
      <c r="L1707" s="71" t="n">
        <f aca="false">IF(C1707&lt;&gt;0,IF(I1707&lt;&gt;0,I1707/C1707*100,""),"")</f>
        <v>106.456187259955</v>
      </c>
      <c r="M1707" s="71" t="n">
        <f aca="false">IF(E1707&lt;&gt;0,IF(K1707&lt;&gt;0,K1707/E1707*100,""),"")</f>
        <v>106.456187259955</v>
      </c>
      <c r="N1707" s="71" t="n">
        <f aca="false">IF(F1707&lt;&gt;0,IF(I1707&lt;&gt;0,I1707/F1707*100,""),"")</f>
        <v>100.712074190235</v>
      </c>
      <c r="O1707" s="71" t="n">
        <f aca="false">IF(H1707&lt;&gt;0,IF(K1707&lt;&gt;0,K1707/H1707*100,""),"")</f>
        <v>100.712074190235</v>
      </c>
      <c r="Q1707" s="65" t="n">
        <f aca="false">E1707-C1707-D1707</f>
        <v>0</v>
      </c>
      <c r="R1707" s="66" t="n">
        <f aca="false">H1707-F1707-G1707</f>
        <v>0</v>
      </c>
      <c r="S1707" s="66" t="n">
        <f aca="false">K1707-I1707-J1707</f>
        <v>0</v>
      </c>
    </row>
    <row r="1708" s="43" customFormat="true" ht="12.75" hidden="false" customHeight="true" outlineLevel="0" collapsed="false">
      <c r="A1708" s="72" t="s">
        <v>811</v>
      </c>
      <c r="B1708" s="87" t="s">
        <v>812</v>
      </c>
      <c r="C1708" s="69" t="n">
        <f aca="false">24017500+1280000</f>
        <v>25297500</v>
      </c>
      <c r="D1708" s="69"/>
      <c r="E1708" s="69" t="n">
        <f aca="false">SUM(C1708:D1708)</f>
        <v>25297500</v>
      </c>
      <c r="F1708" s="69" t="n">
        <v>26763600</v>
      </c>
      <c r="G1708" s="69"/>
      <c r="H1708" s="69" t="n">
        <f aca="false">SUM(F1708:G1708)</f>
        <v>26763600</v>
      </c>
      <c r="I1708" s="69" t="n">
        <v>26925000</v>
      </c>
      <c r="J1708" s="69"/>
      <c r="K1708" s="69" t="n">
        <f aca="false">SUM(I1708:J1708)</f>
        <v>26925000</v>
      </c>
      <c r="L1708" s="71" t="n">
        <f aca="false">IF(C1708&lt;&gt;0,IF(I1708&lt;&gt;0,I1708/C1708*100,""),"")</f>
        <v>106.433442039727</v>
      </c>
      <c r="M1708" s="71" t="n">
        <f aca="false">IF(E1708&lt;&gt;0,IF(K1708&lt;&gt;0,K1708/E1708*100,""),"")</f>
        <v>106.433442039727</v>
      </c>
      <c r="N1708" s="71" t="n">
        <f aca="false">IF(F1708&lt;&gt;0,IF(I1708&lt;&gt;0,I1708/F1708*100,""),"")</f>
        <v>100.60305788459</v>
      </c>
      <c r="O1708" s="71" t="n">
        <f aca="false">IF(H1708&lt;&gt;0,IF(K1708&lt;&gt;0,K1708/H1708*100,""),"")</f>
        <v>100.60305788459</v>
      </c>
      <c r="Q1708" s="65" t="n">
        <f aca="false">E1708-C1708-D1708</f>
        <v>0</v>
      </c>
      <c r="R1708" s="66" t="n">
        <f aca="false">H1708-F1708-G1708</f>
        <v>0</v>
      </c>
      <c r="S1708" s="66" t="n">
        <f aca="false">K1708-I1708-J1708</f>
        <v>0</v>
      </c>
    </row>
    <row r="1709" s="43" customFormat="true" ht="12.75" hidden="false" customHeight="true" outlineLevel="0" collapsed="false">
      <c r="A1709" s="72" t="s">
        <v>30</v>
      </c>
      <c r="B1709" s="48" t="s">
        <v>31</v>
      </c>
      <c r="C1709" s="69" t="n">
        <v>196000</v>
      </c>
      <c r="D1709" s="69"/>
      <c r="E1709" s="69" t="n">
        <f aca="false">SUM(C1709:D1709)</f>
        <v>196000</v>
      </c>
      <c r="F1709" s="69" t="n">
        <v>206000</v>
      </c>
      <c r="G1709" s="69"/>
      <c r="H1709" s="69" t="n">
        <f aca="false">SUM(F1709:G1709)</f>
        <v>206000</v>
      </c>
      <c r="I1709" s="69" t="n">
        <v>199500</v>
      </c>
      <c r="J1709" s="69"/>
      <c r="K1709" s="69" t="n">
        <f aca="false">SUM(I1709:J1709)</f>
        <v>199500</v>
      </c>
      <c r="L1709" s="71" t="n">
        <f aca="false">IF(C1709&lt;&gt;0,IF(I1709&lt;&gt;0,I1709/C1709*100,""),"")</f>
        <v>101.785714285714</v>
      </c>
      <c r="M1709" s="71" t="n">
        <f aca="false">IF(E1709&lt;&gt;0,IF(K1709&lt;&gt;0,K1709/E1709*100,""),"")</f>
        <v>101.785714285714</v>
      </c>
      <c r="N1709" s="71" t="n">
        <f aca="false">IF(F1709&lt;&gt;0,IF(I1709&lt;&gt;0,I1709/F1709*100,""),"")</f>
        <v>96.8446601941748</v>
      </c>
      <c r="O1709" s="71" t="n">
        <f aca="false">IF(H1709&lt;&gt;0,IF(K1709&lt;&gt;0,K1709/H1709*100,""),"")</f>
        <v>96.8446601941748</v>
      </c>
      <c r="Q1709" s="65" t="n">
        <f aca="false">E1709-C1709-D1709</f>
        <v>0</v>
      </c>
      <c r="R1709" s="66" t="n">
        <f aca="false">H1709-F1709-G1709</f>
        <v>0</v>
      </c>
      <c r="S1709" s="66" t="n">
        <f aca="false">K1709-I1709-J1709</f>
        <v>0</v>
      </c>
    </row>
    <row r="1710" s="43" customFormat="true" ht="12.75" hidden="false" customHeight="true" outlineLevel="0" collapsed="false">
      <c r="A1710" s="72" t="s">
        <v>145</v>
      </c>
      <c r="B1710" s="48" t="s">
        <v>146</v>
      </c>
      <c r="C1710" s="69" t="n">
        <v>387100</v>
      </c>
      <c r="D1710" s="69"/>
      <c r="E1710" s="69" t="n">
        <f aca="false">SUM(C1710:D1710)</f>
        <v>387100</v>
      </c>
      <c r="F1710" s="69" t="n">
        <v>387100</v>
      </c>
      <c r="G1710" s="69"/>
      <c r="H1710" s="69" t="n">
        <f aca="false">SUM(F1710:G1710)</f>
        <v>387100</v>
      </c>
      <c r="I1710" s="69" t="n">
        <v>427000</v>
      </c>
      <c r="J1710" s="69"/>
      <c r="K1710" s="69" t="n">
        <f aca="false">SUM(I1710:J1710)</f>
        <v>427000</v>
      </c>
      <c r="L1710" s="71" t="n">
        <f aca="false">IF(C1710&lt;&gt;0,IF(I1710&lt;&gt;0,I1710/C1710*100,""),"")</f>
        <v>110.307414104882</v>
      </c>
      <c r="M1710" s="71" t="n">
        <f aca="false">IF(E1710&lt;&gt;0,IF(K1710&lt;&gt;0,K1710/E1710*100,""),"")</f>
        <v>110.307414104882</v>
      </c>
      <c r="N1710" s="71" t="n">
        <f aca="false">IF(F1710&lt;&gt;0,IF(I1710&lt;&gt;0,I1710/F1710*100,""),"")</f>
        <v>110.307414104882</v>
      </c>
      <c r="O1710" s="71" t="n">
        <f aca="false">IF(H1710&lt;&gt;0,IF(K1710&lt;&gt;0,K1710/H1710*100,""),"")</f>
        <v>110.307414104882</v>
      </c>
      <c r="Q1710" s="65" t="n">
        <f aca="false">E1710-C1710-D1710</f>
        <v>0</v>
      </c>
      <c r="R1710" s="66" t="n">
        <f aca="false">H1710-F1710-G1710</f>
        <v>0</v>
      </c>
      <c r="S1710" s="66" t="n">
        <f aca="false">K1710-I1710-J1710</f>
        <v>0</v>
      </c>
    </row>
    <row r="1711" s="43" customFormat="true" ht="6" hidden="false" customHeight="true" outlineLevel="0" collapsed="false">
      <c r="A1711" s="169"/>
      <c r="B1711" s="93"/>
      <c r="C1711" s="69"/>
      <c r="D1711" s="69"/>
      <c r="E1711" s="69" t="n">
        <f aca="false">SUM(C1711:D1711)</f>
        <v>0</v>
      </c>
      <c r="F1711" s="69"/>
      <c r="G1711" s="69"/>
      <c r="H1711" s="69" t="n">
        <f aca="false">SUM(F1711:G1711)</f>
        <v>0</v>
      </c>
      <c r="I1711" s="69"/>
      <c r="J1711" s="69"/>
      <c r="K1711" s="69" t="n">
        <f aca="false">SUM(I1711:J1711)</f>
        <v>0</v>
      </c>
      <c r="L1711" s="71" t="str">
        <f aca="false">IF(C1711&lt;&gt;0,IF(I1711&lt;&gt;0,I1711/C1711*100,""),"")</f>
        <v/>
      </c>
      <c r="M1711" s="71" t="str">
        <f aca="false">IF(E1711&lt;&gt;0,IF(K1711&lt;&gt;0,K1711/E1711*100,""),"")</f>
        <v/>
      </c>
      <c r="N1711" s="71" t="str">
        <f aca="false">IF(F1711&lt;&gt;0,IF(I1711&lt;&gt;0,I1711/F1711*100,""),"")</f>
        <v/>
      </c>
      <c r="O1711" s="71" t="str">
        <f aca="false">IF(H1711&lt;&gt;0,IF(K1711&lt;&gt;0,K1711/H1711*100,""),"")</f>
        <v/>
      </c>
      <c r="Q1711" s="65" t="n">
        <f aca="false">E1711-C1711-D1711</f>
        <v>0</v>
      </c>
      <c r="R1711" s="66" t="n">
        <f aca="false">H1711-F1711-G1711</f>
        <v>0</v>
      </c>
      <c r="S1711" s="66" t="n">
        <f aca="false">K1711-I1711-J1711</f>
        <v>0</v>
      </c>
    </row>
    <row r="1712" s="43" customFormat="true" ht="12.75" hidden="false" customHeight="false" outlineLevel="0" collapsed="false">
      <c r="A1712" s="61" t="s">
        <v>841</v>
      </c>
      <c r="B1712" s="76" t="s">
        <v>19</v>
      </c>
      <c r="C1712" s="108" t="n">
        <f aca="false">SUM(C1714:C1715)</f>
        <v>37964000</v>
      </c>
      <c r="D1712" s="108" t="n">
        <f aca="false">SUM(D1714:D1715)</f>
        <v>0</v>
      </c>
      <c r="E1712" s="108" t="n">
        <f aca="false">SUM(C1712:D1712)</f>
        <v>37964000</v>
      </c>
      <c r="F1712" s="108" t="n">
        <f aca="false">SUM(F1714:F1715)</f>
        <v>40186500</v>
      </c>
      <c r="G1712" s="108" t="n">
        <f aca="false">SUM(G1714:G1715)</f>
        <v>0</v>
      </c>
      <c r="H1712" s="108" t="n">
        <f aca="false">SUM(F1712:G1712)</f>
        <v>40186500</v>
      </c>
      <c r="I1712" s="108" t="n">
        <f aca="false">SUM(I1714:I1715)</f>
        <v>39351900</v>
      </c>
      <c r="J1712" s="108" t="n">
        <f aca="false">SUM(J1714:J1715)</f>
        <v>0</v>
      </c>
      <c r="K1712" s="108" t="n">
        <f aca="false">SUM(I1712:J1712)</f>
        <v>39351900</v>
      </c>
      <c r="L1712" s="109" t="n">
        <f aca="false">IF(C1712&lt;&gt;0,IF(I1712&lt;&gt;0,I1712/C1712*100,""),"")</f>
        <v>103.655831840691</v>
      </c>
      <c r="M1712" s="109" t="n">
        <f aca="false">IF(E1712&lt;&gt;0,IF(K1712&lt;&gt;0,K1712/E1712*100,""),"")</f>
        <v>103.655831840691</v>
      </c>
      <c r="N1712" s="109" t="n">
        <f aca="false">IF(F1712&lt;&gt;0,IF(I1712&lt;&gt;0,I1712/F1712*100,""),"")</f>
        <v>97.9231831585234</v>
      </c>
      <c r="O1712" s="109" t="n">
        <f aca="false">IF(H1712&lt;&gt;0,IF(K1712&lt;&gt;0,K1712/H1712*100,""),"")</f>
        <v>97.9231831585234</v>
      </c>
      <c r="Q1712" s="65" t="n">
        <f aca="false">E1712-C1712-D1712</f>
        <v>0</v>
      </c>
      <c r="R1712" s="66" t="n">
        <f aca="false">H1712-F1712-G1712</f>
        <v>0</v>
      </c>
      <c r="S1712" s="66" t="n">
        <f aca="false">K1712-I1712-J1712</f>
        <v>0</v>
      </c>
    </row>
    <row r="1713" s="43" customFormat="true" ht="12" hidden="true" customHeight="false" outlineLevel="0" collapsed="false">
      <c r="A1713" s="67" t="s">
        <v>26</v>
      </c>
      <c r="B1713" s="130"/>
      <c r="C1713" s="192" t="n">
        <f aca="false">SUM(C1714:C1715)</f>
        <v>37964000</v>
      </c>
      <c r="D1713" s="217"/>
      <c r="E1713" s="187" t="n">
        <f aca="false">SUM(C1713:D1713)</f>
        <v>37964000</v>
      </c>
      <c r="F1713" s="187" t="n">
        <f aca="false">SUM(F1714:F1715)</f>
        <v>40186500</v>
      </c>
      <c r="G1713" s="217"/>
      <c r="H1713" s="187" t="n">
        <f aca="false">SUM(F1713:G1713)</f>
        <v>40186500</v>
      </c>
      <c r="I1713" s="192" t="n">
        <f aca="false">SUM(I1714:I1715)</f>
        <v>39351900</v>
      </c>
      <c r="J1713" s="217"/>
      <c r="K1713" s="187" t="n">
        <f aca="false">SUM(I1713:J1713)</f>
        <v>39351900</v>
      </c>
      <c r="L1713" s="193" t="n">
        <f aca="false">IF(C1713&lt;&gt;0,IF(I1713&lt;&gt;0,I1713/C1713*100,""),"")</f>
        <v>103.655831840691</v>
      </c>
      <c r="M1713" s="193" t="n">
        <f aca="false">IF(E1713&lt;&gt;0,IF(K1713&lt;&gt;0,K1713/E1713*100,""),"")</f>
        <v>103.655831840691</v>
      </c>
      <c r="N1713" s="193" t="n">
        <f aca="false">IF(F1713&lt;&gt;0,IF(I1713&lt;&gt;0,I1713/F1713*100,""),"")</f>
        <v>97.9231831585234</v>
      </c>
      <c r="O1713" s="193" t="n">
        <f aca="false">IF(H1713&lt;&gt;0,IF(K1713&lt;&gt;0,K1713/H1713*100,""),"")</f>
        <v>97.9231831585234</v>
      </c>
      <c r="Q1713" s="65" t="n">
        <f aca="false">E1713-C1713-D1713</f>
        <v>0</v>
      </c>
      <c r="R1713" s="66" t="n">
        <f aca="false">H1713-F1713-G1713</f>
        <v>0</v>
      </c>
      <c r="S1713" s="66" t="n">
        <f aca="false">K1713-I1713-J1713</f>
        <v>0</v>
      </c>
    </row>
    <row r="1714" customFormat="false" ht="11.25" hidden="false" customHeight="false" outlineLevel="0" collapsed="false">
      <c r="A1714" s="72" t="s">
        <v>811</v>
      </c>
      <c r="B1714" s="87" t="s">
        <v>812</v>
      </c>
      <c r="C1714" s="150" t="n">
        <f aca="false">37280000+500000</f>
        <v>37780000</v>
      </c>
      <c r="D1714" s="7"/>
      <c r="E1714" s="187" t="n">
        <f aca="false">SUM(C1714:D1714)</f>
        <v>37780000</v>
      </c>
      <c r="F1714" s="150" t="n">
        <v>40002500</v>
      </c>
      <c r="G1714" s="7"/>
      <c r="H1714" s="187" t="n">
        <f aca="false">SUM(F1714:G1714)</f>
        <v>40002500</v>
      </c>
      <c r="I1714" s="150" t="n">
        <v>39167000</v>
      </c>
      <c r="J1714" s="7"/>
      <c r="K1714" s="187" t="n">
        <f aca="false">SUM(I1714:J1714)</f>
        <v>39167000</v>
      </c>
      <c r="L1714" s="193" t="n">
        <f aca="false">IF(C1714&lt;&gt;0,IF(I1714&lt;&gt;0,I1714/C1714*100,""),"")</f>
        <v>103.67125463208</v>
      </c>
      <c r="M1714" s="193" t="n">
        <f aca="false">IF(E1714&lt;&gt;0,IF(K1714&lt;&gt;0,K1714/E1714*100,""),"")</f>
        <v>103.67125463208</v>
      </c>
      <c r="N1714" s="193" t="n">
        <f aca="false">IF(F1714&lt;&gt;0,IF(I1714&lt;&gt;0,I1714/F1714*100,""),"")</f>
        <v>97.9113805387163</v>
      </c>
      <c r="O1714" s="193" t="n">
        <f aca="false">IF(H1714&lt;&gt;0,IF(K1714&lt;&gt;0,K1714/H1714*100,""),"")</f>
        <v>97.9113805387163</v>
      </c>
      <c r="Q1714" s="65" t="n">
        <f aca="false">E1714-C1714-D1714</f>
        <v>0</v>
      </c>
      <c r="R1714" s="66" t="n">
        <f aca="false">H1714-F1714-G1714</f>
        <v>0</v>
      </c>
      <c r="S1714" s="66" t="n">
        <f aca="false">K1714-I1714-J1714</f>
        <v>0</v>
      </c>
    </row>
    <row r="1715" s="94" customFormat="true" ht="11.25" hidden="false" customHeight="false" outlineLevel="0" collapsed="false">
      <c r="A1715" s="75" t="s">
        <v>145</v>
      </c>
      <c r="B1715" s="48" t="s">
        <v>146</v>
      </c>
      <c r="C1715" s="69" t="n">
        <v>184000</v>
      </c>
      <c r="D1715" s="69"/>
      <c r="E1715" s="69" t="n">
        <f aca="false">SUM(C1715:D1715)</f>
        <v>184000</v>
      </c>
      <c r="F1715" s="69" t="n">
        <v>184000</v>
      </c>
      <c r="G1715" s="69"/>
      <c r="H1715" s="69" t="n">
        <f aca="false">SUM(F1715:G1715)</f>
        <v>184000</v>
      </c>
      <c r="I1715" s="69" t="n">
        <v>184900</v>
      </c>
      <c r="J1715" s="69"/>
      <c r="K1715" s="69" t="n">
        <f aca="false">SUM(I1715:J1715)</f>
        <v>184900</v>
      </c>
      <c r="L1715" s="71" t="n">
        <f aca="false">IF(C1715&lt;&gt;0,IF(I1715&lt;&gt;0,I1715/C1715*100,""),"")</f>
        <v>100.489130434783</v>
      </c>
      <c r="M1715" s="71" t="n">
        <f aca="false">IF(E1715&lt;&gt;0,IF(K1715&lt;&gt;0,K1715/E1715*100,""),"")</f>
        <v>100.489130434783</v>
      </c>
      <c r="N1715" s="71" t="n">
        <f aca="false">IF(F1715&lt;&gt;0,IF(I1715&lt;&gt;0,I1715/F1715*100,""),"")</f>
        <v>100.489130434783</v>
      </c>
      <c r="O1715" s="71" t="n">
        <f aca="false">IF(H1715&lt;&gt;0,IF(K1715&lt;&gt;0,K1715/H1715*100,""),"")</f>
        <v>100.489130434783</v>
      </c>
      <c r="Q1715" s="65" t="n">
        <f aca="false">E1715-C1715-D1715</f>
        <v>0</v>
      </c>
      <c r="R1715" s="66" t="n">
        <f aca="false">H1715-F1715-G1715</f>
        <v>0</v>
      </c>
      <c r="S1715" s="66" t="n">
        <f aca="false">K1715-I1715-J1715</f>
        <v>0</v>
      </c>
    </row>
    <row r="1716" s="94" customFormat="true" ht="6" hidden="false" customHeight="true" outlineLevel="0" collapsed="false">
      <c r="A1716" s="75"/>
      <c r="B1716" s="48"/>
      <c r="C1716" s="69"/>
      <c r="D1716" s="69"/>
      <c r="E1716" s="69"/>
      <c r="F1716" s="69"/>
      <c r="G1716" s="69"/>
      <c r="H1716" s="69"/>
      <c r="I1716" s="69"/>
      <c r="J1716" s="69"/>
      <c r="K1716" s="69"/>
      <c r="L1716" s="71" t="str">
        <f aca="false">IF(C1716&lt;&gt;0,IF(I1716&lt;&gt;0,I1716/C1716*100,""),"")</f>
        <v/>
      </c>
      <c r="M1716" s="71" t="str">
        <f aca="false">IF(E1716&lt;&gt;0,IF(K1716&lt;&gt;0,K1716/E1716*100,""),"")</f>
        <v/>
      </c>
      <c r="N1716" s="71" t="str">
        <f aca="false">IF(F1716&lt;&gt;0,IF(I1716&lt;&gt;0,I1716/F1716*100,""),"")</f>
        <v/>
      </c>
      <c r="O1716" s="71" t="str">
        <f aca="false">IF(H1716&lt;&gt;0,IF(K1716&lt;&gt;0,K1716/H1716*100,""),"")</f>
        <v/>
      </c>
      <c r="Q1716" s="65" t="n">
        <f aca="false">E1716-C1716-D1716</f>
        <v>0</v>
      </c>
      <c r="R1716" s="66" t="n">
        <f aca="false">H1716-F1716-G1716</f>
        <v>0</v>
      </c>
      <c r="S1716" s="66" t="n">
        <f aca="false">K1716-I1716-J1716</f>
        <v>0</v>
      </c>
    </row>
    <row r="1717" s="120" customFormat="true" ht="12.75" hidden="false" customHeight="false" outlineLevel="0" collapsed="false">
      <c r="A1717" s="61" t="s">
        <v>842</v>
      </c>
      <c r="B1717" s="76" t="s">
        <v>19</v>
      </c>
      <c r="C1717" s="186" t="n">
        <f aca="false">SUM(C1719:C1729)</f>
        <v>26310609</v>
      </c>
      <c r="D1717" s="186" t="n">
        <f aca="false">SUM(D1719:D1729)</f>
        <v>8503891</v>
      </c>
      <c r="E1717" s="182" t="n">
        <f aca="false">SUM(C1717:D1717)</f>
        <v>34814500</v>
      </c>
      <c r="F1717" s="182" t="n">
        <f aca="false">SUM(F1719:F1729)</f>
        <v>40945844</v>
      </c>
      <c r="G1717" s="186" t="n">
        <f aca="false">SUM(G1719:G1729)</f>
        <v>9686691</v>
      </c>
      <c r="H1717" s="182" t="n">
        <f aca="false">SUM(F1717:G1717)</f>
        <v>50632535</v>
      </c>
      <c r="I1717" s="186" t="n">
        <f aca="false">SUM(I1719:I1729)</f>
        <v>27326700</v>
      </c>
      <c r="J1717" s="186" t="n">
        <f aca="false">SUM(J1719:J1729)</f>
        <v>9398300</v>
      </c>
      <c r="K1717" s="182" t="n">
        <f aca="false">SUM(I1717:J1717)</f>
        <v>36725000</v>
      </c>
      <c r="L1717" s="218" t="n">
        <f aca="false">IF(C1717&lt;&gt;0,IF(I1717&lt;&gt;0,I1717/C1717*100,""),"")</f>
        <v>103.861906047101</v>
      </c>
      <c r="M1717" s="218" t="n">
        <f aca="false">IF(E1717&lt;&gt;0,IF(K1717&lt;&gt;0,K1717/E1717*100,""),"")</f>
        <v>105.4876560054</v>
      </c>
      <c r="N1717" s="218" t="n">
        <f aca="false">IF(F1717&lt;&gt;0,IF(I1717&lt;&gt;0,I1717/F1717*100,""),"")</f>
        <v>66.7386414113237</v>
      </c>
      <c r="O1717" s="218" t="n">
        <f aca="false">IF(H1717&lt;&gt;0,IF(K1717&lt;&gt;0,K1717/H1717*100,""),"")</f>
        <v>72.532414187834</v>
      </c>
      <c r="Q1717" s="65" t="n">
        <f aca="false">E1717-C1717-D1717</f>
        <v>0</v>
      </c>
      <c r="R1717" s="66" t="n">
        <f aca="false">H1717-F1717-G1717</f>
        <v>0</v>
      </c>
      <c r="S1717" s="66" t="n">
        <f aca="false">K1717-I1717-J1717</f>
        <v>0</v>
      </c>
    </row>
    <row r="1718" s="120" customFormat="true" ht="12" hidden="false" customHeight="false" outlineLevel="0" collapsed="false">
      <c r="A1718" s="75" t="s">
        <v>26</v>
      </c>
      <c r="B1718" s="219"/>
      <c r="C1718" s="220" t="n">
        <f aca="false">SUM(C1719:C1728)</f>
        <v>26310609</v>
      </c>
      <c r="D1718" s="220" t="n">
        <f aca="false">SUM(D1719:D1728)</f>
        <v>8503891</v>
      </c>
      <c r="E1718" s="221" t="n">
        <f aca="false">SUM(C1718:D1718)</f>
        <v>34814500</v>
      </c>
      <c r="F1718" s="221" t="n">
        <f aca="false">SUM(F1719:F1728)</f>
        <v>27913059</v>
      </c>
      <c r="G1718" s="220" t="n">
        <f aca="false">SUM(G1719:G1728)</f>
        <v>9686691</v>
      </c>
      <c r="H1718" s="221" t="n">
        <f aca="false">SUM(F1718:G1718)</f>
        <v>37599750</v>
      </c>
      <c r="I1718" s="220" t="n">
        <f aca="false">SUM(I1719:I1728)</f>
        <v>27326700</v>
      </c>
      <c r="J1718" s="220" t="n">
        <f aca="false">SUM(J1719:J1728)</f>
        <v>9398300</v>
      </c>
      <c r="K1718" s="221" t="n">
        <f aca="false">SUM(I1718:J1718)</f>
        <v>36725000</v>
      </c>
      <c r="L1718" s="222" t="n">
        <f aca="false">IF(C1718&lt;&gt;0,IF(I1718&lt;&gt;0,I1718/C1718*100,""),"")</f>
        <v>103.861906047101</v>
      </c>
      <c r="M1718" s="222" t="n">
        <f aca="false">IF(E1718&lt;&gt;0,IF(K1718&lt;&gt;0,K1718/E1718*100,""),"")</f>
        <v>105.4876560054</v>
      </c>
      <c r="N1718" s="222" t="n">
        <f aca="false">IF(F1718&lt;&gt;0,IF(I1718&lt;&gt;0,I1718/F1718*100,""),"")</f>
        <v>97.8993380840129</v>
      </c>
      <c r="O1718" s="222" t="n">
        <f aca="false">IF(H1718&lt;&gt;0,IF(K1718&lt;&gt;0,K1718/H1718*100,""),"")</f>
        <v>97.6735217654373</v>
      </c>
      <c r="Q1718" s="65" t="n">
        <f aca="false">E1718-C1718-D1718</f>
        <v>0</v>
      </c>
      <c r="R1718" s="66" t="n">
        <f aca="false">H1718-F1718-G1718</f>
        <v>0</v>
      </c>
      <c r="S1718" s="66" t="n">
        <f aca="false">K1718-I1718-J1718</f>
        <v>0</v>
      </c>
    </row>
    <row r="1719" s="120" customFormat="true" ht="12" hidden="false" customHeight="false" outlineLevel="0" collapsed="false">
      <c r="A1719" s="75" t="s">
        <v>27</v>
      </c>
      <c r="B1719" s="48" t="n">
        <v>0</v>
      </c>
      <c r="C1719" s="198"/>
      <c r="D1719" s="198" t="n">
        <v>3017510</v>
      </c>
      <c r="E1719" s="221" t="n">
        <f aca="false">SUM(C1719:D1719)</f>
        <v>3017510</v>
      </c>
      <c r="F1719" s="221"/>
      <c r="G1719" s="198" t="n">
        <v>3717779</v>
      </c>
      <c r="H1719" s="221" t="n">
        <f aca="false">SUM(F1719:G1719)</f>
        <v>3717779</v>
      </c>
      <c r="I1719" s="198"/>
      <c r="J1719" s="198" t="n">
        <v>3476084</v>
      </c>
      <c r="K1719" s="221" t="n">
        <f aca="false">SUM(I1719:J1719)</f>
        <v>3476084</v>
      </c>
      <c r="L1719" s="222" t="str">
        <f aca="false">IF(C1719&lt;&gt;0,IF(I1719&lt;&gt;0,I1719/C1719*100,""),"")</f>
        <v/>
      </c>
      <c r="M1719" s="222" t="n">
        <f aca="false">IF(E1719&lt;&gt;0,IF(K1719&lt;&gt;0,K1719/E1719*100,""),"")</f>
        <v>115.197099595362</v>
      </c>
      <c r="N1719" s="222" t="str">
        <f aca="false">IF(F1719&lt;&gt;0,IF(I1719&lt;&gt;0,I1719/F1719*100,""),"")</f>
        <v/>
      </c>
      <c r="O1719" s="222" t="n">
        <f aca="false">IF(H1719&lt;&gt;0,IF(K1719&lt;&gt;0,K1719/H1719*100,""),"")</f>
        <v>93.4989411689076</v>
      </c>
      <c r="Q1719" s="65" t="n">
        <f aca="false">E1719-C1719-D1719</f>
        <v>0</v>
      </c>
      <c r="R1719" s="66" t="n">
        <f aca="false">H1719-F1719-G1719</f>
        <v>0</v>
      </c>
      <c r="S1719" s="66" t="n">
        <f aca="false">K1719-I1719-J1719</f>
        <v>0</v>
      </c>
    </row>
    <row r="1720" s="120" customFormat="true" ht="22.5" hidden="false" customHeight="false" outlineLevel="0" collapsed="false">
      <c r="A1720" s="75" t="s">
        <v>843</v>
      </c>
      <c r="B1720" s="48" t="s">
        <v>844</v>
      </c>
      <c r="C1720" s="198" t="n">
        <v>18708476</v>
      </c>
      <c r="D1720" s="198" t="n">
        <v>3689591</v>
      </c>
      <c r="E1720" s="221" t="n">
        <f aca="false">SUM(C1720:D1720)</f>
        <v>22398067</v>
      </c>
      <c r="F1720" s="198" t="n">
        <v>19744376</v>
      </c>
      <c r="G1720" s="198" t="n">
        <v>3485845</v>
      </c>
      <c r="H1720" s="221" t="n">
        <f aca="false">SUM(F1720:G1720)</f>
        <v>23230221</v>
      </c>
      <c r="I1720" s="198" t="n">
        <v>20256700</v>
      </c>
      <c r="J1720" s="198" t="n">
        <v>3604827</v>
      </c>
      <c r="K1720" s="221" t="n">
        <f aca="false">SUM(I1720:J1720)</f>
        <v>23861527</v>
      </c>
      <c r="L1720" s="222" t="n">
        <f aca="false">IF(C1720&lt;&gt;0,IF(I1720&lt;&gt;0,I1720/C1720*100,""),"")</f>
        <v>108.275521747469</v>
      </c>
      <c r="M1720" s="222" t="n">
        <f aca="false">IF(E1720&lt;&gt;0,IF(K1720&lt;&gt;0,K1720/E1720*100,""),"")</f>
        <v>106.533867409183</v>
      </c>
      <c r="N1720" s="222" t="n">
        <f aca="false">IF(F1720&lt;&gt;0,IF(I1720&lt;&gt;0,I1720/F1720*100,""),"")</f>
        <v>102.594784459129</v>
      </c>
      <c r="O1720" s="222" t="n">
        <f aca="false">IF(H1720&lt;&gt;0,IF(K1720&lt;&gt;0,K1720/H1720*100,""),"")</f>
        <v>102.71760651782</v>
      </c>
      <c r="Q1720" s="65" t="n">
        <f aca="false">E1720-C1720-D1720</f>
        <v>0</v>
      </c>
      <c r="R1720" s="66" t="n">
        <f aca="false">H1720-F1720-G1720</f>
        <v>0</v>
      </c>
      <c r="S1720" s="66" t="n">
        <f aca="false">K1720-I1720-J1720</f>
        <v>0</v>
      </c>
    </row>
    <row r="1721" s="120" customFormat="true" ht="12" hidden="false" customHeight="false" outlineLevel="0" collapsed="false">
      <c r="A1721" s="75" t="s">
        <v>845</v>
      </c>
      <c r="B1721" s="48" t="s">
        <v>846</v>
      </c>
      <c r="C1721" s="198" t="n">
        <v>1860159</v>
      </c>
      <c r="D1721" s="198" t="n">
        <v>274319</v>
      </c>
      <c r="E1721" s="221" t="n">
        <f aca="false">SUM(C1721:D1721)</f>
        <v>2134478</v>
      </c>
      <c r="F1721" s="198" t="n">
        <v>1660159</v>
      </c>
      <c r="G1721" s="198" t="n">
        <v>191005</v>
      </c>
      <c r="H1721" s="221" t="n">
        <f aca="false">SUM(F1721:G1721)</f>
        <v>1851164</v>
      </c>
      <c r="I1721" s="198" t="n">
        <v>1760000</v>
      </c>
      <c r="J1721" s="198" t="n">
        <v>180241</v>
      </c>
      <c r="K1721" s="221" t="n">
        <f aca="false">SUM(I1721:J1721)</f>
        <v>1940241</v>
      </c>
      <c r="L1721" s="222" t="n">
        <f aca="false">IF(C1721&lt;&gt;0,IF(I1721&lt;&gt;0,I1721/C1721*100,""),"")</f>
        <v>94.6155678089884</v>
      </c>
      <c r="M1721" s="222" t="n">
        <f aca="false">IF(E1721&lt;&gt;0,IF(K1721&lt;&gt;0,K1721/E1721*100,""),"")</f>
        <v>90.9000233312313</v>
      </c>
      <c r="N1721" s="222" t="n">
        <f aca="false">IF(F1721&lt;&gt;0,IF(I1721&lt;&gt;0,I1721/F1721*100,""),"")</f>
        <v>106.013942038082</v>
      </c>
      <c r="O1721" s="222" t="n">
        <f aca="false">IF(H1721&lt;&gt;0,IF(K1721&lt;&gt;0,K1721/H1721*100,""),"")</f>
        <v>104.81194534898</v>
      </c>
      <c r="Q1721" s="65" t="n">
        <f aca="false">E1721-C1721-D1721</f>
        <v>0</v>
      </c>
      <c r="R1721" s="66" t="n">
        <f aca="false">H1721-F1721-G1721</f>
        <v>0</v>
      </c>
      <c r="S1721" s="66" t="n">
        <f aca="false">K1721-I1721-J1721</f>
        <v>0</v>
      </c>
    </row>
    <row r="1722" s="120" customFormat="true" ht="12" hidden="false" customHeight="false" outlineLevel="0" collapsed="false">
      <c r="A1722" s="75" t="s">
        <v>847</v>
      </c>
      <c r="B1722" s="48" t="s">
        <v>848</v>
      </c>
      <c r="C1722" s="198" t="n">
        <v>4725681</v>
      </c>
      <c r="D1722" s="198" t="n">
        <v>274319</v>
      </c>
      <c r="E1722" s="221" t="n">
        <f aca="false">SUM(C1722:D1722)</f>
        <v>5000000</v>
      </c>
      <c r="F1722" s="198" t="n">
        <v>5175681</v>
      </c>
      <c r="G1722" s="198" t="n">
        <v>368367</v>
      </c>
      <c r="H1722" s="221" t="n">
        <f aca="false">SUM(F1722:G1722)</f>
        <v>5544048</v>
      </c>
      <c r="I1722" s="198" t="n">
        <v>4850000</v>
      </c>
      <c r="J1722" s="198" t="n">
        <v>321860</v>
      </c>
      <c r="K1722" s="221" t="n">
        <f aca="false">SUM(I1722:J1722)</f>
        <v>5171860</v>
      </c>
      <c r="L1722" s="222" t="n">
        <f aca="false">IF(C1722&lt;&gt;0,IF(I1722&lt;&gt;0,I1722/C1722*100,""),"")</f>
        <v>102.630710790678</v>
      </c>
      <c r="M1722" s="222" t="n">
        <f aca="false">IF(E1722&lt;&gt;0,IF(K1722&lt;&gt;0,K1722/E1722*100,""),"")</f>
        <v>103.4372</v>
      </c>
      <c r="N1722" s="222" t="n">
        <f aca="false">IF(F1722&lt;&gt;0,IF(I1722&lt;&gt;0,I1722/F1722*100,""),"")</f>
        <v>93.7074754027538</v>
      </c>
      <c r="O1722" s="222" t="n">
        <f aca="false">IF(H1722&lt;&gt;0,IF(K1722&lt;&gt;0,K1722/H1722*100,""),"")</f>
        <v>93.2867103603721</v>
      </c>
      <c r="Q1722" s="65" t="n">
        <f aca="false">E1722-C1722-D1722</f>
        <v>0</v>
      </c>
      <c r="R1722" s="66" t="n">
        <f aca="false">H1722-F1722-G1722</f>
        <v>0</v>
      </c>
      <c r="S1722" s="66" t="n">
        <f aca="false">K1722-I1722-J1722</f>
        <v>0</v>
      </c>
    </row>
    <row r="1723" s="120" customFormat="true" ht="12" hidden="false" customHeight="false" outlineLevel="0" collapsed="false">
      <c r="A1723" s="75" t="s">
        <v>849</v>
      </c>
      <c r="B1723" s="48" t="s">
        <v>850</v>
      </c>
      <c r="C1723" s="198" t="n">
        <v>29160</v>
      </c>
      <c r="D1723" s="198" t="n">
        <v>13716</v>
      </c>
      <c r="E1723" s="221" t="n">
        <f aca="false">SUM(C1723:D1723)</f>
        <v>42876</v>
      </c>
      <c r="F1723" s="198" t="n">
        <v>344160</v>
      </c>
      <c r="G1723" s="198" t="n">
        <v>13643</v>
      </c>
      <c r="H1723" s="221" t="n">
        <f aca="false">SUM(F1723:G1723)</f>
        <v>357803</v>
      </c>
      <c r="I1723" s="198" t="n">
        <v>20000</v>
      </c>
      <c r="J1723" s="198" t="n">
        <v>12874</v>
      </c>
      <c r="K1723" s="221" t="n">
        <f aca="false">SUM(I1723:J1723)</f>
        <v>32874</v>
      </c>
      <c r="L1723" s="222" t="n">
        <f aca="false">IF(C1723&lt;&gt;0,IF(I1723&lt;&gt;0,I1723/C1723*100,""),"")</f>
        <v>68.5871056241427</v>
      </c>
      <c r="M1723" s="222" t="n">
        <f aca="false">IF(E1723&lt;&gt;0,IF(K1723&lt;&gt;0,K1723/E1723*100,""),"")</f>
        <v>76.6722642037503</v>
      </c>
      <c r="N1723" s="222" t="n">
        <f aca="false">IF(F1723&lt;&gt;0,IF(I1723&lt;&gt;0,I1723/F1723*100,""),"")</f>
        <v>5.81125058112506</v>
      </c>
      <c r="O1723" s="222" t="n">
        <f aca="false">IF(H1723&lt;&gt;0,IF(K1723&lt;&gt;0,K1723/H1723*100,""),"")</f>
        <v>9.18773738621532</v>
      </c>
      <c r="Q1723" s="65" t="n">
        <f aca="false">E1723-C1723-D1723</f>
        <v>0</v>
      </c>
      <c r="R1723" s="66" t="n">
        <f aca="false">H1723-F1723-G1723</f>
        <v>0</v>
      </c>
      <c r="S1723" s="66" t="n">
        <f aca="false">K1723-I1723-J1723</f>
        <v>0</v>
      </c>
    </row>
    <row r="1724" s="120" customFormat="true" ht="22.5" hidden="false" customHeight="false" outlineLevel="0" collapsed="false">
      <c r="A1724" s="75" t="s">
        <v>851</v>
      </c>
      <c r="B1724" s="48" t="s">
        <v>852</v>
      </c>
      <c r="C1724" s="198" t="n">
        <v>831633</v>
      </c>
      <c r="D1724" s="198" t="n">
        <v>1234436</v>
      </c>
      <c r="E1724" s="221" t="n">
        <f aca="false">SUM(C1724:D1724)</f>
        <v>2066069</v>
      </c>
      <c r="F1724" s="198" t="n">
        <v>591833</v>
      </c>
      <c r="G1724" s="198" t="n">
        <v>1500755</v>
      </c>
      <c r="H1724" s="221" t="n">
        <f aca="false">SUM(F1724:G1724)</f>
        <v>2092588</v>
      </c>
      <c r="I1724" s="198" t="n">
        <v>250000</v>
      </c>
      <c r="J1724" s="198" t="n">
        <v>1416182</v>
      </c>
      <c r="K1724" s="221" t="n">
        <f aca="false">SUM(I1724:J1724)</f>
        <v>1666182</v>
      </c>
      <c r="L1724" s="222" t="n">
        <f aca="false">IF(C1724&lt;&gt;0,IF(I1724&lt;&gt;0,I1724/C1724*100,""),"")</f>
        <v>30.0613371523256</v>
      </c>
      <c r="M1724" s="222" t="n">
        <f aca="false">IF(E1724&lt;&gt;0,IF(K1724&lt;&gt;0,K1724/E1724*100,""),"")</f>
        <v>80.6450317002966</v>
      </c>
      <c r="N1724" s="222" t="n">
        <f aca="false">IF(F1724&lt;&gt;0,IF(I1724&lt;&gt;0,I1724/F1724*100,""),"")</f>
        <v>42.2416458696964</v>
      </c>
      <c r="O1724" s="222" t="n">
        <f aca="false">IF(H1724&lt;&gt;0,IF(K1724&lt;&gt;0,K1724/H1724*100,""),"")</f>
        <v>79.62303138506</v>
      </c>
      <c r="Q1724" s="65" t="n">
        <f aca="false">E1724-C1724-D1724</f>
        <v>0</v>
      </c>
      <c r="R1724" s="66" t="n">
        <f aca="false">H1724-F1724-G1724</f>
        <v>0</v>
      </c>
      <c r="S1724" s="66" t="n">
        <f aca="false">K1724-I1724-J1724</f>
        <v>0</v>
      </c>
    </row>
    <row r="1725" s="120" customFormat="true" ht="12" hidden="false" customHeight="false" outlineLevel="0" collapsed="false">
      <c r="A1725" s="75" t="s">
        <v>853</v>
      </c>
      <c r="B1725" s="48" t="s">
        <v>854</v>
      </c>
      <c r="C1725" s="198"/>
      <c r="D1725" s="198"/>
      <c r="E1725" s="221"/>
      <c r="F1725" s="198" t="n">
        <v>42000</v>
      </c>
      <c r="G1725" s="198" t="n">
        <v>409297</v>
      </c>
      <c r="H1725" s="221" t="n">
        <f aca="false">SUM(F1725:G1725)</f>
        <v>451297</v>
      </c>
      <c r="I1725" s="198" t="n">
        <v>90000</v>
      </c>
      <c r="J1725" s="198" t="n">
        <v>386232</v>
      </c>
      <c r="K1725" s="221" t="n">
        <f aca="false">SUM(I1725:J1725)</f>
        <v>476232</v>
      </c>
      <c r="L1725" s="222" t="str">
        <f aca="false">IF(C1725&lt;&gt;0,IF(I1725&lt;&gt;0,I1725/C1725*100,""),"")</f>
        <v/>
      </c>
      <c r="M1725" s="222" t="str">
        <f aca="false">IF(E1725&lt;&gt;0,IF(K1725&lt;&gt;0,K1725/E1725*100,""),"")</f>
        <v/>
      </c>
      <c r="N1725" s="222" t="n">
        <f aca="false">IF(F1725&lt;&gt;0,IF(I1725&lt;&gt;0,I1725/F1725*100,""),"")</f>
        <v>214.285714285714</v>
      </c>
      <c r="O1725" s="222" t="n">
        <f aca="false">IF(H1725&lt;&gt;0,IF(K1725&lt;&gt;0,K1725/H1725*100,""),"")</f>
        <v>105.525186296386</v>
      </c>
      <c r="Q1725" s="65" t="n">
        <f aca="false">E1725-C1725-D1725</f>
        <v>0</v>
      </c>
      <c r="R1725" s="66" t="n">
        <f aca="false">H1725-F1725-G1725</f>
        <v>0</v>
      </c>
      <c r="S1725" s="66" t="n">
        <f aca="false">K1725-I1725-J1725</f>
        <v>0</v>
      </c>
    </row>
    <row r="1726" s="43" customFormat="true" ht="11.25" hidden="false" customHeight="false" outlineLevel="0" collapsed="false">
      <c r="A1726" s="72" t="s">
        <v>30</v>
      </c>
      <c r="B1726" s="48" t="s">
        <v>31</v>
      </c>
      <c r="C1726" s="82" t="n">
        <v>50000</v>
      </c>
      <c r="D1726" s="82"/>
      <c r="E1726" s="221" t="n">
        <f aca="false">SUM(C1726:D1726)</f>
        <v>50000</v>
      </c>
      <c r="F1726" s="82" t="n">
        <v>249350</v>
      </c>
      <c r="G1726" s="82"/>
      <c r="H1726" s="221" t="n">
        <f aca="false">SUM(F1726:G1726)</f>
        <v>249350</v>
      </c>
      <c r="I1726" s="82" t="n">
        <v>100000</v>
      </c>
      <c r="J1726" s="82"/>
      <c r="K1726" s="221" t="n">
        <f aca="false">SUM(I1726:J1726)</f>
        <v>100000</v>
      </c>
      <c r="L1726" s="222" t="n">
        <f aca="false">IF(C1726&lt;&gt;0,IF(I1726&lt;&gt;0,I1726/C1726*100,""),"")</f>
        <v>200</v>
      </c>
      <c r="M1726" s="222" t="n">
        <f aca="false">IF(E1726&lt;&gt;0,IF(K1726&lt;&gt;0,K1726/E1726*100,""),"")</f>
        <v>200</v>
      </c>
      <c r="N1726" s="222" t="n">
        <f aca="false">IF(F1726&lt;&gt;0,IF(I1726&lt;&gt;0,I1726/F1726*100,""),"")</f>
        <v>40.1042711048727</v>
      </c>
      <c r="O1726" s="222" t="n">
        <f aca="false">IF(H1726&lt;&gt;0,IF(K1726&lt;&gt;0,K1726/H1726*100,""),"")</f>
        <v>40.1042711048727</v>
      </c>
      <c r="Q1726" s="65" t="n">
        <f aca="false">E1726-C1726-D1726</f>
        <v>0</v>
      </c>
      <c r="R1726" s="66" t="n">
        <f aca="false">H1726-F1726-G1726</f>
        <v>0</v>
      </c>
      <c r="S1726" s="66" t="n">
        <f aca="false">K1726-I1726-J1726</f>
        <v>0</v>
      </c>
    </row>
    <row r="1727" s="120" customFormat="true" ht="12" hidden="false" customHeight="false" outlineLevel="0" collapsed="false">
      <c r="A1727" s="116" t="s">
        <v>855</v>
      </c>
      <c r="B1727" s="124" t="s">
        <v>856</v>
      </c>
      <c r="C1727" s="223"/>
      <c r="D1727" s="223"/>
      <c r="E1727" s="224" t="n">
        <f aca="false">SUM(C1727:D1727)</f>
        <v>0</v>
      </c>
      <c r="F1727" s="223"/>
      <c r="G1727" s="223"/>
      <c r="H1727" s="224" t="n">
        <f aca="false">SUM(F1727:G1727)</f>
        <v>0</v>
      </c>
      <c r="I1727" s="223"/>
      <c r="J1727" s="223"/>
      <c r="K1727" s="224" t="n">
        <f aca="false">SUM(I1727:J1727)</f>
        <v>0</v>
      </c>
      <c r="L1727" s="225" t="str">
        <f aca="false">IF(C1727&lt;&gt;0,IF(I1727&lt;&gt;0,I1727/C1727*100,""),"")</f>
        <v/>
      </c>
      <c r="M1727" s="225" t="str">
        <f aca="false">IF(E1727&lt;&gt;0,IF(K1727&lt;&gt;0,K1727/E1727*100,""),"")</f>
        <v/>
      </c>
      <c r="N1727" s="225" t="str">
        <f aca="false">IF(F1727&lt;&gt;0,IF(I1727&lt;&gt;0,I1727/F1727*100,""),"")</f>
        <v/>
      </c>
      <c r="O1727" s="225" t="str">
        <f aca="false">IF(H1727&lt;&gt;0,IF(K1727&lt;&gt;0,K1727/H1727*100,""),"")</f>
        <v/>
      </c>
      <c r="Q1727" s="65" t="n">
        <f aca="false">E1727-C1727-D1727</f>
        <v>0</v>
      </c>
      <c r="R1727" s="66" t="n">
        <f aca="false">H1727-F1727-G1727</f>
        <v>0</v>
      </c>
      <c r="S1727" s="66" t="n">
        <f aca="false">K1727-I1727-J1727</f>
        <v>0</v>
      </c>
    </row>
    <row r="1728" s="120" customFormat="true" ht="12" hidden="false" customHeight="false" outlineLevel="0" collapsed="false">
      <c r="A1728" s="75" t="s">
        <v>145</v>
      </c>
      <c r="B1728" s="79" t="s">
        <v>146</v>
      </c>
      <c r="C1728" s="198" t="n">
        <v>105500</v>
      </c>
      <c r="D1728" s="198"/>
      <c r="E1728" s="221" t="n">
        <f aca="false">SUM(C1728:D1728)</f>
        <v>105500</v>
      </c>
      <c r="F1728" s="198" t="n">
        <v>105500</v>
      </c>
      <c r="G1728" s="198"/>
      <c r="H1728" s="221" t="n">
        <f aca="false">SUM(F1728:G1728)</f>
        <v>105500</v>
      </c>
      <c r="I1728" s="198"/>
      <c r="J1728" s="198"/>
      <c r="K1728" s="221" t="n">
        <f aca="false">SUM(I1728:J1728)</f>
        <v>0</v>
      </c>
      <c r="L1728" s="222" t="str">
        <f aca="false">IF(C1728&lt;&gt;0,IF(I1728&lt;&gt;0,I1728/C1728*100,""),"")</f>
        <v/>
      </c>
      <c r="M1728" s="222" t="str">
        <f aca="false">IF(E1728&lt;&gt;0,IF(K1728&lt;&gt;0,K1728/E1728*100,""),"")</f>
        <v/>
      </c>
      <c r="N1728" s="222" t="str">
        <f aca="false">IF(F1728&lt;&gt;0,IF(I1728&lt;&gt;0,I1728/F1728*100,""),"")</f>
        <v/>
      </c>
      <c r="O1728" s="222" t="str">
        <f aca="false">IF(H1728&lt;&gt;0,IF(K1728&lt;&gt;0,K1728/H1728*100,""),"")</f>
        <v/>
      </c>
      <c r="Q1728" s="65" t="n">
        <f aca="false">E1728-C1728-D1728</f>
        <v>0</v>
      </c>
      <c r="R1728" s="66" t="n">
        <f aca="false">H1728-F1728-G1728</f>
        <v>0</v>
      </c>
      <c r="S1728" s="66" t="n">
        <f aca="false">K1728-I1728-J1728</f>
        <v>0</v>
      </c>
    </row>
    <row r="1729" s="43" customFormat="true" ht="11.25" hidden="false" customHeight="false" outlineLevel="0" collapsed="false">
      <c r="A1729" s="75" t="s">
        <v>57</v>
      </c>
      <c r="B1729" s="79" t="s">
        <v>58</v>
      </c>
      <c r="C1729" s="69"/>
      <c r="D1729" s="69"/>
      <c r="E1729" s="221" t="n">
        <f aca="false">SUM(C1729:D1729)</f>
        <v>0</v>
      </c>
      <c r="F1729" s="69" t="n">
        <v>13032785</v>
      </c>
      <c r="G1729" s="69"/>
      <c r="H1729" s="221" t="n">
        <f aca="false">SUM(F1729:G1729)</f>
        <v>13032785</v>
      </c>
      <c r="I1729" s="69"/>
      <c r="J1729" s="69"/>
      <c r="K1729" s="221" t="n">
        <f aca="false">SUM(I1729:J1729)</f>
        <v>0</v>
      </c>
      <c r="L1729" s="222" t="str">
        <f aca="false">IF(C1729&lt;&gt;0,IF(I1729&lt;&gt;0,I1729/C1729*100,""),"")</f>
        <v/>
      </c>
      <c r="M1729" s="222" t="str">
        <f aca="false">IF(E1729&lt;&gt;0,IF(K1729&lt;&gt;0,K1729/E1729*100,""),"")</f>
        <v/>
      </c>
      <c r="N1729" s="222" t="str">
        <f aca="false">IF(F1729&lt;&gt;0,IF(I1729&lt;&gt;0,I1729/F1729*100,""),"")</f>
        <v/>
      </c>
      <c r="O1729" s="222" t="str">
        <f aca="false">IF(H1729&lt;&gt;0,IF(K1729&lt;&gt;0,K1729/H1729*100,""),"")</f>
        <v/>
      </c>
      <c r="Q1729" s="65" t="n">
        <f aca="false">E1729-C1729-D1729</f>
        <v>0</v>
      </c>
      <c r="R1729" s="66" t="n">
        <f aca="false">H1729-F1729-G1729</f>
        <v>0</v>
      </c>
      <c r="S1729" s="66" t="n">
        <f aca="false">K1729-I1729-J1729</f>
        <v>0</v>
      </c>
    </row>
    <row r="1730" s="43" customFormat="true" ht="6" hidden="false" customHeight="true" outlineLevel="0" collapsed="false">
      <c r="A1730" s="75"/>
      <c r="B1730" s="87"/>
      <c r="C1730" s="69"/>
      <c r="D1730" s="69"/>
      <c r="E1730" s="69" t="n">
        <f aca="false">SUM(C1730:D1730)</f>
        <v>0</v>
      </c>
      <c r="F1730" s="69"/>
      <c r="G1730" s="69"/>
      <c r="H1730" s="69" t="n">
        <f aca="false">SUM(F1730:G1730)</f>
        <v>0</v>
      </c>
      <c r="I1730" s="69"/>
      <c r="J1730" s="69"/>
      <c r="K1730" s="69" t="n">
        <f aca="false">SUM(I1730:J1730)</f>
        <v>0</v>
      </c>
      <c r="L1730" s="71" t="str">
        <f aca="false">IF(C1730&lt;&gt;0,IF(I1730&lt;&gt;0,I1730/C1730*100,""),"")</f>
        <v/>
      </c>
      <c r="M1730" s="71" t="str">
        <f aca="false">IF(E1730&lt;&gt;0,IF(K1730&lt;&gt;0,K1730/E1730*100,""),"")</f>
        <v/>
      </c>
      <c r="N1730" s="71" t="str">
        <f aca="false">IF(F1730&lt;&gt;0,IF(I1730&lt;&gt;0,I1730/F1730*100,""),"")</f>
        <v/>
      </c>
      <c r="O1730" s="71" t="str">
        <f aca="false">IF(H1730&lt;&gt;0,IF(K1730&lt;&gt;0,K1730/H1730*100,""),"")</f>
        <v/>
      </c>
      <c r="Q1730" s="65" t="n">
        <f aca="false">E1730-C1730-D1730</f>
        <v>0</v>
      </c>
      <c r="R1730" s="66" t="n">
        <f aca="false">H1730-F1730-G1730</f>
        <v>0</v>
      </c>
      <c r="S1730" s="66" t="n">
        <f aca="false">K1730-I1730-J1730</f>
        <v>0</v>
      </c>
    </row>
    <row r="1731" s="226" customFormat="true" ht="12.75" hidden="false" customHeight="false" outlineLevel="0" collapsed="false">
      <c r="A1731" s="61" t="s">
        <v>857</v>
      </c>
      <c r="B1731" s="76" t="s">
        <v>19</v>
      </c>
      <c r="C1731" s="118" t="n">
        <f aca="false">SUM(C1733:C1746)</f>
        <v>96671197</v>
      </c>
      <c r="D1731" s="118" t="n">
        <f aca="false">SUM(D1733:D1746)</f>
        <v>29903200</v>
      </c>
      <c r="E1731" s="118" t="n">
        <f aca="false">SUM(C1731:D1731)</f>
        <v>126574397</v>
      </c>
      <c r="F1731" s="118" t="n">
        <f aca="false">SUM(F1733:F1746)</f>
        <v>164986732</v>
      </c>
      <c r="G1731" s="118" t="n">
        <f aca="false">SUM(G1733:G1746)</f>
        <v>30729830</v>
      </c>
      <c r="H1731" s="118" t="n">
        <f aca="false">SUM(F1731:G1731)</f>
        <v>195716562</v>
      </c>
      <c r="I1731" s="118" t="n">
        <f aca="false">SUM(I1733:I1746)</f>
        <v>125191434</v>
      </c>
      <c r="J1731" s="118" t="n">
        <f aca="false">SUM(J1733:J1746)</f>
        <v>32325500</v>
      </c>
      <c r="K1731" s="118" t="n">
        <f aca="false">SUM(I1731:J1731)</f>
        <v>157516934</v>
      </c>
      <c r="L1731" s="119" t="n">
        <f aca="false">IF(C1731&lt;&gt;0,IF(I1731&lt;&gt;0,I1731/C1731*100,""),"")</f>
        <v>129.50231080722</v>
      </c>
      <c r="M1731" s="119" t="n">
        <f aca="false">IF(E1731&lt;&gt;0,IF(K1731&lt;&gt;0,K1731/E1731*100,""),"")</f>
        <v>124.446126336276</v>
      </c>
      <c r="N1731" s="119" t="n">
        <f aca="false">IF(F1731&lt;&gt;0,IF(I1731&lt;&gt;0,I1731/F1731*100,""),"")</f>
        <v>75.8796980111104</v>
      </c>
      <c r="O1731" s="119" t="n">
        <f aca="false">IF(H1731&lt;&gt;0,IF(K1731&lt;&gt;0,K1731/H1731*100,""),"")</f>
        <v>80.4821689030078</v>
      </c>
      <c r="Q1731" s="65" t="n">
        <f aca="false">E1731-C1731-D1731</f>
        <v>0</v>
      </c>
      <c r="R1731" s="66" t="n">
        <f aca="false">H1731-F1731-G1731</f>
        <v>0</v>
      </c>
      <c r="S1731" s="66" t="n">
        <f aca="false">K1731-I1731-J1731</f>
        <v>0</v>
      </c>
    </row>
    <row r="1732" s="43" customFormat="true" ht="11.25" hidden="false" customHeight="false" outlineLevel="0" collapsed="false">
      <c r="A1732" s="72" t="s">
        <v>26</v>
      </c>
      <c r="B1732" s="87"/>
      <c r="C1732" s="69" t="n">
        <f aca="false">SUM(C1733:C1744)</f>
        <v>96671197</v>
      </c>
      <c r="D1732" s="69" t="n">
        <f aca="false">SUM(D1733:D1744)</f>
        <v>29903200</v>
      </c>
      <c r="E1732" s="69" t="n">
        <f aca="false">SUM(C1732:D1732)</f>
        <v>126574397</v>
      </c>
      <c r="F1732" s="69" t="n">
        <f aca="false">SUM(F1733:F1744)</f>
        <v>118365953</v>
      </c>
      <c r="G1732" s="69" t="n">
        <f aca="false">SUM(G1733:G1744)</f>
        <v>30729830</v>
      </c>
      <c r="H1732" s="69" t="n">
        <f aca="false">SUM(F1732:G1732)</f>
        <v>149095783</v>
      </c>
      <c r="I1732" s="69" t="n">
        <f aca="false">SUM(I1733:I1744)</f>
        <v>125191434</v>
      </c>
      <c r="J1732" s="69" t="n">
        <f aca="false">SUM(J1733:J1744)</f>
        <v>32325500</v>
      </c>
      <c r="K1732" s="69" t="n">
        <f aca="false">SUM(I1732:J1732)</f>
        <v>157516934</v>
      </c>
      <c r="L1732" s="71" t="n">
        <f aca="false">IF(C1732&lt;&gt;0,IF(I1732&lt;&gt;0,I1732/C1732*100,""),"")</f>
        <v>129.50231080722</v>
      </c>
      <c r="M1732" s="71" t="n">
        <f aca="false">IF(E1732&lt;&gt;0,IF(K1732&lt;&gt;0,K1732/E1732*100,""),"")</f>
        <v>124.446126336276</v>
      </c>
      <c r="N1732" s="71" t="n">
        <f aca="false">IF(F1732&lt;&gt;0,IF(I1732&lt;&gt;0,I1732/F1732*100,""),"")</f>
        <v>105.76642254551</v>
      </c>
      <c r="O1732" s="71" t="n">
        <f aca="false">IF(H1732&lt;&gt;0,IF(K1732&lt;&gt;0,K1732/H1732*100,""),"")</f>
        <v>105.648148345014</v>
      </c>
      <c r="Q1732" s="65" t="n">
        <f aca="false">E1732-C1732-D1732</f>
        <v>0</v>
      </c>
      <c r="R1732" s="66" t="n">
        <f aca="false">H1732-F1732-G1732</f>
        <v>0</v>
      </c>
      <c r="S1732" s="66" t="n">
        <f aca="false">K1732-I1732-J1732</f>
        <v>0</v>
      </c>
    </row>
    <row r="1733" s="43" customFormat="true" ht="11.25" hidden="false" customHeight="false" outlineLevel="0" collapsed="false">
      <c r="A1733" s="72" t="s">
        <v>27</v>
      </c>
      <c r="B1733" s="87" t="n">
        <v>0</v>
      </c>
      <c r="C1733" s="69"/>
      <c r="D1733" s="69" t="n">
        <v>3627963</v>
      </c>
      <c r="E1733" s="69" t="n">
        <f aca="false">SUM(C1733:D1733)</f>
        <v>3627963</v>
      </c>
      <c r="F1733" s="69"/>
      <c r="G1733" s="69" t="n">
        <v>3728252</v>
      </c>
      <c r="H1733" s="69" t="n">
        <f aca="false">SUM(F1733:G1733)</f>
        <v>3728252</v>
      </c>
      <c r="I1733" s="69"/>
      <c r="J1733" s="69" t="n">
        <v>3921845</v>
      </c>
      <c r="K1733" s="69" t="n">
        <f aca="false">SUM(I1733:J1733)</f>
        <v>3921845</v>
      </c>
      <c r="L1733" s="71" t="str">
        <f aca="false">IF(C1733&lt;&gt;0,IF(I1733&lt;&gt;0,I1733/C1733*100,""),"")</f>
        <v/>
      </c>
      <c r="M1733" s="71" t="n">
        <f aca="false">IF(E1733&lt;&gt;0,IF(K1733&lt;&gt;0,K1733/E1733*100,""),"")</f>
        <v>108.100468499817</v>
      </c>
      <c r="N1733" s="71" t="str">
        <f aca="false">IF(F1733&lt;&gt;0,IF(I1733&lt;&gt;0,I1733/F1733*100,""),"")</f>
        <v/>
      </c>
      <c r="O1733" s="71" t="n">
        <f aca="false">IF(H1733&lt;&gt;0,IF(K1733&lt;&gt;0,K1733/H1733*100,""),"")</f>
        <v>105.192594277425</v>
      </c>
      <c r="Q1733" s="65" t="n">
        <f aca="false">E1733-C1733-D1733</f>
        <v>0</v>
      </c>
      <c r="R1733" s="66" t="n">
        <f aca="false">H1733-F1733-G1733</f>
        <v>0</v>
      </c>
      <c r="S1733" s="66" t="n">
        <f aca="false">K1733-I1733-J1733</f>
        <v>0</v>
      </c>
    </row>
    <row r="1734" s="43" customFormat="true" ht="22.5" hidden="false" customHeight="false" outlineLevel="0" collapsed="false">
      <c r="A1734" s="75" t="s">
        <v>858</v>
      </c>
      <c r="B1734" s="87" t="s">
        <v>859</v>
      </c>
      <c r="C1734" s="69" t="n">
        <v>95819749</v>
      </c>
      <c r="D1734" s="69" t="n">
        <v>25615608</v>
      </c>
      <c r="E1734" s="69" t="n">
        <f aca="false">SUM(C1734:D1734)</f>
        <v>121435357</v>
      </c>
      <c r="F1734" s="69" t="n">
        <v>116966292</v>
      </c>
      <c r="G1734" s="69" t="n">
        <v>26323714</v>
      </c>
      <c r="H1734" s="69" t="n">
        <f aca="false">SUM(F1734:G1734)</f>
        <v>143290006</v>
      </c>
      <c r="I1734" s="69" t="n">
        <v>124709050</v>
      </c>
      <c r="J1734" s="69" t="n">
        <v>27690593</v>
      </c>
      <c r="K1734" s="69" t="n">
        <f aca="false">SUM(I1734:J1734)</f>
        <v>152399643</v>
      </c>
      <c r="L1734" s="71" t="n">
        <f aca="false">IF(C1734&lt;&gt;0,IF(I1734&lt;&gt;0,I1734/C1734*100,""),"")</f>
        <v>130.14963126234</v>
      </c>
      <c r="M1734" s="71" t="n">
        <f aca="false">IF(E1734&lt;&gt;0,IF(K1734&lt;&gt;0,K1734/E1734*100,""),"")</f>
        <v>125.498575344906</v>
      </c>
      <c r="N1734" s="71" t="n">
        <f aca="false">IF(F1734&lt;&gt;0,IF(I1734&lt;&gt;0,I1734/F1734*100,""),"")</f>
        <v>106.619649018197</v>
      </c>
      <c r="O1734" s="71" t="n">
        <f aca="false">IF(H1734&lt;&gt;0,IF(K1734&lt;&gt;0,K1734/H1734*100,""),"")</f>
        <v>106.357482461129</v>
      </c>
      <c r="Q1734" s="65" t="n">
        <f aca="false">E1734-C1734-D1734</f>
        <v>0</v>
      </c>
      <c r="R1734" s="66" t="n">
        <f aca="false">H1734-F1734-G1734</f>
        <v>0</v>
      </c>
      <c r="S1734" s="66" t="n">
        <f aca="false">K1734-I1734-J1734</f>
        <v>0</v>
      </c>
    </row>
    <row r="1735" s="43" customFormat="true" ht="11.25" hidden="false" customHeight="false" outlineLevel="0" collapsed="false">
      <c r="A1735" s="75" t="s">
        <v>493</v>
      </c>
      <c r="B1735" s="87" t="s">
        <v>860</v>
      </c>
      <c r="C1735" s="69" t="n">
        <v>550000</v>
      </c>
      <c r="D1735" s="69" t="n">
        <v>659629</v>
      </c>
      <c r="E1735" s="69" t="n">
        <f aca="false">SUM(C1735:D1735)</f>
        <v>1209629</v>
      </c>
      <c r="F1735" s="69" t="n">
        <v>1048863</v>
      </c>
      <c r="G1735" s="69" t="n">
        <v>677864</v>
      </c>
      <c r="H1735" s="69" t="n">
        <f aca="false">SUM(F1735:G1735)</f>
        <v>1726727</v>
      </c>
      <c r="I1735" s="69" t="n">
        <v>361049</v>
      </c>
      <c r="J1735" s="69" t="n">
        <v>713062</v>
      </c>
      <c r="K1735" s="69" t="n">
        <f aca="false">SUM(I1735:J1735)</f>
        <v>1074111</v>
      </c>
      <c r="L1735" s="71" t="n">
        <f aca="false">IF(C1735&lt;&gt;0,IF(I1735&lt;&gt;0,I1735/C1735*100,""),"")</f>
        <v>65.6452727272727</v>
      </c>
      <c r="M1735" s="71" t="n">
        <f aca="false">IF(E1735&lt;&gt;0,IF(K1735&lt;&gt;0,K1735/E1735*100,""),"")</f>
        <v>88.7967302371223</v>
      </c>
      <c r="N1735" s="71" t="n">
        <f aca="false">IF(F1735&lt;&gt;0,IF(I1735&lt;&gt;0,I1735/F1735*100,""),"")</f>
        <v>34.4228941243995</v>
      </c>
      <c r="O1735" s="71" t="n">
        <f aca="false">IF(H1735&lt;&gt;0,IF(K1735&lt;&gt;0,K1735/H1735*100,""),"")</f>
        <v>62.2050271988566</v>
      </c>
      <c r="Q1735" s="65" t="n">
        <f aca="false">E1735-C1735-D1735</f>
        <v>0</v>
      </c>
      <c r="R1735" s="66" t="n">
        <f aca="false">H1735-F1735-G1735</f>
        <v>0</v>
      </c>
      <c r="S1735" s="66" t="n">
        <f aca="false">K1735-I1735-J1735</f>
        <v>0</v>
      </c>
    </row>
    <row r="1736" s="94" customFormat="true" ht="11.25" hidden="false" customHeight="false" outlineLevel="0" collapsed="false">
      <c r="A1736" s="75" t="s">
        <v>328</v>
      </c>
      <c r="B1736" s="48" t="s">
        <v>329</v>
      </c>
      <c r="C1736" s="69" t="n">
        <v>54000</v>
      </c>
      <c r="D1736" s="69"/>
      <c r="E1736" s="69" t="n">
        <f aca="false">SUM(C1736:D1736)</f>
        <v>54000</v>
      </c>
      <c r="F1736" s="69" t="n">
        <v>54000</v>
      </c>
      <c r="G1736" s="69"/>
      <c r="H1736" s="69" t="n">
        <f aca="false">SUM(F1736:G1736)</f>
        <v>54000</v>
      </c>
      <c r="I1736" s="69" t="n">
        <v>59077</v>
      </c>
      <c r="J1736" s="69"/>
      <c r="K1736" s="69" t="n">
        <f aca="false">SUM(I1736:J1736)</f>
        <v>59077</v>
      </c>
      <c r="L1736" s="71" t="n">
        <f aca="false">IF(C1736&lt;&gt;0,IF(I1736&lt;&gt;0,I1736/C1736*100,""),"")</f>
        <v>109.401851851852</v>
      </c>
      <c r="M1736" s="71" t="n">
        <f aca="false">IF(E1736&lt;&gt;0,IF(K1736&lt;&gt;0,K1736/E1736*100,""),"")</f>
        <v>109.401851851852</v>
      </c>
      <c r="N1736" s="71" t="n">
        <f aca="false">IF(F1736&lt;&gt;0,IF(I1736&lt;&gt;0,I1736/F1736*100,""),"")</f>
        <v>109.401851851852</v>
      </c>
      <c r="O1736" s="71" t="n">
        <f aca="false">IF(H1736&lt;&gt;0,IF(K1736&lt;&gt;0,K1736/H1736*100,""),"")</f>
        <v>109.401851851852</v>
      </c>
      <c r="Q1736" s="65" t="n">
        <f aca="false">E1736-C1736-D1736</f>
        <v>0</v>
      </c>
      <c r="R1736" s="66" t="n">
        <f aca="false">H1736-F1736-G1736</f>
        <v>0</v>
      </c>
      <c r="S1736" s="66" t="n">
        <f aca="false">K1736-I1736-J1736</f>
        <v>0</v>
      </c>
    </row>
    <row r="1737" s="43" customFormat="true" ht="22.5" hidden="false" customHeight="false" outlineLevel="0" collapsed="false">
      <c r="A1737" s="75" t="s">
        <v>861</v>
      </c>
      <c r="B1737" s="87" t="s">
        <v>862</v>
      </c>
      <c r="C1737" s="69" t="n">
        <v>36900</v>
      </c>
      <c r="D1737" s="69"/>
      <c r="E1737" s="69" t="n">
        <f aca="false">SUM(C1737:D1737)</f>
        <v>36900</v>
      </c>
      <c r="F1737" s="69" t="n">
        <v>36900</v>
      </c>
      <c r="G1737" s="69"/>
      <c r="H1737" s="69" t="n">
        <f aca="false">SUM(F1737:G1737)</f>
        <v>36900</v>
      </c>
      <c r="I1737" s="69" t="n">
        <v>19337</v>
      </c>
      <c r="J1737" s="69"/>
      <c r="K1737" s="69" t="n">
        <f aca="false">SUM(I1737:J1737)</f>
        <v>19337</v>
      </c>
      <c r="L1737" s="71" t="n">
        <f aca="false">IF(C1737&lt;&gt;0,IF(I1737&lt;&gt;0,I1737/C1737*100,""),"")</f>
        <v>52.4037940379404</v>
      </c>
      <c r="M1737" s="71" t="n">
        <f aca="false">IF(E1737&lt;&gt;0,IF(K1737&lt;&gt;0,K1737/E1737*100,""),"")</f>
        <v>52.4037940379404</v>
      </c>
      <c r="N1737" s="71" t="n">
        <f aca="false">IF(F1737&lt;&gt;0,IF(I1737&lt;&gt;0,I1737/F1737*100,""),"")</f>
        <v>52.4037940379404</v>
      </c>
      <c r="O1737" s="71" t="n">
        <f aca="false">IF(H1737&lt;&gt;0,IF(K1737&lt;&gt;0,K1737/H1737*100,""),"")</f>
        <v>52.4037940379404</v>
      </c>
      <c r="Q1737" s="65" t="n">
        <f aca="false">E1737-C1737-D1737</f>
        <v>0</v>
      </c>
      <c r="R1737" s="66" t="n">
        <f aca="false">H1737-F1737-G1737</f>
        <v>0</v>
      </c>
      <c r="S1737" s="66" t="n">
        <f aca="false">K1737-I1737-J1737</f>
        <v>0</v>
      </c>
    </row>
    <row r="1738" s="43" customFormat="true" ht="25.5" hidden="false" customHeight="true" outlineLevel="0" collapsed="false">
      <c r="A1738" s="75" t="s">
        <v>863</v>
      </c>
      <c r="B1738" s="87" t="s">
        <v>864</v>
      </c>
      <c r="C1738" s="69" t="n">
        <v>54465</v>
      </c>
      <c r="D1738" s="69"/>
      <c r="E1738" s="69" t="n">
        <f aca="false">SUM(C1738:D1738)</f>
        <v>54465</v>
      </c>
      <c r="F1738" s="69" t="n">
        <v>54465</v>
      </c>
      <c r="G1738" s="69"/>
      <c r="H1738" s="69" t="n">
        <f aca="false">SUM(F1738:G1738)</f>
        <v>54465</v>
      </c>
      <c r="I1738" s="69" t="n">
        <v>21865</v>
      </c>
      <c r="J1738" s="69"/>
      <c r="K1738" s="69" t="n">
        <f aca="false">SUM(I1738:J1738)</f>
        <v>21865</v>
      </c>
      <c r="L1738" s="71" t="n">
        <f aca="false">IF(C1738&lt;&gt;0,IF(I1738&lt;&gt;0,I1738/C1738*100,""),"")</f>
        <v>40.1450472780685</v>
      </c>
      <c r="M1738" s="71" t="n">
        <f aca="false">IF(E1738&lt;&gt;0,IF(K1738&lt;&gt;0,K1738/E1738*100,""),"")</f>
        <v>40.1450472780685</v>
      </c>
      <c r="N1738" s="71" t="n">
        <f aca="false">IF(F1738&lt;&gt;0,IF(I1738&lt;&gt;0,I1738/F1738*100,""),"")</f>
        <v>40.1450472780685</v>
      </c>
      <c r="O1738" s="71" t="n">
        <f aca="false">IF(H1738&lt;&gt;0,IF(K1738&lt;&gt;0,K1738/H1738*100,""),"")</f>
        <v>40.1450472780685</v>
      </c>
      <c r="Q1738" s="65" t="n">
        <f aca="false">E1738-C1738-D1738</f>
        <v>0</v>
      </c>
      <c r="R1738" s="66" t="n">
        <f aca="false">H1738-F1738-G1738</f>
        <v>0</v>
      </c>
      <c r="S1738" s="66" t="n">
        <f aca="false">K1738-I1738-J1738</f>
        <v>0</v>
      </c>
    </row>
    <row r="1739" s="94" customFormat="true" ht="22.5" hidden="false" customHeight="false" outlineLevel="0" collapsed="false">
      <c r="A1739" s="75" t="s">
        <v>865</v>
      </c>
      <c r="B1739" s="48" t="s">
        <v>866</v>
      </c>
      <c r="C1739" s="69"/>
      <c r="D1739" s="69"/>
      <c r="E1739" s="69"/>
      <c r="F1739" s="69" t="n">
        <v>9200</v>
      </c>
      <c r="G1739" s="69"/>
      <c r="H1739" s="69" t="n">
        <f aca="false">SUM(F1739:G1739)</f>
        <v>9200</v>
      </c>
      <c r="I1739" s="69" t="n">
        <v>21056</v>
      </c>
      <c r="J1739" s="69"/>
      <c r="K1739" s="69" t="n">
        <f aca="false">SUM(I1739:J1739)</f>
        <v>21056</v>
      </c>
      <c r="L1739" s="71" t="str">
        <f aca="false">IF(C1739&lt;&gt;0,IF(I1739&lt;&gt;0,I1739/C1739*100,""),"")</f>
        <v/>
      </c>
      <c r="M1739" s="71" t="str">
        <f aca="false">IF(E1739&lt;&gt;0,IF(K1739&lt;&gt;0,K1739/E1739*100,""),"")</f>
        <v/>
      </c>
      <c r="N1739" s="71" t="n">
        <f aca="false">IF(F1739&lt;&gt;0,IF(I1739&lt;&gt;0,I1739/F1739*100,""),"")</f>
        <v>228.869565217391</v>
      </c>
      <c r="O1739" s="71" t="n">
        <f aca="false">IF(H1739&lt;&gt;0,IF(K1739&lt;&gt;0,K1739/H1739*100,""),"")</f>
        <v>228.869565217391</v>
      </c>
      <c r="Q1739" s="65" t="n">
        <f aca="false">E1739-C1739-D1739</f>
        <v>0</v>
      </c>
      <c r="R1739" s="66" t="n">
        <f aca="false">H1739-F1739-G1739</f>
        <v>0</v>
      </c>
      <c r="S1739" s="66" t="n">
        <f aca="false">K1739-I1739-J1739</f>
        <v>0</v>
      </c>
    </row>
    <row r="1740" s="43" customFormat="true" ht="11.25" hidden="false" customHeight="false" outlineLevel="0" collapsed="false">
      <c r="A1740" s="75" t="s">
        <v>867</v>
      </c>
      <c r="B1740" s="87" t="s">
        <v>868</v>
      </c>
      <c r="C1740" s="69"/>
      <c r="D1740" s="69"/>
      <c r="E1740" s="69" t="n">
        <f aca="false">SUM(C1740:D1740)</f>
        <v>0</v>
      </c>
      <c r="F1740" s="69"/>
      <c r="G1740" s="69"/>
      <c r="H1740" s="69" t="n">
        <f aca="false">SUM(F1740:G1740)</f>
        <v>0</v>
      </c>
      <c r="I1740" s="69"/>
      <c r="J1740" s="69"/>
      <c r="K1740" s="69" t="n">
        <f aca="false">SUM(I1740:J1740)</f>
        <v>0</v>
      </c>
      <c r="L1740" s="71" t="str">
        <f aca="false">IF(C1740&lt;&gt;0,IF(I1740&lt;&gt;0,I1740/C1740*100,""),"")</f>
        <v/>
      </c>
      <c r="M1740" s="71" t="str">
        <f aca="false">IF(E1740&lt;&gt;0,IF(K1740&lt;&gt;0,K1740/E1740*100,""),"")</f>
        <v/>
      </c>
      <c r="N1740" s="71" t="str">
        <f aca="false">IF(F1740&lt;&gt;0,IF(I1740&lt;&gt;0,I1740/F1740*100,""),"")</f>
        <v/>
      </c>
      <c r="O1740" s="71" t="str">
        <f aca="false">IF(H1740&lt;&gt;0,IF(K1740&lt;&gt;0,K1740/H1740*100,""),"")</f>
        <v/>
      </c>
      <c r="Q1740" s="65" t="n">
        <f aca="false">E1740-C1740-D1740</f>
        <v>0</v>
      </c>
      <c r="R1740" s="66" t="n">
        <f aca="false">H1740-F1740-G1740</f>
        <v>0</v>
      </c>
      <c r="S1740" s="66" t="n">
        <f aca="false">K1740-I1740-J1740</f>
        <v>0</v>
      </c>
    </row>
    <row r="1741" s="43" customFormat="true" ht="33.75" hidden="false" customHeight="false" outlineLevel="0" collapsed="false">
      <c r="A1741" s="75" t="s">
        <v>869</v>
      </c>
      <c r="B1741" s="79" t="s">
        <v>870</v>
      </c>
      <c r="C1741" s="69" t="n">
        <v>121770</v>
      </c>
      <c r="D1741" s="69"/>
      <c r="E1741" s="69" t="n">
        <f aca="false">SUM(C1741:D1741)</f>
        <v>121770</v>
      </c>
      <c r="F1741" s="69" t="n">
        <v>121770</v>
      </c>
      <c r="G1741" s="69"/>
      <c r="H1741" s="69" t="n">
        <f aca="false">SUM(F1741:G1741)</f>
        <v>121770</v>
      </c>
      <c r="I1741" s="69"/>
      <c r="J1741" s="69"/>
      <c r="K1741" s="69" t="n">
        <f aca="false">SUM(I1741:J1741)</f>
        <v>0</v>
      </c>
      <c r="L1741" s="71" t="str">
        <f aca="false">IF(C1741&lt;&gt;0,IF(I1741&lt;&gt;0,I1741/C1741*100,""),"")</f>
        <v/>
      </c>
      <c r="M1741" s="71" t="str">
        <f aca="false">IF(E1741&lt;&gt;0,IF(K1741&lt;&gt;0,K1741/E1741*100,""),"")</f>
        <v/>
      </c>
      <c r="N1741" s="71" t="str">
        <f aca="false">IF(F1741&lt;&gt;0,IF(I1741&lt;&gt;0,I1741/F1741*100,""),"")</f>
        <v/>
      </c>
      <c r="O1741" s="71" t="str">
        <f aca="false">IF(H1741&lt;&gt;0,IF(K1741&lt;&gt;0,K1741/H1741*100,""),"")</f>
        <v/>
      </c>
      <c r="Q1741" s="65" t="n">
        <f aca="false">E1741-C1741-D1741</f>
        <v>0</v>
      </c>
      <c r="R1741" s="66" t="n">
        <f aca="false">H1741-F1741-G1741</f>
        <v>0</v>
      </c>
      <c r="S1741" s="66" t="n">
        <f aca="false">K1741-I1741-J1741</f>
        <v>0</v>
      </c>
    </row>
    <row r="1742" s="43" customFormat="true" ht="22.5" hidden="false" customHeight="false" outlineLevel="0" collapsed="false">
      <c r="A1742" s="75" t="s">
        <v>871</v>
      </c>
      <c r="B1742" s="79" t="s">
        <v>872</v>
      </c>
      <c r="C1742" s="69"/>
      <c r="D1742" s="69"/>
      <c r="E1742" s="69"/>
      <c r="F1742" s="69" t="n">
        <v>6150</v>
      </c>
      <c r="G1742" s="69"/>
      <c r="H1742" s="69" t="n">
        <f aca="false">SUM(F1742:G1742)</f>
        <v>6150</v>
      </c>
      <c r="I1742" s="69"/>
      <c r="J1742" s="69"/>
      <c r="K1742" s="69"/>
      <c r="L1742" s="71" t="str">
        <f aca="false">IF(C1742&lt;&gt;0,IF(I1742&lt;&gt;0,I1742/C1742*100,""),"")</f>
        <v/>
      </c>
      <c r="M1742" s="71" t="str">
        <f aca="false">IF(E1742&lt;&gt;0,IF(K1742&lt;&gt;0,K1742/E1742*100,""),"")</f>
        <v/>
      </c>
      <c r="N1742" s="71" t="str">
        <f aca="false">IF(F1742&lt;&gt;0,IF(I1742&lt;&gt;0,I1742/F1742*100,""),"")</f>
        <v/>
      </c>
      <c r="O1742" s="71" t="str">
        <f aca="false">IF(H1742&lt;&gt;0,IF(K1742&lt;&gt;0,K1742/H1742*100,""),"")</f>
        <v/>
      </c>
      <c r="Q1742" s="65" t="n">
        <f aca="false">E1742-C1742-D1742</f>
        <v>0</v>
      </c>
      <c r="R1742" s="66" t="n">
        <f aca="false">H1742-F1742-G1742</f>
        <v>0</v>
      </c>
      <c r="S1742" s="66" t="n">
        <f aca="false">K1742-I1742-J1742</f>
        <v>0</v>
      </c>
    </row>
    <row r="1743" s="94" customFormat="true" ht="11.25" hidden="false" customHeight="false" outlineLevel="0" collapsed="false">
      <c r="A1743" s="75" t="s">
        <v>873</v>
      </c>
      <c r="B1743" s="79" t="s">
        <v>874</v>
      </c>
      <c r="C1743" s="69" t="n">
        <v>14313</v>
      </c>
      <c r="D1743" s="69"/>
      <c r="E1743" s="69" t="n">
        <f aca="false">SUM(C1743:D1743)</f>
        <v>14313</v>
      </c>
      <c r="F1743" s="69" t="n">
        <v>14313</v>
      </c>
      <c r="G1743" s="69"/>
      <c r="H1743" s="69" t="n">
        <f aca="false">SUM(F1743:G1743)</f>
        <v>14313</v>
      </c>
      <c r="I1743" s="69"/>
      <c r="J1743" s="69"/>
      <c r="K1743" s="69" t="n">
        <f aca="false">SUM(I1743:J1743)</f>
        <v>0</v>
      </c>
      <c r="L1743" s="71" t="str">
        <f aca="false">IF(C1743&lt;&gt;0,IF(I1743&lt;&gt;0,I1743/C1743*100,""),"")</f>
        <v/>
      </c>
      <c r="M1743" s="71" t="str">
        <f aca="false">IF(E1743&lt;&gt;0,IF(K1743&lt;&gt;0,K1743/E1743*100,""),"")</f>
        <v/>
      </c>
      <c r="N1743" s="71" t="str">
        <f aca="false">IF(F1743&lt;&gt;0,IF(I1743&lt;&gt;0,I1743/F1743*100,""),"")</f>
        <v/>
      </c>
      <c r="O1743" s="71" t="str">
        <f aca="false">IF(H1743&lt;&gt;0,IF(K1743&lt;&gt;0,K1743/H1743*100,""),"")</f>
        <v/>
      </c>
      <c r="Q1743" s="65" t="n">
        <f aca="false">E1743-C1743-D1743</f>
        <v>0</v>
      </c>
      <c r="R1743" s="66" t="n">
        <f aca="false">H1743-F1743-G1743</f>
        <v>0</v>
      </c>
      <c r="S1743" s="66" t="n">
        <f aca="false">K1743-I1743-J1743</f>
        <v>0</v>
      </c>
    </row>
    <row r="1744" s="74" customFormat="true" ht="12.75" hidden="false" customHeight="false" outlineLevel="0" collapsed="false">
      <c r="A1744" s="72" t="s">
        <v>30</v>
      </c>
      <c r="B1744" s="79" t="s">
        <v>31</v>
      </c>
      <c r="C1744" s="69" t="n">
        <v>20000</v>
      </c>
      <c r="D1744" s="69"/>
      <c r="E1744" s="69" t="n">
        <f aca="false">SUM(C1744:D1744)</f>
        <v>20000</v>
      </c>
      <c r="F1744" s="69" t="n">
        <v>54000</v>
      </c>
      <c r="G1744" s="69"/>
      <c r="H1744" s="69" t="n">
        <f aca="false">SUM(F1744:G1744)</f>
        <v>54000</v>
      </c>
      <c r="I1744" s="69"/>
      <c r="J1744" s="69"/>
      <c r="K1744" s="69" t="n">
        <f aca="false">SUM(I1744:J1744)</f>
        <v>0</v>
      </c>
      <c r="L1744" s="71" t="str">
        <f aca="false">IF(C1744&lt;&gt;0,IF(I1744&lt;&gt;0,I1744/C1744*100,""),"")</f>
        <v/>
      </c>
      <c r="M1744" s="71" t="str">
        <f aca="false">IF(E1744&lt;&gt;0,IF(K1744&lt;&gt;0,K1744/E1744*100,""),"")</f>
        <v/>
      </c>
      <c r="N1744" s="71" t="str">
        <f aca="false">IF(F1744&lt;&gt;0,IF(I1744&lt;&gt;0,I1744/F1744*100,""),"")</f>
        <v/>
      </c>
      <c r="O1744" s="71" t="str">
        <f aca="false">IF(H1744&lt;&gt;0,IF(K1744&lt;&gt;0,K1744/H1744*100,""),"")</f>
        <v/>
      </c>
      <c r="Q1744" s="65" t="n">
        <f aca="false">E1744-C1744-D1744</f>
        <v>0</v>
      </c>
      <c r="R1744" s="66" t="n">
        <f aca="false">H1744-F1744-G1744</f>
        <v>0</v>
      </c>
      <c r="S1744" s="66" t="n">
        <f aca="false">K1744-I1744-J1744</f>
        <v>0</v>
      </c>
    </row>
    <row r="1745" s="74" customFormat="true" ht="12.75" hidden="false" customHeight="false" outlineLevel="0" collapsed="false">
      <c r="A1745" s="72" t="s">
        <v>55</v>
      </c>
      <c r="B1745" s="79" t="s">
        <v>56</v>
      </c>
      <c r="C1745" s="69"/>
      <c r="D1745" s="69"/>
      <c r="E1745" s="69" t="n">
        <f aca="false">SUM(C1745:D1745)</f>
        <v>0</v>
      </c>
      <c r="F1745" s="69" t="n">
        <v>135326</v>
      </c>
      <c r="G1745" s="69"/>
      <c r="H1745" s="69" t="n">
        <f aca="false">SUM(F1745:G1745)</f>
        <v>135326</v>
      </c>
      <c r="I1745" s="69"/>
      <c r="J1745" s="69"/>
      <c r="K1745" s="69" t="n">
        <f aca="false">SUM(I1745:J1745)</f>
        <v>0</v>
      </c>
      <c r="L1745" s="71" t="str">
        <f aca="false">IF(C1745&lt;&gt;0,IF(I1745&lt;&gt;0,I1745/C1745*100,""),"")</f>
        <v/>
      </c>
      <c r="M1745" s="71" t="str">
        <f aca="false">IF(E1745&lt;&gt;0,IF(K1745&lt;&gt;0,K1745/E1745*100,""),"")</f>
        <v/>
      </c>
      <c r="N1745" s="71" t="str">
        <f aca="false">IF(F1745&lt;&gt;0,IF(I1745&lt;&gt;0,I1745/F1745*100,""),"")</f>
        <v/>
      </c>
      <c r="O1745" s="71" t="str">
        <f aca="false">IF(H1745&lt;&gt;0,IF(K1745&lt;&gt;0,K1745/H1745*100,""),"")</f>
        <v/>
      </c>
      <c r="Q1745" s="65" t="n">
        <f aca="false">E1745-C1745-D1745</f>
        <v>0</v>
      </c>
      <c r="R1745" s="66" t="n">
        <f aca="false">H1745-F1745-G1745</f>
        <v>0</v>
      </c>
      <c r="S1745" s="66" t="n">
        <f aca="false">K1745-I1745-J1745</f>
        <v>0</v>
      </c>
    </row>
    <row r="1746" s="74" customFormat="true" ht="12.75" hidden="false" customHeight="false" outlineLevel="0" collapsed="false">
      <c r="A1746" s="72" t="s">
        <v>57</v>
      </c>
      <c r="B1746" s="79" t="s">
        <v>58</v>
      </c>
      <c r="C1746" s="69"/>
      <c r="D1746" s="69"/>
      <c r="E1746" s="69" t="n">
        <f aca="false">SUM(C1746:D1746)</f>
        <v>0</v>
      </c>
      <c r="F1746" s="69" t="n">
        <v>46485453</v>
      </c>
      <c r="G1746" s="69"/>
      <c r="H1746" s="69" t="n">
        <f aca="false">SUM(F1746:G1746)</f>
        <v>46485453</v>
      </c>
      <c r="I1746" s="69"/>
      <c r="J1746" s="69"/>
      <c r="K1746" s="69" t="n">
        <f aca="false">SUM(I1746:J1746)</f>
        <v>0</v>
      </c>
      <c r="L1746" s="71" t="str">
        <f aca="false">IF(C1746&lt;&gt;0,IF(I1746&lt;&gt;0,I1746/C1746*100,""),"")</f>
        <v/>
      </c>
      <c r="M1746" s="71" t="str">
        <f aca="false">IF(E1746&lt;&gt;0,IF(K1746&lt;&gt;0,K1746/E1746*100,""),"")</f>
        <v/>
      </c>
      <c r="N1746" s="71" t="str">
        <f aca="false">IF(F1746&lt;&gt;0,IF(I1746&lt;&gt;0,I1746/F1746*100,""),"")</f>
        <v/>
      </c>
      <c r="O1746" s="71" t="str">
        <f aca="false">IF(H1746&lt;&gt;0,IF(K1746&lt;&gt;0,K1746/H1746*100,""),"")</f>
        <v/>
      </c>
      <c r="Q1746" s="65" t="n">
        <f aca="false">E1746-C1746-D1746</f>
        <v>0</v>
      </c>
      <c r="R1746" s="66" t="n">
        <f aca="false">H1746-F1746-G1746</f>
        <v>0</v>
      </c>
      <c r="S1746" s="66" t="n">
        <f aca="false">K1746-I1746-J1746</f>
        <v>0</v>
      </c>
    </row>
    <row r="1747" s="74" customFormat="true" ht="6" hidden="false" customHeight="true" outlineLevel="0" collapsed="false">
      <c r="A1747" s="72"/>
      <c r="B1747" s="48"/>
      <c r="C1747" s="69"/>
      <c r="D1747" s="69"/>
      <c r="E1747" s="69"/>
      <c r="F1747" s="69"/>
      <c r="G1747" s="69"/>
      <c r="H1747" s="69"/>
      <c r="I1747" s="69"/>
      <c r="J1747" s="69"/>
      <c r="K1747" s="69"/>
      <c r="L1747" s="71" t="str">
        <f aca="false">IF(C1747&lt;&gt;0,IF(I1747&lt;&gt;0,I1747/C1747*100,""),"")</f>
        <v/>
      </c>
      <c r="M1747" s="71" t="str">
        <f aca="false">IF(E1747&lt;&gt;0,IF(K1747&lt;&gt;0,K1747/E1747*100,""),"")</f>
        <v/>
      </c>
      <c r="N1747" s="71" t="str">
        <f aca="false">IF(F1747&lt;&gt;0,IF(I1747&lt;&gt;0,I1747/F1747*100,""),"")</f>
        <v/>
      </c>
      <c r="O1747" s="71" t="str">
        <f aca="false">IF(H1747&lt;&gt;0,IF(K1747&lt;&gt;0,K1747/H1747*100,""),"")</f>
        <v/>
      </c>
      <c r="Q1747" s="65" t="n">
        <f aca="false">E1747-C1747-D1747</f>
        <v>0</v>
      </c>
      <c r="R1747" s="66" t="n">
        <f aca="false">H1747-F1747-G1747</f>
        <v>0</v>
      </c>
      <c r="S1747" s="66" t="n">
        <f aca="false">K1747-I1747-J1747</f>
        <v>0</v>
      </c>
    </row>
    <row r="1748" s="43" customFormat="true" ht="12.75" hidden="false" customHeight="false" outlineLevel="0" collapsed="false">
      <c r="A1748" s="61" t="s">
        <v>875</v>
      </c>
      <c r="B1748" s="76" t="s">
        <v>19</v>
      </c>
      <c r="C1748" s="108" t="n">
        <f aca="false">SUM(C1751:C1756)</f>
        <v>6839094</v>
      </c>
      <c r="D1748" s="108" t="n">
        <f aca="false">SUM(D1750:D1756)</f>
        <v>18235906</v>
      </c>
      <c r="E1748" s="77" t="n">
        <f aca="false">SUM(C1748:D1748)</f>
        <v>25075000</v>
      </c>
      <c r="F1748" s="77" t="n">
        <f aca="false">SUM(F1751:F1756)</f>
        <v>13525279</v>
      </c>
      <c r="G1748" s="108" t="n">
        <f aca="false">SUM(G1750:G1756)</f>
        <v>18535906</v>
      </c>
      <c r="H1748" s="77" t="n">
        <f aca="false">SUM(F1748:G1748)</f>
        <v>32061185</v>
      </c>
      <c r="I1748" s="108" t="n">
        <f aca="false">SUM(I1751:I1756)</f>
        <v>7665000</v>
      </c>
      <c r="J1748" s="108" t="n">
        <f aca="false">SUM(J1750:J1756)</f>
        <v>21050000</v>
      </c>
      <c r="K1748" s="77" t="n">
        <f aca="false">SUM(I1748:J1748)</f>
        <v>28715000</v>
      </c>
      <c r="L1748" s="146" t="n">
        <f aca="false">IF(C1748&lt;&gt;0,IF(I1748&lt;&gt;0,I1748/C1748*100,""),"")</f>
        <v>112.076248696099</v>
      </c>
      <c r="M1748" s="146" t="n">
        <f aca="false">IF(E1748&lt;&gt;0,IF(K1748&lt;&gt;0,K1748/E1748*100,""),"")</f>
        <v>114.516450648056</v>
      </c>
      <c r="N1748" s="146" t="n">
        <f aca="false">IF(F1748&lt;&gt;0,IF(I1748&lt;&gt;0,I1748/F1748*100,""),"")</f>
        <v>56.6716590467376</v>
      </c>
      <c r="O1748" s="146" t="n">
        <f aca="false">IF(H1748&lt;&gt;0,IF(K1748&lt;&gt;0,K1748/H1748*100,""),"")</f>
        <v>89.5631275013697</v>
      </c>
      <c r="Q1748" s="65" t="n">
        <f aca="false">E1748-C1748-D1748</f>
        <v>0</v>
      </c>
      <c r="R1748" s="66" t="n">
        <f aca="false">H1748-F1748-G1748</f>
        <v>0</v>
      </c>
      <c r="S1748" s="66" t="n">
        <f aca="false">K1748-I1748-J1748</f>
        <v>0</v>
      </c>
    </row>
    <row r="1749" s="43" customFormat="true" ht="11.25" hidden="false" customHeight="false" outlineLevel="0" collapsed="false">
      <c r="A1749" s="84" t="s">
        <v>26</v>
      </c>
      <c r="B1749" s="85"/>
      <c r="C1749" s="151" t="n">
        <f aca="false">SUM(C1751:C1755)</f>
        <v>6839094</v>
      </c>
      <c r="D1749" s="151" t="n">
        <f aca="false">SUM(D1750:D1755)</f>
        <v>18235906</v>
      </c>
      <c r="E1749" s="133" t="n">
        <f aca="false">SUM(C1749:D1749)</f>
        <v>25075000</v>
      </c>
      <c r="F1749" s="133" t="n">
        <f aca="false">SUM(F1751:F1755)</f>
        <v>7553162</v>
      </c>
      <c r="G1749" s="151" t="n">
        <f aca="false">SUM(G1750:G1755)</f>
        <v>18535906</v>
      </c>
      <c r="H1749" s="133" t="n">
        <f aca="false">SUM(F1749:G1749)</f>
        <v>26089068</v>
      </c>
      <c r="I1749" s="151" t="n">
        <f aca="false">SUM(I1751:I1755)</f>
        <v>7665000</v>
      </c>
      <c r="J1749" s="151" t="n">
        <f aca="false">SUM(J1750:J1755)</f>
        <v>21050000</v>
      </c>
      <c r="K1749" s="133" t="n">
        <f aca="false">SUM(I1749:J1749)</f>
        <v>28715000</v>
      </c>
      <c r="L1749" s="134" t="n">
        <f aca="false">IF(C1749&lt;&gt;0,IF(I1749&lt;&gt;0,I1749/C1749*100,""),"")</f>
        <v>112.076248696099</v>
      </c>
      <c r="M1749" s="134" t="n">
        <f aca="false">IF(E1749&lt;&gt;0,IF(K1749&lt;&gt;0,K1749/E1749*100,""),"")</f>
        <v>114.516450648056</v>
      </c>
      <c r="N1749" s="134" t="n">
        <f aca="false">IF(F1749&lt;&gt;0,IF(I1749&lt;&gt;0,I1749/F1749*100,""),"")</f>
        <v>101.480677893576</v>
      </c>
      <c r="O1749" s="134" t="n">
        <f aca="false">IF(H1749&lt;&gt;0,IF(K1749&lt;&gt;0,K1749/H1749*100,""),"")</f>
        <v>110.065257984685</v>
      </c>
      <c r="Q1749" s="65" t="n">
        <f aca="false">E1749-C1749-D1749</f>
        <v>0</v>
      </c>
      <c r="R1749" s="66" t="n">
        <f aca="false">H1749-F1749-G1749</f>
        <v>0</v>
      </c>
      <c r="S1749" s="66" t="n">
        <f aca="false">K1749-I1749-J1749</f>
        <v>0</v>
      </c>
    </row>
    <row r="1750" s="43" customFormat="true" ht="11.25" hidden="false" customHeight="false" outlineLevel="0" collapsed="false">
      <c r="A1750" s="75" t="s">
        <v>27</v>
      </c>
      <c r="B1750" s="87" t="n">
        <v>0</v>
      </c>
      <c r="C1750" s="111"/>
      <c r="D1750" s="111" t="n">
        <v>5621595</v>
      </c>
      <c r="E1750" s="82" t="n">
        <f aca="false">SUM(C1750:D1750)</f>
        <v>5621595</v>
      </c>
      <c r="F1750" s="82"/>
      <c r="G1750" s="111" t="n">
        <v>5714076</v>
      </c>
      <c r="H1750" s="82" t="n">
        <f aca="false">SUM(F1750:G1750)</f>
        <v>5714076</v>
      </c>
      <c r="I1750" s="111"/>
      <c r="J1750" s="111" t="n">
        <v>6670775</v>
      </c>
      <c r="K1750" s="82" t="n">
        <f aca="false">SUM(I1750:J1750)</f>
        <v>6670775</v>
      </c>
      <c r="L1750" s="83" t="str">
        <f aca="false">IF(C1750&lt;&gt;0,IF(I1750&lt;&gt;0,I1750/C1750*100,""),"")</f>
        <v/>
      </c>
      <c r="M1750" s="83" t="n">
        <f aca="false">IF(E1750&lt;&gt;0,IF(K1750&lt;&gt;0,K1750/E1750*100,""),"")</f>
        <v>118.663386458825</v>
      </c>
      <c r="N1750" s="83" t="str">
        <f aca="false">IF(F1750&lt;&gt;0,IF(I1750&lt;&gt;0,I1750/F1750*100,""),"")</f>
        <v/>
      </c>
      <c r="O1750" s="83" t="n">
        <f aca="false">IF(H1750&lt;&gt;0,IF(K1750&lt;&gt;0,K1750/H1750*100,""),"")</f>
        <v>116.742846962484</v>
      </c>
      <c r="Q1750" s="65" t="n">
        <f aca="false">E1750-C1750-D1750</f>
        <v>0</v>
      </c>
      <c r="R1750" s="66" t="n">
        <f aca="false">H1750-F1750-G1750</f>
        <v>0</v>
      </c>
      <c r="S1750" s="66" t="n">
        <f aca="false">K1750-I1750-J1750</f>
        <v>0</v>
      </c>
    </row>
    <row r="1751" s="94" customFormat="true" ht="11.25" hidden="false" customHeight="false" outlineLevel="0" collapsed="false">
      <c r="A1751" s="75" t="s">
        <v>876</v>
      </c>
      <c r="B1751" s="48" t="s">
        <v>877</v>
      </c>
      <c r="C1751" s="69" t="n">
        <v>6826094</v>
      </c>
      <c r="D1751" s="69" t="n">
        <v>12614311</v>
      </c>
      <c r="E1751" s="69" t="n">
        <f aca="false">SUM(C1751:D1751)</f>
        <v>19440405</v>
      </c>
      <c r="F1751" s="69" t="n">
        <v>7535162</v>
      </c>
      <c r="G1751" s="69" t="n">
        <v>12821830</v>
      </c>
      <c r="H1751" s="69" t="n">
        <f aca="false">SUM(F1751:G1751)</f>
        <v>20356992</v>
      </c>
      <c r="I1751" s="69" t="n">
        <v>7570000</v>
      </c>
      <c r="J1751" s="69" t="n">
        <v>14379225</v>
      </c>
      <c r="K1751" s="69" t="n">
        <f aca="false">SUM(I1751:J1751)</f>
        <v>21949225</v>
      </c>
      <c r="L1751" s="71" t="n">
        <f aca="false">IF(C1751&lt;&gt;0,IF(I1751&lt;&gt;0,I1751/C1751*100,""),"")</f>
        <v>110.897974742217</v>
      </c>
      <c r="M1751" s="71" t="n">
        <f aca="false">IF(E1751&lt;&gt;0,IF(K1751&lt;&gt;0,K1751/E1751*100,""),"")</f>
        <v>112.905183816901</v>
      </c>
      <c r="N1751" s="71" t="n">
        <f aca="false">IF(F1751&lt;&gt;0,IF(I1751&lt;&gt;0,I1751/F1751*100,""),"")</f>
        <v>100.462339097686</v>
      </c>
      <c r="O1751" s="71" t="n">
        <f aca="false">IF(H1751&lt;&gt;0,IF(K1751&lt;&gt;0,K1751/H1751*100,""),"")</f>
        <v>107.821553400424</v>
      </c>
      <c r="Q1751" s="65" t="n">
        <f aca="false">E1751-C1751-D1751</f>
        <v>0</v>
      </c>
      <c r="R1751" s="66" t="n">
        <f aca="false">H1751-F1751-G1751</f>
        <v>0</v>
      </c>
      <c r="S1751" s="66" t="n">
        <f aca="false">K1751-I1751-J1751</f>
        <v>0</v>
      </c>
    </row>
    <row r="1752" s="94" customFormat="true" ht="11.25" hidden="false" customHeight="false" outlineLevel="0" collapsed="false">
      <c r="A1752" s="75" t="s">
        <v>30</v>
      </c>
      <c r="B1752" s="87" t="s">
        <v>31</v>
      </c>
      <c r="C1752" s="69" t="n">
        <v>13000</v>
      </c>
      <c r="D1752" s="69"/>
      <c r="E1752" s="69" t="n">
        <f aca="false">SUM(C1752:D1752)</f>
        <v>13000</v>
      </c>
      <c r="F1752" s="69" t="n">
        <v>18000</v>
      </c>
      <c r="G1752" s="69"/>
      <c r="H1752" s="69" t="n">
        <f aca="false">SUM(F1752:G1752)</f>
        <v>18000</v>
      </c>
      <c r="I1752" s="69" t="n">
        <v>18000</v>
      </c>
      <c r="J1752" s="69"/>
      <c r="K1752" s="69" t="n">
        <f aca="false">SUM(I1752:J1752)</f>
        <v>18000</v>
      </c>
      <c r="L1752" s="71" t="n">
        <f aca="false">IF(C1752&lt;&gt;0,IF(I1752&lt;&gt;0,I1752/C1752*100,""),"")</f>
        <v>138.461538461538</v>
      </c>
      <c r="M1752" s="71" t="n">
        <f aca="false">IF(E1752&lt;&gt;0,IF(K1752&lt;&gt;0,K1752/E1752*100,""),"")</f>
        <v>138.461538461538</v>
      </c>
      <c r="N1752" s="71" t="n">
        <f aca="false">IF(F1752&lt;&gt;0,IF(I1752&lt;&gt;0,I1752/F1752*100,""),"")</f>
        <v>100</v>
      </c>
      <c r="O1752" s="71" t="n">
        <f aca="false">IF(H1752&lt;&gt;0,IF(K1752&lt;&gt;0,K1752/H1752*100,""),"")</f>
        <v>100</v>
      </c>
      <c r="Q1752" s="65" t="n">
        <f aca="false">E1752-C1752-D1752</f>
        <v>0</v>
      </c>
      <c r="R1752" s="66" t="n">
        <f aca="false">H1752-F1752-G1752</f>
        <v>0</v>
      </c>
      <c r="S1752" s="66" t="n">
        <f aca="false">K1752-I1752-J1752</f>
        <v>0</v>
      </c>
    </row>
    <row r="1753" s="94" customFormat="true" ht="11.25" hidden="false" customHeight="false" outlineLevel="0" collapsed="false">
      <c r="A1753" s="72" t="s">
        <v>328</v>
      </c>
      <c r="B1753" s="87" t="s">
        <v>329</v>
      </c>
      <c r="C1753" s="69"/>
      <c r="D1753" s="69"/>
      <c r="E1753" s="69"/>
      <c r="F1753" s="69"/>
      <c r="G1753" s="69"/>
      <c r="H1753" s="69"/>
      <c r="I1753" s="69" t="n">
        <v>25000</v>
      </c>
      <c r="J1753" s="69"/>
      <c r="K1753" s="69" t="n">
        <f aca="false">SUM(I1753:J1753)</f>
        <v>25000</v>
      </c>
      <c r="L1753" s="71" t="str">
        <f aca="false">IF(C1753&lt;&gt;0,IF(I1753&lt;&gt;0,I1753/C1753*100,""),"")</f>
        <v/>
      </c>
      <c r="M1753" s="71" t="str">
        <f aca="false">IF(E1753&lt;&gt;0,IF(K1753&lt;&gt;0,K1753/E1753*100,""),"")</f>
        <v/>
      </c>
      <c r="N1753" s="71" t="str">
        <f aca="false">IF(F1753&lt;&gt;0,IF(I1753&lt;&gt;0,I1753/F1753*100,""),"")</f>
        <v/>
      </c>
      <c r="O1753" s="71" t="str">
        <f aca="false">IF(H1753&lt;&gt;0,IF(K1753&lt;&gt;0,K1753/H1753*100,""),"")</f>
        <v/>
      </c>
      <c r="Q1753" s="65" t="n">
        <f aca="false">E1753-C1753-D1753</f>
        <v>0</v>
      </c>
      <c r="R1753" s="66" t="n">
        <f aca="false">H1753-F1753-G1753</f>
        <v>0</v>
      </c>
      <c r="S1753" s="66" t="n">
        <f aca="false">K1753-I1753-J1753</f>
        <v>0</v>
      </c>
    </row>
    <row r="1754" s="94" customFormat="true" ht="11.25" hidden="false" customHeight="false" outlineLevel="0" collapsed="false">
      <c r="A1754" s="72" t="s">
        <v>145</v>
      </c>
      <c r="B1754" s="87" t="s">
        <v>146</v>
      </c>
      <c r="C1754" s="69"/>
      <c r="D1754" s="69"/>
      <c r="E1754" s="69"/>
      <c r="F1754" s="69"/>
      <c r="G1754" s="69"/>
      <c r="H1754" s="69"/>
      <c r="I1754" s="69" t="n">
        <v>52000</v>
      </c>
      <c r="J1754" s="69"/>
      <c r="K1754" s="69" t="n">
        <f aca="false">SUM(I1754:J1754)</f>
        <v>52000</v>
      </c>
      <c r="L1754" s="71" t="str">
        <f aca="false">IF(C1754&lt;&gt;0,IF(I1754&lt;&gt;0,I1754/C1754*100,""),"")</f>
        <v/>
      </c>
      <c r="M1754" s="71" t="str">
        <f aca="false">IF(E1754&lt;&gt;0,IF(K1754&lt;&gt;0,K1754/E1754*100,""),"")</f>
        <v/>
      </c>
      <c r="N1754" s="71" t="str">
        <f aca="false">IF(F1754&lt;&gt;0,IF(I1754&lt;&gt;0,I1754/F1754*100,""),"")</f>
        <v/>
      </c>
      <c r="O1754" s="71" t="str">
        <f aca="false">IF(H1754&lt;&gt;0,IF(K1754&lt;&gt;0,K1754/H1754*100,""),"")</f>
        <v/>
      </c>
      <c r="Q1754" s="65" t="n">
        <f aca="false">E1754-C1754-D1754</f>
        <v>0</v>
      </c>
      <c r="R1754" s="66" t="n">
        <f aca="false">H1754-F1754-G1754</f>
        <v>0</v>
      </c>
      <c r="S1754" s="66" t="n">
        <f aca="false">K1754-I1754-J1754</f>
        <v>0</v>
      </c>
    </row>
    <row r="1755" s="94" customFormat="true" ht="11.25" hidden="false" customHeight="false" outlineLevel="0" collapsed="false">
      <c r="A1755" s="75" t="s">
        <v>855</v>
      </c>
      <c r="B1755" s="87" t="s">
        <v>878</v>
      </c>
      <c r="C1755" s="69"/>
      <c r="D1755" s="69"/>
      <c r="E1755" s="69" t="n">
        <f aca="false">SUM(C1755:D1755)</f>
        <v>0</v>
      </c>
      <c r="F1755" s="69"/>
      <c r="G1755" s="69"/>
      <c r="H1755" s="69" t="n">
        <f aca="false">SUM(F1755:G1755)</f>
        <v>0</v>
      </c>
      <c r="I1755" s="69"/>
      <c r="J1755" s="69"/>
      <c r="K1755" s="69" t="n">
        <f aca="false">SUM(I1755:J1755)</f>
        <v>0</v>
      </c>
      <c r="L1755" s="71" t="str">
        <f aca="false">IF(C1755&lt;&gt;0,IF(I1755&lt;&gt;0,I1755/C1755*100,""),"")</f>
        <v/>
      </c>
      <c r="M1755" s="71" t="str">
        <f aca="false">IF(E1755&lt;&gt;0,IF(K1755&lt;&gt;0,K1755/E1755*100,""),"")</f>
        <v/>
      </c>
      <c r="N1755" s="71" t="str">
        <f aca="false">IF(F1755&lt;&gt;0,IF(I1755&lt;&gt;0,I1755/F1755*100,""),"")</f>
        <v/>
      </c>
      <c r="O1755" s="71" t="str">
        <f aca="false">IF(H1755&lt;&gt;0,IF(K1755&lt;&gt;0,K1755/H1755*100,""),"")</f>
        <v/>
      </c>
      <c r="Q1755" s="65" t="n">
        <f aca="false">E1755-C1755-D1755</f>
        <v>0</v>
      </c>
      <c r="R1755" s="66" t="n">
        <f aca="false">H1755-F1755-G1755</f>
        <v>0</v>
      </c>
      <c r="S1755" s="66" t="n">
        <f aca="false">K1755-I1755-J1755</f>
        <v>0</v>
      </c>
    </row>
    <row r="1756" s="94" customFormat="true" ht="11.25" hidden="false" customHeight="false" outlineLevel="0" collapsed="false">
      <c r="A1756" s="75" t="s">
        <v>57</v>
      </c>
      <c r="B1756" s="79" t="s">
        <v>58</v>
      </c>
      <c r="C1756" s="69"/>
      <c r="D1756" s="69"/>
      <c r="E1756" s="69" t="n">
        <f aca="false">SUM(C1756:D1756)</f>
        <v>0</v>
      </c>
      <c r="F1756" s="69" t="n">
        <v>5972117</v>
      </c>
      <c r="G1756" s="69"/>
      <c r="H1756" s="69" t="n">
        <f aca="false">SUM(F1756:G1756)</f>
        <v>5972117</v>
      </c>
      <c r="I1756" s="69"/>
      <c r="J1756" s="69"/>
      <c r="K1756" s="69" t="n">
        <f aca="false">SUM(I1756:J1756)</f>
        <v>0</v>
      </c>
      <c r="L1756" s="71" t="str">
        <f aca="false">IF(C1756&lt;&gt;0,IF(I1756&lt;&gt;0,I1756/C1756*100,""),"")</f>
        <v/>
      </c>
      <c r="M1756" s="71" t="str">
        <f aca="false">IF(E1756&lt;&gt;0,IF(K1756&lt;&gt;0,K1756/E1756*100,""),"")</f>
        <v/>
      </c>
      <c r="N1756" s="71" t="str">
        <f aca="false">IF(F1756&lt;&gt;0,IF(I1756&lt;&gt;0,I1756/F1756*100,""),"")</f>
        <v/>
      </c>
      <c r="O1756" s="71" t="str">
        <f aca="false">IF(H1756&lt;&gt;0,IF(K1756&lt;&gt;0,K1756/H1756*100,""),"")</f>
        <v/>
      </c>
      <c r="Q1756" s="65" t="n">
        <f aca="false">E1756-C1756-D1756</f>
        <v>0</v>
      </c>
      <c r="R1756" s="66" t="n">
        <f aca="false">H1756-F1756-G1756</f>
        <v>0</v>
      </c>
      <c r="S1756" s="66" t="n">
        <f aca="false">K1756-I1756-J1756</f>
        <v>0</v>
      </c>
    </row>
    <row r="1757" s="94" customFormat="true" ht="6" hidden="false" customHeight="true" outlineLevel="0" collapsed="false">
      <c r="A1757" s="75"/>
      <c r="B1757" s="87"/>
      <c r="C1757" s="69"/>
      <c r="D1757" s="69"/>
      <c r="E1757" s="69" t="n">
        <f aca="false">SUM(C1757:D1757)</f>
        <v>0</v>
      </c>
      <c r="F1757" s="69"/>
      <c r="G1757" s="69"/>
      <c r="H1757" s="69" t="n">
        <f aca="false">SUM(F1757:G1757)</f>
        <v>0</v>
      </c>
      <c r="I1757" s="69"/>
      <c r="J1757" s="69"/>
      <c r="K1757" s="69" t="n">
        <f aca="false">SUM(I1757:J1757)</f>
        <v>0</v>
      </c>
      <c r="L1757" s="71" t="str">
        <f aca="false">IF(C1757&lt;&gt;0,IF(I1757&lt;&gt;0,I1757/C1757*100,""),"")</f>
        <v/>
      </c>
      <c r="M1757" s="71" t="str">
        <f aca="false">IF(E1757&lt;&gt;0,IF(K1757&lt;&gt;0,K1757/E1757*100,""),"")</f>
        <v/>
      </c>
      <c r="N1757" s="71" t="str">
        <f aca="false">IF(F1757&lt;&gt;0,IF(I1757&lt;&gt;0,I1757/F1757*100,""),"")</f>
        <v/>
      </c>
      <c r="O1757" s="71" t="str">
        <f aca="false">IF(H1757&lt;&gt;0,IF(K1757&lt;&gt;0,K1757/H1757*100,""),"")</f>
        <v/>
      </c>
      <c r="Q1757" s="65" t="n">
        <f aca="false">E1757-C1757-D1757</f>
        <v>0</v>
      </c>
      <c r="R1757" s="66" t="n">
        <f aca="false">H1757-F1757-G1757</f>
        <v>0</v>
      </c>
      <c r="S1757" s="66" t="n">
        <f aca="false">K1757-I1757-J1757</f>
        <v>0</v>
      </c>
    </row>
    <row r="1758" s="92" customFormat="true" ht="12.75" hidden="false" customHeight="false" outlineLevel="0" collapsed="false">
      <c r="A1758" s="88" t="s">
        <v>879</v>
      </c>
      <c r="B1758" s="76" t="s">
        <v>19</v>
      </c>
      <c r="C1758" s="90" t="n">
        <f aca="false">SUM(C1760:C1785)</f>
        <v>144539207</v>
      </c>
      <c r="D1758" s="90" t="n">
        <f aca="false">SUM(D1760:D1785)</f>
        <v>72630050</v>
      </c>
      <c r="E1758" s="77" t="n">
        <f aca="false">SUM(C1758:D1758)</f>
        <v>217169257</v>
      </c>
      <c r="F1758" s="77" t="n">
        <f aca="false">SUM(F1760:F1785)</f>
        <v>426758160</v>
      </c>
      <c r="G1758" s="90" t="n">
        <f aca="false">SUM(G1760:G1785)</f>
        <v>76444698</v>
      </c>
      <c r="H1758" s="77" t="n">
        <f aca="false">SUM(F1758:G1758)</f>
        <v>503202858</v>
      </c>
      <c r="I1758" s="90" t="n">
        <f aca="false">SUM(I1760:I1785)</f>
        <v>141206797</v>
      </c>
      <c r="J1758" s="90" t="n">
        <f aca="false">SUM(J1760:J1785)</f>
        <v>77679250</v>
      </c>
      <c r="K1758" s="77" t="n">
        <f aca="false">SUM(I1758:J1758)</f>
        <v>218886047</v>
      </c>
      <c r="L1758" s="146" t="n">
        <f aca="false">IF(C1758&lt;&gt;0,IF(I1758&lt;&gt;0,I1758/C1758*100,""),"")</f>
        <v>97.694459469395</v>
      </c>
      <c r="M1758" s="146" t="n">
        <f aca="false">IF(E1758&lt;&gt;0,IF(K1758&lt;&gt;0,K1758/E1758*100,""),"")</f>
        <v>100.790530862294</v>
      </c>
      <c r="N1758" s="146" t="n">
        <f aca="false">IF(F1758&lt;&gt;0,IF(I1758&lt;&gt;0,I1758/F1758*100,""),"")</f>
        <v>33.0882476857619</v>
      </c>
      <c r="O1758" s="146" t="n">
        <f aca="false">IF(H1758&lt;&gt;0,IF(K1758&lt;&gt;0,K1758/H1758*100,""),"")</f>
        <v>43.4985699147202</v>
      </c>
      <c r="P1758" s="227"/>
      <c r="Q1758" s="65" t="n">
        <f aca="false">E1758-C1758-D1758</f>
        <v>0</v>
      </c>
      <c r="R1758" s="66" t="n">
        <f aca="false">H1758-F1758-G1758</f>
        <v>0</v>
      </c>
      <c r="S1758" s="66" t="n">
        <f aca="false">K1758-I1758-J1758</f>
        <v>0</v>
      </c>
    </row>
    <row r="1759" s="94" customFormat="true" ht="11.25" hidden="false" customHeight="false" outlineLevel="0" collapsed="false">
      <c r="A1759" s="75" t="s">
        <v>26</v>
      </c>
      <c r="B1759" s="93"/>
      <c r="C1759" s="69" t="n">
        <f aca="false">SUM(C1760:C1783)</f>
        <v>144539207</v>
      </c>
      <c r="D1759" s="69" t="n">
        <f aca="false">SUM(D1760:D1783)</f>
        <v>72630050</v>
      </c>
      <c r="E1759" s="69" t="n">
        <f aca="false">SUM(C1759:D1759)</f>
        <v>217169257</v>
      </c>
      <c r="F1759" s="69" t="n">
        <f aca="false">SUM(F1760:F1783)</f>
        <v>161977833</v>
      </c>
      <c r="G1759" s="69" t="n">
        <f aca="false">SUM(G1760:G1783)</f>
        <v>76444698</v>
      </c>
      <c r="H1759" s="69" t="n">
        <f aca="false">SUM(F1759:G1759)</f>
        <v>238422531</v>
      </c>
      <c r="I1759" s="69" t="n">
        <f aca="false">SUM(I1760:I1783)</f>
        <v>141206797</v>
      </c>
      <c r="J1759" s="69" t="n">
        <f aca="false">SUM(J1760:J1783)</f>
        <v>77679250</v>
      </c>
      <c r="K1759" s="69" t="n">
        <f aca="false">SUM(I1759:J1759)</f>
        <v>218886047</v>
      </c>
      <c r="L1759" s="71" t="n">
        <f aca="false">IF(C1759&lt;&gt;0,IF(I1759&lt;&gt;0,I1759/C1759*100,""),"")</f>
        <v>97.694459469395</v>
      </c>
      <c r="M1759" s="71" t="n">
        <f aca="false">IF(E1759&lt;&gt;0,IF(K1759&lt;&gt;0,K1759/E1759*100,""),"")</f>
        <v>100.790530862294</v>
      </c>
      <c r="N1759" s="71" t="n">
        <f aca="false">IF(F1759&lt;&gt;0,IF(I1759&lt;&gt;0,I1759/F1759*100,""),"")</f>
        <v>87.1766181734262</v>
      </c>
      <c r="O1759" s="71" t="n">
        <f aca="false">IF(H1759&lt;&gt;0,IF(K1759&lt;&gt;0,K1759/H1759*100,""),"")</f>
        <v>91.8059405216196</v>
      </c>
      <c r="Q1759" s="65" t="n">
        <f aca="false">E1759-C1759-D1759</f>
        <v>0</v>
      </c>
      <c r="R1759" s="66" t="n">
        <f aca="false">H1759-F1759-G1759</f>
        <v>0</v>
      </c>
      <c r="S1759" s="66" t="n">
        <f aca="false">K1759-I1759-J1759</f>
        <v>0</v>
      </c>
    </row>
    <row r="1760" s="94" customFormat="true" ht="11.25" hidden="false" customHeight="false" outlineLevel="0" collapsed="false">
      <c r="A1760" s="72" t="s">
        <v>27</v>
      </c>
      <c r="B1760" s="48" t="n">
        <v>0</v>
      </c>
      <c r="C1760" s="69"/>
      <c r="D1760" s="69" t="n">
        <v>19113172</v>
      </c>
      <c r="E1760" s="69" t="n">
        <f aca="false">SUM(C1760:D1760)</f>
        <v>19113172</v>
      </c>
      <c r="F1760" s="69"/>
      <c r="G1760" s="69" t="n">
        <v>20117026</v>
      </c>
      <c r="H1760" s="69" t="n">
        <f aca="false">SUM(F1760:G1760)</f>
        <v>20117026</v>
      </c>
      <c r="I1760" s="69"/>
      <c r="J1760" s="69" t="n">
        <v>21026969</v>
      </c>
      <c r="K1760" s="69" t="n">
        <f aca="false">SUM(I1760:J1760)</f>
        <v>21026969</v>
      </c>
      <c r="L1760" s="71" t="str">
        <f aca="false">IF(C1760&lt;&gt;0,IF(I1760&lt;&gt;0,I1760/C1760*100,""),"")</f>
        <v/>
      </c>
      <c r="M1760" s="71" t="n">
        <f aca="false">IF(E1760&lt;&gt;0,IF(K1760&lt;&gt;0,K1760/E1760*100,""),"")</f>
        <v>110.012974298562</v>
      </c>
      <c r="N1760" s="71" t="str">
        <f aca="false">IF(F1760&lt;&gt;0,IF(I1760&lt;&gt;0,I1760/F1760*100,""),"")</f>
        <v/>
      </c>
      <c r="O1760" s="71" t="n">
        <f aca="false">IF(H1760&lt;&gt;0,IF(K1760&lt;&gt;0,K1760/H1760*100,""),"")</f>
        <v>104.523248118285</v>
      </c>
      <c r="Q1760" s="65" t="n">
        <f aca="false">E1760-C1760-D1760</f>
        <v>0</v>
      </c>
      <c r="R1760" s="66" t="n">
        <f aca="false">H1760-F1760-G1760</f>
        <v>0</v>
      </c>
      <c r="S1760" s="66" t="n">
        <f aca="false">K1760-I1760-J1760</f>
        <v>0</v>
      </c>
    </row>
    <row r="1761" s="94" customFormat="true" ht="11.25" hidden="false" customHeight="false" outlineLevel="0" collapsed="false">
      <c r="A1761" s="75" t="s">
        <v>880</v>
      </c>
      <c r="B1761" s="87" t="s">
        <v>881</v>
      </c>
      <c r="C1761" s="69" t="n">
        <v>2650000</v>
      </c>
      <c r="D1761" s="69" t="n">
        <v>127421</v>
      </c>
      <c r="E1761" s="69" t="n">
        <f aca="false">SUM(C1761:D1761)</f>
        <v>2777421</v>
      </c>
      <c r="F1761" s="69" t="n">
        <v>2650000</v>
      </c>
      <c r="G1761" s="69" t="n">
        <v>134113</v>
      </c>
      <c r="H1761" s="69" t="n">
        <f aca="false">SUM(F1761:G1761)</f>
        <v>2784113</v>
      </c>
      <c r="I1761" s="69" t="n">
        <v>2570000</v>
      </c>
      <c r="J1761" s="69" t="n">
        <v>133930</v>
      </c>
      <c r="K1761" s="69" t="n">
        <f aca="false">SUM(I1761:J1761)</f>
        <v>2703930</v>
      </c>
      <c r="L1761" s="71" t="n">
        <f aca="false">IF(C1761&lt;&gt;0,IF(I1761&lt;&gt;0,I1761/C1761*100,""),"")</f>
        <v>96.9811320754717</v>
      </c>
      <c r="M1761" s="71" t="n">
        <f aca="false">IF(E1761&lt;&gt;0,IF(K1761&lt;&gt;0,K1761/E1761*100,""),"")</f>
        <v>97.3539841457237</v>
      </c>
      <c r="N1761" s="71" t="n">
        <f aca="false">IF(F1761&lt;&gt;0,IF(I1761&lt;&gt;0,I1761/F1761*100,""),"")</f>
        <v>96.9811320754717</v>
      </c>
      <c r="O1761" s="71" t="n">
        <f aca="false">IF(H1761&lt;&gt;0,IF(K1761&lt;&gt;0,K1761/H1761*100,""),"")</f>
        <v>97.1199804030943</v>
      </c>
      <c r="Q1761" s="65" t="n">
        <f aca="false">E1761-C1761-D1761</f>
        <v>0</v>
      </c>
      <c r="R1761" s="66" t="n">
        <f aca="false">H1761-F1761-G1761</f>
        <v>0</v>
      </c>
      <c r="S1761" s="66" t="n">
        <f aca="false">K1761-I1761-J1761</f>
        <v>0</v>
      </c>
    </row>
    <row r="1762" s="94" customFormat="true" ht="11.25" hidden="false" customHeight="false" outlineLevel="0" collapsed="false">
      <c r="A1762" s="75" t="s">
        <v>882</v>
      </c>
      <c r="B1762" s="87" t="s">
        <v>883</v>
      </c>
      <c r="C1762" s="69" t="n">
        <v>62000</v>
      </c>
      <c r="D1762" s="69" t="n">
        <v>254842</v>
      </c>
      <c r="E1762" s="69" t="n">
        <f aca="false">SUM(C1762:D1762)</f>
        <v>316842</v>
      </c>
      <c r="F1762" s="69" t="n">
        <v>62000</v>
      </c>
      <c r="G1762" s="69" t="n">
        <v>268227</v>
      </c>
      <c r="H1762" s="69" t="n">
        <f aca="false">SUM(F1762:G1762)</f>
        <v>330227</v>
      </c>
      <c r="I1762" s="69" t="n">
        <v>51000</v>
      </c>
      <c r="J1762" s="69" t="n">
        <v>133930</v>
      </c>
      <c r="K1762" s="69" t="n">
        <f aca="false">SUM(I1762:J1762)</f>
        <v>184930</v>
      </c>
      <c r="L1762" s="71" t="n">
        <f aca="false">IF(C1762&lt;&gt;0,IF(I1762&lt;&gt;0,I1762/C1762*100,""),"")</f>
        <v>82.258064516129</v>
      </c>
      <c r="M1762" s="71" t="n">
        <f aca="false">IF(E1762&lt;&gt;0,IF(K1762&lt;&gt;0,K1762/E1762*100,""),"")</f>
        <v>58.3666306865883</v>
      </c>
      <c r="N1762" s="71" t="n">
        <f aca="false">IF(F1762&lt;&gt;0,IF(I1762&lt;&gt;0,I1762/F1762*100,""),"")</f>
        <v>82.258064516129</v>
      </c>
      <c r="O1762" s="71" t="n">
        <f aca="false">IF(H1762&lt;&gt;0,IF(K1762&lt;&gt;0,K1762/H1762*100,""),"")</f>
        <v>56.0008721273548</v>
      </c>
      <c r="Q1762" s="65" t="n">
        <f aca="false">E1762-C1762-D1762</f>
        <v>0</v>
      </c>
      <c r="R1762" s="66" t="n">
        <f aca="false">H1762-F1762-G1762</f>
        <v>0</v>
      </c>
      <c r="S1762" s="66" t="n">
        <f aca="false">K1762-I1762-J1762</f>
        <v>0</v>
      </c>
    </row>
    <row r="1763" customFormat="false" ht="11.25" hidden="false" customHeight="false" outlineLevel="0" collapsed="false">
      <c r="A1763" s="72" t="s">
        <v>884</v>
      </c>
      <c r="B1763" s="48" t="s">
        <v>885</v>
      </c>
      <c r="C1763" s="150" t="n">
        <v>6955000</v>
      </c>
      <c r="D1763" s="150" t="n">
        <v>637105</v>
      </c>
      <c r="E1763" s="82" t="n">
        <f aca="false">SUM(C1763:D1763)</f>
        <v>7592105</v>
      </c>
      <c r="F1763" s="150" t="n">
        <v>7407381</v>
      </c>
      <c r="G1763" s="150" t="n">
        <v>670568</v>
      </c>
      <c r="H1763" s="82" t="n">
        <f aca="false">SUM(F1763:G1763)</f>
        <v>8077949</v>
      </c>
      <c r="I1763" s="150" t="n">
        <v>9651900</v>
      </c>
      <c r="J1763" s="150" t="n">
        <v>669649</v>
      </c>
      <c r="K1763" s="69" t="n">
        <f aca="false">SUM(I1763:J1763)</f>
        <v>10321549</v>
      </c>
      <c r="L1763" s="71" t="n">
        <f aca="false">IF(C1763&lt;&gt;0,IF(I1763&lt;&gt;0,I1763/C1763*100,""),"")</f>
        <v>138.77641984184</v>
      </c>
      <c r="M1763" s="71" t="n">
        <f aca="false">IF(E1763&lt;&gt;0,IF(K1763&lt;&gt;0,K1763/E1763*100,""),"")</f>
        <v>135.951083395185</v>
      </c>
      <c r="N1763" s="71" t="n">
        <f aca="false">IF(F1763&lt;&gt;0,IF(I1763&lt;&gt;0,I1763/F1763*100,""),"")</f>
        <v>130.301114523473</v>
      </c>
      <c r="O1763" s="71" t="n">
        <f aca="false">IF(H1763&lt;&gt;0,IF(K1763&lt;&gt;0,K1763/H1763*100,""),"")</f>
        <v>127.774376887004</v>
      </c>
      <c r="Q1763" s="65" t="n">
        <f aca="false">E1763-C1763-D1763</f>
        <v>0</v>
      </c>
      <c r="R1763" s="66" t="n">
        <f aca="false">H1763-F1763-G1763</f>
        <v>0</v>
      </c>
      <c r="S1763" s="66" t="n">
        <f aca="false">K1763-I1763-J1763</f>
        <v>0</v>
      </c>
    </row>
    <row r="1764" customFormat="false" ht="11.25" hidden="false" customHeight="false" outlineLevel="0" collapsed="false">
      <c r="A1764" s="72" t="s">
        <v>886</v>
      </c>
      <c r="B1764" s="48" t="s">
        <v>887</v>
      </c>
      <c r="C1764" s="82" t="n">
        <f aca="false">17536316+116500</f>
        <v>17652816</v>
      </c>
      <c r="D1764" s="82" t="n">
        <v>3567792</v>
      </c>
      <c r="E1764" s="82" t="n">
        <f aca="false">SUM(C1764:D1764)</f>
        <v>21220608</v>
      </c>
      <c r="F1764" s="187" t="n">
        <v>32949956</v>
      </c>
      <c r="G1764" s="82" t="n">
        <v>3755178</v>
      </c>
      <c r="H1764" s="82" t="n">
        <f aca="false">SUM(F1764:G1764)</f>
        <v>36705134</v>
      </c>
      <c r="I1764" s="82" t="n">
        <f aca="false">26053235+1550000</f>
        <v>27603235</v>
      </c>
      <c r="J1764" s="82" t="n">
        <v>4017892</v>
      </c>
      <c r="K1764" s="69" t="n">
        <f aca="false">SUM(I1764:J1764)</f>
        <v>31621127</v>
      </c>
      <c r="L1764" s="71" t="n">
        <f aca="false">IF(C1764&lt;&gt;0,IF(I1764&lt;&gt;0,I1764/C1764*100,""),"")</f>
        <v>156.367318392714</v>
      </c>
      <c r="M1764" s="71" t="n">
        <f aca="false">IF(E1764&lt;&gt;0,IF(K1764&lt;&gt;0,K1764/E1764*100,""),"")</f>
        <v>149.011409098175</v>
      </c>
      <c r="N1764" s="71" t="n">
        <f aca="false">IF(F1764&lt;&gt;0,IF(I1764&lt;&gt;0,I1764/F1764*100,""),"")</f>
        <v>83.7732074664986</v>
      </c>
      <c r="O1764" s="71" t="n">
        <f aca="false">IF(H1764&lt;&gt;0,IF(K1764&lt;&gt;0,K1764/H1764*100,""),"")</f>
        <v>86.1490575133168</v>
      </c>
      <c r="Q1764" s="65" t="n">
        <f aca="false">E1764-C1764-D1764</f>
        <v>0</v>
      </c>
      <c r="R1764" s="66" t="n">
        <f aca="false">H1764-F1764-G1764</f>
        <v>0</v>
      </c>
      <c r="S1764" s="66" t="n">
        <f aca="false">K1764-I1764-J1764</f>
        <v>0</v>
      </c>
    </row>
    <row r="1765" customFormat="false" ht="70.5" hidden="false" customHeight="true" outlineLevel="0" collapsed="false">
      <c r="A1765" s="126" t="s">
        <v>888</v>
      </c>
      <c r="B1765" s="48"/>
      <c r="C1765" s="82"/>
      <c r="D1765" s="82"/>
      <c r="E1765" s="82"/>
      <c r="F1765" s="187"/>
      <c r="G1765" s="82"/>
      <c r="H1765" s="82"/>
      <c r="I1765" s="82"/>
      <c r="J1765" s="82"/>
      <c r="K1765" s="69"/>
      <c r="L1765" s="71"/>
      <c r="M1765" s="71"/>
      <c r="N1765" s="71"/>
      <c r="O1765" s="71"/>
      <c r="Q1765" s="65" t="n">
        <f aca="false">E1765-C1765-D1765</f>
        <v>0</v>
      </c>
      <c r="R1765" s="66" t="n">
        <f aca="false">H1765-F1765-G1765</f>
        <v>0</v>
      </c>
      <c r="S1765" s="66" t="n">
        <f aca="false">K1765-I1765-J1765</f>
        <v>0</v>
      </c>
    </row>
    <row r="1766" s="94" customFormat="true" ht="11.25" hidden="false" customHeight="false" outlineLevel="0" collapsed="false">
      <c r="A1766" s="75" t="s">
        <v>889</v>
      </c>
      <c r="B1766" s="87" t="s">
        <v>890</v>
      </c>
      <c r="C1766" s="82" t="n">
        <v>500000</v>
      </c>
      <c r="D1766" s="82" t="n">
        <v>127421</v>
      </c>
      <c r="E1766" s="82" t="n">
        <f aca="false">SUM(C1766:D1766)</f>
        <v>627421</v>
      </c>
      <c r="F1766" s="187" t="n">
        <v>500000</v>
      </c>
      <c r="G1766" s="82" t="n">
        <v>134113</v>
      </c>
      <c r="H1766" s="82" t="n">
        <f aca="false">SUM(F1766:G1766)</f>
        <v>634113</v>
      </c>
      <c r="I1766" s="82" t="n">
        <v>499480</v>
      </c>
      <c r="J1766" s="82" t="n">
        <v>133930</v>
      </c>
      <c r="K1766" s="69" t="n">
        <f aca="false">SUM(I1766:J1766)</f>
        <v>633410</v>
      </c>
      <c r="L1766" s="71" t="n">
        <f aca="false">IF(C1766&lt;&gt;0,IF(I1766&lt;&gt;0,I1766/C1766*100,""),"")</f>
        <v>99.896</v>
      </c>
      <c r="M1766" s="71" t="n">
        <f aca="false">IF(E1766&lt;&gt;0,IF(K1766&lt;&gt;0,K1766/E1766*100,""),"")</f>
        <v>100.954542484233</v>
      </c>
      <c r="N1766" s="71" t="n">
        <f aca="false">IF(F1766&lt;&gt;0,IF(I1766&lt;&gt;0,I1766/F1766*100,""),"")</f>
        <v>99.896</v>
      </c>
      <c r="O1766" s="71" t="n">
        <f aca="false">IF(H1766&lt;&gt;0,IF(K1766&lt;&gt;0,K1766/H1766*100,""),"")</f>
        <v>99.8891364788295</v>
      </c>
      <c r="Q1766" s="65" t="n">
        <f aca="false">E1766-C1766-D1766</f>
        <v>0</v>
      </c>
      <c r="R1766" s="66" t="n">
        <f aca="false">H1766-F1766-G1766</f>
        <v>0</v>
      </c>
      <c r="S1766" s="66" t="n">
        <f aca="false">K1766-I1766-J1766</f>
        <v>0</v>
      </c>
    </row>
    <row r="1767" s="94" customFormat="true" ht="11.25" hidden="false" customHeight="false" outlineLevel="0" collapsed="false">
      <c r="A1767" s="75" t="s">
        <v>891</v>
      </c>
      <c r="B1767" s="87" t="s">
        <v>892</v>
      </c>
      <c r="C1767" s="69" t="n">
        <v>26213900</v>
      </c>
      <c r="D1767" s="69" t="n">
        <v>764527</v>
      </c>
      <c r="E1767" s="69" t="n">
        <f aca="false">SUM(C1767:D1767)</f>
        <v>26978427</v>
      </c>
      <c r="F1767" s="111" t="n">
        <v>27227758</v>
      </c>
      <c r="G1767" s="69" t="n">
        <v>804681</v>
      </c>
      <c r="H1767" s="69" t="n">
        <f aca="false">SUM(F1767:G1767)</f>
        <v>28032439</v>
      </c>
      <c r="I1767" s="69" t="n">
        <v>22328169</v>
      </c>
      <c r="J1767" s="69" t="n">
        <v>803578</v>
      </c>
      <c r="K1767" s="69" t="n">
        <f aca="false">SUM(I1767:J1767)</f>
        <v>23131747</v>
      </c>
      <c r="L1767" s="71" t="n">
        <f aca="false">IF(C1767&lt;&gt;0,IF(I1767&lt;&gt;0,I1767/C1767*100,""),"")</f>
        <v>85.1768298498125</v>
      </c>
      <c r="M1767" s="71" t="n">
        <f aca="false">IF(E1767&lt;&gt;0,IF(K1767&lt;&gt;0,K1767/E1767*100,""),"")</f>
        <v>85.7416446110813</v>
      </c>
      <c r="N1767" s="71" t="n">
        <f aca="false">IF(F1767&lt;&gt;0,IF(I1767&lt;&gt;0,I1767/F1767*100,""),"")</f>
        <v>82.0051691365848</v>
      </c>
      <c r="O1767" s="71" t="n">
        <f aca="false">IF(H1767&lt;&gt;0,IF(K1767&lt;&gt;0,K1767/H1767*100,""),"")</f>
        <v>82.5177823449469</v>
      </c>
      <c r="Q1767" s="65" t="n">
        <f aca="false">E1767-C1767-D1767</f>
        <v>0</v>
      </c>
      <c r="R1767" s="66" t="n">
        <f aca="false">H1767-F1767-G1767</f>
        <v>0</v>
      </c>
      <c r="S1767" s="66" t="n">
        <f aca="false">K1767-I1767-J1767</f>
        <v>0</v>
      </c>
    </row>
    <row r="1768" s="94" customFormat="true" ht="11.25" hidden="false" customHeight="false" outlineLevel="0" collapsed="false">
      <c r="A1768" s="75" t="s">
        <v>893</v>
      </c>
      <c r="B1768" s="87" t="s">
        <v>894</v>
      </c>
      <c r="C1768" s="69" t="n">
        <v>24661100</v>
      </c>
      <c r="D1768" s="69" t="n">
        <v>4332319</v>
      </c>
      <c r="E1768" s="69" t="n">
        <f aca="false">SUM(C1768:D1768)</f>
        <v>28993419</v>
      </c>
      <c r="F1768" s="111" t="n">
        <v>24538100</v>
      </c>
      <c r="G1768" s="69" t="n">
        <v>4559859</v>
      </c>
      <c r="H1768" s="69" t="n">
        <f aca="false">SUM(F1768:G1768)</f>
        <v>29097959</v>
      </c>
      <c r="I1768" s="69" t="n">
        <v>18742581</v>
      </c>
      <c r="J1768" s="69" t="n">
        <v>4553611</v>
      </c>
      <c r="K1768" s="69" t="n">
        <f aca="false">SUM(I1768:J1768)</f>
        <v>23296192</v>
      </c>
      <c r="L1768" s="71" t="n">
        <f aca="false">IF(C1768&lt;&gt;0,IF(I1768&lt;&gt;0,I1768/C1768*100,""),"")</f>
        <v>76.0005879705285</v>
      </c>
      <c r="M1768" s="71" t="n">
        <f aca="false">IF(E1768&lt;&gt;0,IF(K1768&lt;&gt;0,K1768/E1768*100,""),"")</f>
        <v>80.3499304445605</v>
      </c>
      <c r="N1768" s="71" t="n">
        <f aca="false">IF(F1768&lt;&gt;0,IF(I1768&lt;&gt;0,I1768/F1768*100,""),"")</f>
        <v>76.3815495087232</v>
      </c>
      <c r="O1768" s="71" t="n">
        <f aca="false">IF(H1768&lt;&gt;0,IF(K1768&lt;&gt;0,K1768/H1768*100,""),"")</f>
        <v>80.0612579047211</v>
      </c>
      <c r="Q1768" s="65" t="n">
        <f aca="false">E1768-C1768-D1768</f>
        <v>0</v>
      </c>
      <c r="R1768" s="66" t="n">
        <f aca="false">H1768-F1768-G1768</f>
        <v>0</v>
      </c>
      <c r="S1768" s="66" t="n">
        <f aca="false">K1768-I1768-J1768</f>
        <v>0</v>
      </c>
    </row>
    <row r="1769" s="94" customFormat="true" ht="11.25" hidden="false" customHeight="false" outlineLevel="0" collapsed="false">
      <c r="A1769" s="75" t="s">
        <v>895</v>
      </c>
      <c r="B1769" s="87" t="s">
        <v>896</v>
      </c>
      <c r="C1769" s="69" t="n">
        <v>42029000</v>
      </c>
      <c r="D1769" s="69" t="n">
        <v>2930686</v>
      </c>
      <c r="E1769" s="69" t="n">
        <f aca="false">SUM(C1769:D1769)</f>
        <v>44959686</v>
      </c>
      <c r="F1769" s="111" t="n">
        <v>42029000</v>
      </c>
      <c r="G1769" s="69" t="n">
        <v>3084611</v>
      </c>
      <c r="H1769" s="69" t="n">
        <f aca="false">SUM(F1769:G1769)</f>
        <v>45113611</v>
      </c>
      <c r="I1769" s="69" t="n">
        <v>36068060</v>
      </c>
      <c r="J1769" s="69" t="n">
        <v>3080384</v>
      </c>
      <c r="K1769" s="69" t="n">
        <f aca="false">SUM(I1769:J1769)</f>
        <v>39148444</v>
      </c>
      <c r="L1769" s="71" t="n">
        <f aca="false">IF(C1769&lt;&gt;0,IF(I1769&lt;&gt;0,I1769/C1769*100,""),"")</f>
        <v>85.817078683766</v>
      </c>
      <c r="M1769" s="71" t="n">
        <f aca="false">IF(E1769&lt;&gt;0,IF(K1769&lt;&gt;0,K1769/E1769*100,""),"")</f>
        <v>87.0745494085524</v>
      </c>
      <c r="N1769" s="71" t="n">
        <f aca="false">IF(F1769&lt;&gt;0,IF(I1769&lt;&gt;0,I1769/F1769*100,""),"")</f>
        <v>85.817078683766</v>
      </c>
      <c r="O1769" s="71" t="n">
        <f aca="false">IF(H1769&lt;&gt;0,IF(K1769&lt;&gt;0,K1769/H1769*100,""),"")</f>
        <v>86.7774561428922</v>
      </c>
      <c r="Q1769" s="65" t="n">
        <f aca="false">E1769-C1769-D1769</f>
        <v>0</v>
      </c>
      <c r="R1769" s="66" t="n">
        <f aca="false">H1769-F1769-G1769</f>
        <v>0</v>
      </c>
      <c r="S1769" s="66" t="n">
        <f aca="false">K1769-I1769-J1769</f>
        <v>0</v>
      </c>
    </row>
    <row r="1770" s="94" customFormat="true" ht="11.25" hidden="false" customHeight="false" outlineLevel="0" collapsed="false">
      <c r="A1770" s="75" t="s">
        <v>897</v>
      </c>
      <c r="B1770" s="87" t="s">
        <v>898</v>
      </c>
      <c r="C1770" s="69" t="n">
        <f aca="false">2069350+100000</f>
        <v>2169350</v>
      </c>
      <c r="D1770" s="69" t="n">
        <v>637105</v>
      </c>
      <c r="E1770" s="69" t="n">
        <f aca="false">SUM(C1770:D1770)</f>
        <v>2806455</v>
      </c>
      <c r="F1770" s="69" t="n">
        <v>2745008</v>
      </c>
      <c r="G1770" s="69" t="n">
        <v>670568</v>
      </c>
      <c r="H1770" s="69" t="n">
        <f aca="false">SUM(F1770:G1770)</f>
        <v>3415576</v>
      </c>
      <c r="I1770" s="69" t="n">
        <v>3108960</v>
      </c>
      <c r="J1770" s="69" t="n">
        <v>803578</v>
      </c>
      <c r="K1770" s="69" t="n">
        <f aca="false">SUM(I1770:J1770)</f>
        <v>3912538</v>
      </c>
      <c r="L1770" s="71" t="n">
        <f aca="false">IF(C1770&lt;&gt;0,IF(I1770&lt;&gt;0,I1770/C1770*100,""),"")</f>
        <v>143.312973932284</v>
      </c>
      <c r="M1770" s="71" t="n">
        <f aca="false">IF(E1770&lt;&gt;0,IF(K1770&lt;&gt;0,K1770/E1770*100,""),"")</f>
        <v>139.412105307229</v>
      </c>
      <c r="N1770" s="71" t="n">
        <f aca="false">IF(F1770&lt;&gt;0,IF(I1770&lt;&gt;0,I1770/F1770*100,""),"")</f>
        <v>113.258686313483</v>
      </c>
      <c r="O1770" s="71" t="n">
        <f aca="false">IF(H1770&lt;&gt;0,IF(K1770&lt;&gt;0,K1770/H1770*100,""),"")</f>
        <v>114.549873871933</v>
      </c>
      <c r="Q1770" s="65" t="n">
        <f aca="false">E1770-C1770-D1770</f>
        <v>0</v>
      </c>
      <c r="R1770" s="66" t="n">
        <f aca="false">H1770-F1770-G1770</f>
        <v>0</v>
      </c>
      <c r="S1770" s="66" t="n">
        <f aca="false">K1770-I1770-J1770</f>
        <v>0</v>
      </c>
    </row>
    <row r="1771" s="94" customFormat="true" ht="11.25" hidden="false" customHeight="false" outlineLevel="0" collapsed="false">
      <c r="A1771" s="75" t="s">
        <v>899</v>
      </c>
      <c r="B1771" s="87" t="s">
        <v>900</v>
      </c>
      <c r="C1771" s="82"/>
      <c r="D1771" s="82" t="n">
        <v>9301743</v>
      </c>
      <c r="E1771" s="82" t="n">
        <f aca="false">SUM(C1771:D1771)</f>
        <v>9301743</v>
      </c>
      <c r="F1771" s="82"/>
      <c r="G1771" s="82" t="n">
        <v>9790286</v>
      </c>
      <c r="H1771" s="82" t="n">
        <f aca="false">SUM(F1771:G1771)</f>
        <v>9790286</v>
      </c>
      <c r="I1771" s="82"/>
      <c r="J1771" s="82" t="n">
        <v>9107222</v>
      </c>
      <c r="K1771" s="69" t="n">
        <f aca="false">SUM(I1771:J1771)</f>
        <v>9107222</v>
      </c>
      <c r="L1771" s="71" t="str">
        <f aca="false">IF(C1771&lt;&gt;0,IF(I1771&lt;&gt;0,I1771/C1771*100,""),"")</f>
        <v/>
      </c>
      <c r="M1771" s="71" t="n">
        <f aca="false">IF(E1771&lt;&gt;0,IF(K1771&lt;&gt;0,K1771/E1771*100,""),"")</f>
        <v>97.9087682813855</v>
      </c>
      <c r="N1771" s="71" t="str">
        <f aca="false">IF(F1771&lt;&gt;0,IF(I1771&lt;&gt;0,I1771/F1771*100,""),"")</f>
        <v/>
      </c>
      <c r="O1771" s="71" t="n">
        <f aca="false">IF(H1771&lt;&gt;0,IF(K1771&lt;&gt;0,K1771/H1771*100,""),"")</f>
        <v>93.0230434534803</v>
      </c>
      <c r="Q1771" s="65" t="n">
        <f aca="false">E1771-C1771-D1771</f>
        <v>0</v>
      </c>
      <c r="R1771" s="66" t="n">
        <f aca="false">H1771-F1771-G1771</f>
        <v>0</v>
      </c>
      <c r="S1771" s="66" t="n">
        <f aca="false">K1771-I1771-J1771</f>
        <v>0</v>
      </c>
    </row>
    <row r="1772" s="94" customFormat="true" ht="11.25" hidden="false" customHeight="false" outlineLevel="0" collapsed="false">
      <c r="A1772" s="75" t="s">
        <v>901</v>
      </c>
      <c r="B1772" s="87" t="s">
        <v>902</v>
      </c>
      <c r="C1772" s="228"/>
      <c r="D1772" s="82" t="n">
        <v>7263005</v>
      </c>
      <c r="E1772" s="82" t="n">
        <f aca="false">SUM(C1772:D1772)</f>
        <v>7263005</v>
      </c>
      <c r="F1772" s="228"/>
      <c r="G1772" s="82" t="n">
        <v>7644470</v>
      </c>
      <c r="H1772" s="82" t="n">
        <f aca="false">SUM(F1772:G1772)</f>
        <v>7644470</v>
      </c>
      <c r="I1772" s="228"/>
      <c r="J1772" s="82" t="n">
        <v>7633995</v>
      </c>
      <c r="K1772" s="69" t="n">
        <f aca="false">SUM(I1772:J1772)</f>
        <v>7633995</v>
      </c>
      <c r="L1772" s="71" t="str">
        <f aca="false">IF(C1772&lt;&gt;0,IF(I1772&lt;&gt;0,I1772/C1772*100,""),"")</f>
        <v/>
      </c>
      <c r="M1772" s="71" t="n">
        <f aca="false">IF(E1772&lt;&gt;0,IF(K1772&lt;&gt;0,K1772/E1772*100,""),"")</f>
        <v>105.10794085919</v>
      </c>
      <c r="N1772" s="71" t="str">
        <f aca="false">IF(F1772&lt;&gt;0,IF(I1772&lt;&gt;0,I1772/F1772*100,""),"")</f>
        <v/>
      </c>
      <c r="O1772" s="71" t="n">
        <f aca="false">IF(H1772&lt;&gt;0,IF(K1772&lt;&gt;0,K1772/H1772*100,""),"")</f>
        <v>99.8629728418059</v>
      </c>
      <c r="Q1772" s="65" t="n">
        <f aca="false">E1772-C1772-D1772</f>
        <v>0</v>
      </c>
      <c r="R1772" s="66" t="n">
        <f aca="false">H1772-F1772-G1772</f>
        <v>0</v>
      </c>
      <c r="S1772" s="66" t="n">
        <f aca="false">K1772-I1772-J1772</f>
        <v>0</v>
      </c>
    </row>
    <row r="1773" s="94" customFormat="true" ht="11.25" hidden="false" customHeight="false" outlineLevel="0" collapsed="false">
      <c r="A1773" s="75" t="s">
        <v>903</v>
      </c>
      <c r="B1773" s="87" t="s">
        <v>904</v>
      </c>
      <c r="C1773" s="82"/>
      <c r="D1773" s="82" t="n">
        <v>7008163</v>
      </c>
      <c r="E1773" s="82" t="n">
        <f aca="false">SUM(C1773:D1773)</f>
        <v>7008163</v>
      </c>
      <c r="F1773" s="82"/>
      <c r="G1773" s="82" t="n">
        <v>7376243</v>
      </c>
      <c r="H1773" s="82" t="n">
        <f aca="false">SUM(F1773:G1773)</f>
        <v>7376243</v>
      </c>
      <c r="I1773" s="82"/>
      <c r="J1773" s="82" t="n">
        <v>7901855</v>
      </c>
      <c r="K1773" s="69" t="n">
        <f aca="false">SUM(I1773:J1773)</f>
        <v>7901855</v>
      </c>
      <c r="L1773" s="71" t="str">
        <f aca="false">IF(C1773&lt;&gt;0,IF(I1773&lt;&gt;0,I1773/C1773*100,""),"")</f>
        <v/>
      </c>
      <c r="M1773" s="71" t="n">
        <f aca="false">IF(E1773&lt;&gt;0,IF(K1773&lt;&gt;0,K1773/E1773*100,""),"")</f>
        <v>112.752157733774</v>
      </c>
      <c r="N1773" s="71" t="str">
        <f aca="false">IF(F1773&lt;&gt;0,IF(I1773&lt;&gt;0,I1773/F1773*100,""),"")</f>
        <v/>
      </c>
      <c r="O1773" s="71" t="n">
        <f aca="false">IF(H1773&lt;&gt;0,IF(K1773&lt;&gt;0,K1773/H1773*100,""),"")</f>
        <v>107.12574138352</v>
      </c>
      <c r="Q1773" s="65" t="n">
        <f aca="false">E1773-C1773-D1773</f>
        <v>0</v>
      </c>
      <c r="R1773" s="66" t="n">
        <f aca="false">H1773-F1773-G1773</f>
        <v>0</v>
      </c>
      <c r="S1773" s="66" t="n">
        <f aca="false">K1773-I1773-J1773</f>
        <v>0</v>
      </c>
    </row>
    <row r="1774" s="94" customFormat="true" ht="11.25" hidden="false" customHeight="false" outlineLevel="0" collapsed="false">
      <c r="A1774" s="75" t="s">
        <v>328</v>
      </c>
      <c r="B1774" s="48" t="s">
        <v>329</v>
      </c>
      <c r="C1774" s="69" t="n">
        <v>210000</v>
      </c>
      <c r="D1774" s="69" t="n">
        <v>127421</v>
      </c>
      <c r="E1774" s="69" t="n">
        <f aca="false">SUM(C1774:D1774)</f>
        <v>337421</v>
      </c>
      <c r="F1774" s="69" t="n">
        <v>245000</v>
      </c>
      <c r="G1774" s="69" t="n">
        <v>134113</v>
      </c>
      <c r="H1774" s="69" t="n">
        <f aca="false">SUM(F1774:G1774)</f>
        <v>379113</v>
      </c>
      <c r="I1774" s="69" t="n">
        <v>280000</v>
      </c>
      <c r="J1774" s="69" t="n">
        <v>133930</v>
      </c>
      <c r="K1774" s="69" t="n">
        <f aca="false">SUM(I1774:J1774)</f>
        <v>413930</v>
      </c>
      <c r="L1774" s="71" t="n">
        <f aca="false">IF(C1774&lt;&gt;0,IF(I1774&lt;&gt;0,I1774/C1774*100,""),"")</f>
        <v>133.333333333333</v>
      </c>
      <c r="M1774" s="71" t="n">
        <f aca="false">IF(E1774&lt;&gt;0,IF(K1774&lt;&gt;0,K1774/E1774*100,""),"")</f>
        <v>122.674640878902</v>
      </c>
      <c r="N1774" s="71" t="n">
        <f aca="false">IF(F1774&lt;&gt;0,IF(I1774&lt;&gt;0,I1774/F1774*100,""),"")</f>
        <v>114.285714285714</v>
      </c>
      <c r="O1774" s="71" t="n">
        <f aca="false">IF(H1774&lt;&gt;0,IF(K1774&lt;&gt;0,K1774/H1774*100,""),"")</f>
        <v>109.183805356187</v>
      </c>
      <c r="Q1774" s="65" t="n">
        <f aca="false">E1774-C1774-D1774</f>
        <v>0</v>
      </c>
      <c r="R1774" s="66" t="n">
        <f aca="false">H1774-F1774-G1774</f>
        <v>0</v>
      </c>
      <c r="S1774" s="66" t="n">
        <f aca="false">K1774-I1774-J1774</f>
        <v>0</v>
      </c>
    </row>
    <row r="1775" s="94" customFormat="true" ht="11.25" hidden="false" customHeight="false" outlineLevel="0" collapsed="false">
      <c r="A1775" s="75" t="s">
        <v>145</v>
      </c>
      <c r="B1775" s="48" t="s">
        <v>146</v>
      </c>
      <c r="C1775" s="69" t="n">
        <v>1609600</v>
      </c>
      <c r="D1775" s="69"/>
      <c r="E1775" s="69" t="n">
        <f aca="false">SUM(C1775:D1775)</f>
        <v>1609600</v>
      </c>
      <c r="F1775" s="69" t="n">
        <v>1688820</v>
      </c>
      <c r="G1775" s="69"/>
      <c r="H1775" s="69" t="n">
        <f aca="false">SUM(F1775:G1775)</f>
        <v>1688820</v>
      </c>
      <c r="I1775" s="69" t="n">
        <v>2385200</v>
      </c>
      <c r="J1775" s="69"/>
      <c r="K1775" s="69" t="n">
        <f aca="false">SUM(I1775:J1775)</f>
        <v>2385200</v>
      </c>
      <c r="L1775" s="71" t="n">
        <f aca="false">IF(C1775&lt;&gt;0,IF(I1775&lt;&gt;0,I1775/C1775*100,""),"")</f>
        <v>148.185884691849</v>
      </c>
      <c r="M1775" s="71" t="n">
        <f aca="false">IF(E1775&lt;&gt;0,IF(K1775&lt;&gt;0,K1775/E1775*100,""),"")</f>
        <v>148.185884691849</v>
      </c>
      <c r="N1775" s="71" t="n">
        <f aca="false">IF(F1775&lt;&gt;0,IF(I1775&lt;&gt;0,I1775/F1775*100,""),"")</f>
        <v>141.234708257837</v>
      </c>
      <c r="O1775" s="71" t="n">
        <f aca="false">IF(H1775&lt;&gt;0,IF(K1775&lt;&gt;0,K1775/H1775*100,""),"")</f>
        <v>141.234708257837</v>
      </c>
      <c r="Q1775" s="65" t="n">
        <f aca="false">E1775-C1775-D1775</f>
        <v>0</v>
      </c>
      <c r="R1775" s="66" t="n">
        <f aca="false">H1775-F1775-G1775</f>
        <v>0</v>
      </c>
      <c r="S1775" s="66" t="n">
        <f aca="false">K1775-I1775-J1775</f>
        <v>0</v>
      </c>
    </row>
    <row r="1776" s="94" customFormat="true" ht="11.25" hidden="false" customHeight="false" outlineLevel="0" collapsed="false">
      <c r="A1776" s="75" t="s">
        <v>332</v>
      </c>
      <c r="B1776" s="48" t="s">
        <v>333</v>
      </c>
      <c r="C1776" s="69"/>
      <c r="D1776" s="69"/>
      <c r="E1776" s="69"/>
      <c r="F1776" s="69"/>
      <c r="G1776" s="69"/>
      <c r="H1776" s="69"/>
      <c r="I1776" s="69" t="n">
        <v>190000</v>
      </c>
      <c r="J1776" s="69"/>
      <c r="K1776" s="69" t="n">
        <f aca="false">SUM(I1776:J1776)</f>
        <v>190000</v>
      </c>
      <c r="L1776" s="71" t="str">
        <f aca="false">IF(C1776&lt;&gt;0,IF(I1776&lt;&gt;0,I1776/C1776*100,""),"")</f>
        <v/>
      </c>
      <c r="M1776" s="71" t="str">
        <f aca="false">IF(E1776&lt;&gt;0,IF(K1776&lt;&gt;0,K1776/E1776*100,""),"")</f>
        <v/>
      </c>
      <c r="N1776" s="71" t="str">
        <f aca="false">IF(F1776&lt;&gt;0,IF(I1776&lt;&gt;0,I1776/F1776*100,""),"")</f>
        <v/>
      </c>
      <c r="O1776" s="71" t="str">
        <f aca="false">IF(H1776&lt;&gt;0,IF(K1776&lt;&gt;0,K1776/H1776*100,""),"")</f>
        <v/>
      </c>
      <c r="Q1776" s="65" t="n">
        <f aca="false">E1776-C1776-D1776</f>
        <v>0</v>
      </c>
      <c r="R1776" s="66" t="n">
        <f aca="false">H1776-F1776-G1776</f>
        <v>0</v>
      </c>
      <c r="S1776" s="66" t="n">
        <f aca="false">K1776-I1776-J1776</f>
        <v>0</v>
      </c>
    </row>
    <row r="1777" s="94" customFormat="true" ht="11.25" hidden="false" customHeight="false" outlineLevel="0" collapsed="false">
      <c r="A1777" s="75" t="s">
        <v>905</v>
      </c>
      <c r="B1777" s="87" t="s">
        <v>906</v>
      </c>
      <c r="C1777" s="69" t="n">
        <v>8538000</v>
      </c>
      <c r="D1777" s="69" t="n">
        <v>12359851</v>
      </c>
      <c r="E1777" s="69" t="n">
        <f aca="false">SUM(C1777:D1777)</f>
        <v>20897851</v>
      </c>
      <c r="F1777" s="69" t="n">
        <v>4818000</v>
      </c>
      <c r="G1777" s="69" t="n">
        <v>13009010</v>
      </c>
      <c r="H1777" s="69" t="n">
        <f aca="false">SUM(F1777:G1777)</f>
        <v>17827010</v>
      </c>
      <c r="I1777" s="69" t="n">
        <v>6119000</v>
      </c>
      <c r="J1777" s="69" t="n">
        <v>12991185</v>
      </c>
      <c r="K1777" s="69" t="n">
        <f aca="false">SUM(I1777:J1777)</f>
        <v>19110185</v>
      </c>
      <c r="L1777" s="71" t="n">
        <f aca="false">IF(C1777&lt;&gt;0,IF(I1777&lt;&gt;0,I1777/C1777*100,""),"")</f>
        <v>71.6678379011478</v>
      </c>
      <c r="M1777" s="71" t="n">
        <f aca="false">IF(E1777&lt;&gt;0,IF(K1777&lt;&gt;0,K1777/E1777*100,""),"")</f>
        <v>91.4456945836201</v>
      </c>
      <c r="N1777" s="71" t="n">
        <f aca="false">IF(F1777&lt;&gt;0,IF(I1777&lt;&gt;0,I1777/F1777*100,""),"")</f>
        <v>127.002905770029</v>
      </c>
      <c r="O1777" s="71" t="n">
        <f aca="false">IF(H1777&lt;&gt;0,IF(K1777&lt;&gt;0,K1777/H1777*100,""),"")</f>
        <v>107.197926068365</v>
      </c>
      <c r="Q1777" s="65" t="n">
        <f aca="false">E1777-C1777-D1777</f>
        <v>0</v>
      </c>
      <c r="R1777" s="66" t="n">
        <f aca="false">H1777-F1777-G1777</f>
        <v>0</v>
      </c>
      <c r="S1777" s="66" t="n">
        <f aca="false">K1777-I1777-J1777</f>
        <v>0</v>
      </c>
    </row>
    <row r="1778" s="94" customFormat="true" ht="22.5" hidden="false" customHeight="false" outlineLevel="0" collapsed="false">
      <c r="A1778" s="101" t="s">
        <v>907</v>
      </c>
      <c r="B1778" s="124" t="s">
        <v>908</v>
      </c>
      <c r="C1778" s="103"/>
      <c r="D1778" s="103"/>
      <c r="E1778" s="144" t="n">
        <f aca="false">SUM(C1778:D1778)</f>
        <v>0</v>
      </c>
      <c r="F1778" s="103" t="n">
        <v>234245</v>
      </c>
      <c r="G1778" s="103"/>
      <c r="H1778" s="144" t="n">
        <f aca="false">SUM(F1778:G1778)</f>
        <v>234245</v>
      </c>
      <c r="I1778" s="103" t="n">
        <v>89700</v>
      </c>
      <c r="J1778" s="103" t="n">
        <v>267860</v>
      </c>
      <c r="K1778" s="103" t="n">
        <f aca="false">SUM(I1778:J1778)</f>
        <v>357560</v>
      </c>
      <c r="L1778" s="117" t="str">
        <f aca="false">IF(C1778&lt;&gt;0,IF(I1778&lt;&gt;0,I1778/C1778*100,""),"")</f>
        <v/>
      </c>
      <c r="M1778" s="117" t="str">
        <f aca="false">IF(E1778&lt;&gt;0,IF(K1778&lt;&gt;0,K1778/E1778*100,""),"")</f>
        <v/>
      </c>
      <c r="N1778" s="117" t="n">
        <f aca="false">IF(F1778&lt;&gt;0,IF(I1778&lt;&gt;0,I1778/F1778*100,""),"")</f>
        <v>38.2932399837777</v>
      </c>
      <c r="O1778" s="117" t="n">
        <f aca="false">IF(H1778&lt;&gt;0,IF(K1778&lt;&gt;0,K1778/H1778*100,""),"")</f>
        <v>152.643599649939</v>
      </c>
      <c r="Q1778" s="65" t="n">
        <f aca="false">E1778-C1778-D1778</f>
        <v>0</v>
      </c>
      <c r="R1778" s="66" t="n">
        <f aca="false">H1778-F1778-G1778</f>
        <v>0</v>
      </c>
      <c r="S1778" s="66" t="n">
        <f aca="false">K1778-I1778-J1778</f>
        <v>0</v>
      </c>
    </row>
    <row r="1779" s="94" customFormat="true" ht="11.25" hidden="false" customHeight="false" outlineLevel="0" collapsed="false">
      <c r="A1779" s="72" t="s">
        <v>30</v>
      </c>
      <c r="B1779" s="48" t="s">
        <v>31</v>
      </c>
      <c r="C1779" s="69" t="n">
        <v>10843341</v>
      </c>
      <c r="D1779" s="69"/>
      <c r="E1779" s="69" t="n">
        <f aca="false">SUM(C1779:D1779)</f>
        <v>10843341</v>
      </c>
      <c r="F1779" s="69" t="n">
        <v>14437465</v>
      </c>
      <c r="G1779" s="69"/>
      <c r="H1779" s="69" t="n">
        <f aca="false">SUM(F1779:G1779)</f>
        <v>14437465</v>
      </c>
      <c r="I1779" s="69" t="n">
        <v>11519512</v>
      </c>
      <c r="J1779" s="69"/>
      <c r="K1779" s="69" t="n">
        <f aca="false">SUM(I1779:J1779)</f>
        <v>11519512</v>
      </c>
      <c r="L1779" s="71" t="n">
        <f aca="false">IF(C1779&lt;&gt;0,IF(I1779&lt;&gt;0,I1779/C1779*100,""),"")</f>
        <v>106.23581790889</v>
      </c>
      <c r="M1779" s="71" t="n">
        <f aca="false">IF(E1779&lt;&gt;0,IF(K1779&lt;&gt;0,K1779/E1779*100,""),"")</f>
        <v>106.23581790889</v>
      </c>
      <c r="N1779" s="71" t="n">
        <f aca="false">IF(F1779&lt;&gt;0,IF(I1779&lt;&gt;0,I1779/F1779*100,""),"")</f>
        <v>79.7890211335577</v>
      </c>
      <c r="O1779" s="71" t="n">
        <f aca="false">IF(H1779&lt;&gt;0,IF(K1779&lt;&gt;0,K1779/H1779*100,""),"")</f>
        <v>79.7890211335577</v>
      </c>
      <c r="Q1779" s="65" t="n">
        <f aca="false">E1779-C1779-D1779</f>
        <v>0</v>
      </c>
      <c r="R1779" s="66" t="n">
        <f aca="false">H1779-F1779-G1779</f>
        <v>0</v>
      </c>
      <c r="S1779" s="66" t="n">
        <f aca="false">K1779-I1779-J1779</f>
        <v>0</v>
      </c>
    </row>
    <row r="1780" s="94" customFormat="true" ht="11.25" hidden="false" customHeight="false" outlineLevel="0" collapsed="false">
      <c r="A1780" s="75" t="s">
        <v>909</v>
      </c>
      <c r="B1780" s="87" t="s">
        <v>910</v>
      </c>
      <c r="C1780" s="69"/>
      <c r="D1780" s="69" t="n">
        <v>4077477</v>
      </c>
      <c r="E1780" s="69" t="n">
        <f aca="false">SUM(C1780:D1780)</f>
        <v>4077477</v>
      </c>
      <c r="F1780" s="69"/>
      <c r="G1780" s="69" t="n">
        <v>4291632</v>
      </c>
      <c r="H1780" s="69" t="n">
        <f aca="false">SUM(F1780:G1780)</f>
        <v>4291632</v>
      </c>
      <c r="I1780" s="69"/>
      <c r="J1780" s="69" t="n">
        <v>4285752</v>
      </c>
      <c r="K1780" s="69" t="n">
        <f aca="false">SUM(I1780:J1780)</f>
        <v>4285752</v>
      </c>
      <c r="L1780" s="71" t="str">
        <f aca="false">IF(C1780&lt;&gt;0,IF(I1780&lt;&gt;0,I1780/C1780*100,""),"")</f>
        <v/>
      </c>
      <c r="M1780" s="71" t="n">
        <f aca="false">IF(E1780&lt;&gt;0,IF(K1780&lt;&gt;0,K1780/E1780*100,""),"")</f>
        <v>105.107938070527</v>
      </c>
      <c r="N1780" s="71" t="str">
        <f aca="false">IF(F1780&lt;&gt;0,IF(I1780&lt;&gt;0,I1780/F1780*100,""),"")</f>
        <v/>
      </c>
      <c r="O1780" s="71" t="n">
        <f aca="false">IF(H1780&lt;&gt;0,IF(K1780&lt;&gt;0,K1780/H1780*100,""),"")</f>
        <v>99.862989184534</v>
      </c>
      <c r="Q1780" s="65" t="n">
        <f aca="false">E1780-C1780-D1780</f>
        <v>0</v>
      </c>
      <c r="R1780" s="66" t="n">
        <f aca="false">H1780-F1780-G1780</f>
        <v>0</v>
      </c>
      <c r="S1780" s="66" t="n">
        <f aca="false">K1780-I1780-J1780</f>
        <v>0</v>
      </c>
    </row>
    <row r="1781" s="94" customFormat="true" ht="11.25" hidden="false" customHeight="false" outlineLevel="0" collapsed="false">
      <c r="A1781" s="75" t="s">
        <v>855</v>
      </c>
      <c r="B1781" s="87" t="s">
        <v>911</v>
      </c>
      <c r="C1781" s="69"/>
      <c r="D1781" s="69"/>
      <c r="E1781" s="69" t="n">
        <f aca="false">SUM(C1781:D1781)</f>
        <v>0</v>
      </c>
      <c r="F1781" s="69"/>
      <c r="G1781" s="69"/>
      <c r="H1781" s="69" t="n">
        <f aca="false">SUM(F1781:G1781)</f>
        <v>0</v>
      </c>
      <c r="I1781" s="69"/>
      <c r="J1781" s="69"/>
      <c r="K1781" s="69" t="n">
        <f aca="false">SUM(I1781:J1781)</f>
        <v>0</v>
      </c>
      <c r="L1781" s="71" t="str">
        <f aca="false">IF(C1781&lt;&gt;0,IF(I1781&lt;&gt;0,I1781/C1781*100,""),"")</f>
        <v/>
      </c>
      <c r="M1781" s="71" t="str">
        <f aca="false">IF(E1781&lt;&gt;0,IF(K1781&lt;&gt;0,K1781/E1781*100,""),"")</f>
        <v/>
      </c>
      <c r="N1781" s="71" t="str">
        <f aca="false">IF(F1781&lt;&gt;0,IF(I1781&lt;&gt;0,I1781/F1781*100,""),"")</f>
        <v/>
      </c>
      <c r="O1781" s="71" t="str">
        <f aca="false">IF(H1781&lt;&gt;0,IF(K1781&lt;&gt;0,K1781/H1781*100,""),"")</f>
        <v/>
      </c>
      <c r="Q1781" s="65" t="n">
        <f aca="false">E1781-C1781-D1781</f>
        <v>0</v>
      </c>
      <c r="R1781" s="66" t="n">
        <f aca="false">H1781-F1781-G1781</f>
        <v>0</v>
      </c>
      <c r="S1781" s="66" t="n">
        <f aca="false">K1781-I1781-J1781</f>
        <v>0</v>
      </c>
    </row>
    <row r="1782" s="94" customFormat="true" ht="11.25" hidden="false" customHeight="false" outlineLevel="0" collapsed="false">
      <c r="A1782" s="75" t="s">
        <v>912</v>
      </c>
      <c r="B1782" s="79" t="s">
        <v>848</v>
      </c>
      <c r="C1782" s="69" t="n">
        <v>345100</v>
      </c>
      <c r="D1782" s="69"/>
      <c r="E1782" s="69" t="n">
        <f aca="false">SUM(C1782:D1782)</f>
        <v>345100</v>
      </c>
      <c r="F1782" s="69" t="n">
        <v>345100</v>
      </c>
      <c r="G1782" s="69"/>
      <c r="H1782" s="69" t="n">
        <f aca="false">SUM(F1782:G1782)</f>
        <v>345100</v>
      </c>
      <c r="I1782" s="69"/>
      <c r="J1782" s="69"/>
      <c r="K1782" s="69" t="n">
        <f aca="false">SUM(I1782:J1782)</f>
        <v>0</v>
      </c>
      <c r="L1782" s="71" t="str">
        <f aca="false">IF(C1782&lt;&gt;0,IF(I1782&lt;&gt;0,I1782/C1782*100,""),"")</f>
        <v/>
      </c>
      <c r="M1782" s="71" t="str">
        <f aca="false">IF(E1782&lt;&gt;0,IF(K1782&lt;&gt;0,K1782/E1782*100,""),"")</f>
        <v/>
      </c>
      <c r="N1782" s="71" t="str">
        <f aca="false">IF(F1782&lt;&gt;0,IF(I1782&lt;&gt;0,I1782/F1782*100,""),"")</f>
        <v/>
      </c>
      <c r="O1782" s="71" t="str">
        <f aca="false">IF(H1782&lt;&gt;0,IF(K1782&lt;&gt;0,K1782/H1782*100,""),"")</f>
        <v/>
      </c>
      <c r="P1782" s="95"/>
      <c r="Q1782" s="65" t="n">
        <f aca="false">E1782-C1782-D1782</f>
        <v>0</v>
      </c>
      <c r="R1782" s="66" t="n">
        <f aca="false">H1782-F1782-G1782</f>
        <v>0</v>
      </c>
      <c r="S1782" s="66" t="n">
        <f aca="false">K1782-I1782-J1782</f>
        <v>0</v>
      </c>
    </row>
    <row r="1783" s="94" customFormat="true" ht="22.5" hidden="false" customHeight="false" outlineLevel="0" collapsed="false">
      <c r="A1783" s="75" t="s">
        <v>843</v>
      </c>
      <c r="B1783" s="79" t="s">
        <v>844</v>
      </c>
      <c r="C1783" s="69" t="n">
        <v>100000</v>
      </c>
      <c r="D1783" s="69"/>
      <c r="E1783" s="69" t="n">
        <f aca="false">SUM(C1783:D1783)</f>
        <v>100000</v>
      </c>
      <c r="F1783" s="69" t="n">
        <v>100000</v>
      </c>
      <c r="G1783" s="69"/>
      <c r="H1783" s="69" t="n">
        <f aca="false">SUM(F1783:G1783)</f>
        <v>100000</v>
      </c>
      <c r="I1783" s="69"/>
      <c r="J1783" s="69"/>
      <c r="K1783" s="69" t="n">
        <f aca="false">SUM(I1783:J1783)</f>
        <v>0</v>
      </c>
      <c r="L1783" s="71" t="str">
        <f aca="false">IF(C1783&lt;&gt;0,IF(I1783&lt;&gt;0,I1783/C1783*100,""),"")</f>
        <v/>
      </c>
      <c r="M1783" s="71" t="str">
        <f aca="false">IF(E1783&lt;&gt;0,IF(K1783&lt;&gt;0,K1783/E1783*100,""),"")</f>
        <v/>
      </c>
      <c r="N1783" s="71" t="str">
        <f aca="false">IF(F1783&lt;&gt;0,IF(I1783&lt;&gt;0,I1783/F1783*100,""),"")</f>
        <v/>
      </c>
      <c r="O1783" s="71" t="str">
        <f aca="false">IF(H1783&lt;&gt;0,IF(K1783&lt;&gt;0,K1783/H1783*100,""),"")</f>
        <v/>
      </c>
      <c r="Q1783" s="65" t="n">
        <f aca="false">E1783-C1783-D1783</f>
        <v>0</v>
      </c>
      <c r="R1783" s="66" t="n">
        <f aca="false">H1783-F1783-G1783</f>
        <v>0</v>
      </c>
      <c r="S1783" s="66" t="n">
        <f aca="false">K1783-I1783-J1783</f>
        <v>0</v>
      </c>
    </row>
    <row r="1784" s="43" customFormat="true" ht="11.25" hidden="false" customHeight="false" outlineLevel="0" collapsed="false">
      <c r="A1784" s="72" t="s">
        <v>55</v>
      </c>
      <c r="B1784" s="79" t="s">
        <v>56</v>
      </c>
      <c r="C1784" s="111"/>
      <c r="D1784" s="111"/>
      <c r="E1784" s="111" t="n">
        <f aca="false">SUM(C1784:D1784)</f>
        <v>0</v>
      </c>
      <c r="F1784" s="111" t="n">
        <v>4105899</v>
      </c>
      <c r="G1784" s="111"/>
      <c r="H1784" s="111" t="n">
        <f aca="false">SUM(F1784:G1784)</f>
        <v>4105899</v>
      </c>
      <c r="I1784" s="111"/>
      <c r="J1784" s="111"/>
      <c r="K1784" s="69" t="n">
        <f aca="false">SUM(I1784:J1784)</f>
        <v>0</v>
      </c>
      <c r="L1784" s="71" t="str">
        <f aca="false">IF(C1784&lt;&gt;0,IF(I1784&lt;&gt;0,I1784/C1784*100,""),"")</f>
        <v/>
      </c>
      <c r="M1784" s="71" t="str">
        <f aca="false">IF(E1784&lt;&gt;0,IF(K1784&lt;&gt;0,K1784/E1784*100,""),"")</f>
        <v/>
      </c>
      <c r="N1784" s="71" t="str">
        <f aca="false">IF(F1784&lt;&gt;0,IF(I1784&lt;&gt;0,I1784/F1784*100,""),"")</f>
        <v/>
      </c>
      <c r="O1784" s="71" t="str">
        <f aca="false">IF(H1784&lt;&gt;0,IF(K1784&lt;&gt;0,K1784/H1784*100,""),"")</f>
        <v/>
      </c>
      <c r="Q1784" s="65" t="n">
        <f aca="false">E1784-C1784-D1784</f>
        <v>0</v>
      </c>
      <c r="R1784" s="66" t="n">
        <f aca="false">H1784-F1784-G1784</f>
        <v>0</v>
      </c>
      <c r="S1784" s="66" t="n">
        <f aca="false">K1784-I1784-J1784</f>
        <v>0</v>
      </c>
    </row>
    <row r="1785" s="43" customFormat="true" ht="11.25" hidden="false" customHeight="false" outlineLevel="0" collapsed="false">
      <c r="A1785" s="72" t="s">
        <v>57</v>
      </c>
      <c r="B1785" s="79" t="s">
        <v>58</v>
      </c>
      <c r="C1785" s="111"/>
      <c r="D1785" s="111"/>
      <c r="E1785" s="111" t="n">
        <f aca="false">SUM(C1785:D1785)</f>
        <v>0</v>
      </c>
      <c r="F1785" s="111" t="n">
        <v>260674428</v>
      </c>
      <c r="G1785" s="111"/>
      <c r="H1785" s="111" t="n">
        <f aca="false">SUM(F1785:G1785)</f>
        <v>260674428</v>
      </c>
      <c r="I1785" s="111"/>
      <c r="J1785" s="111"/>
      <c r="K1785" s="69" t="n">
        <f aca="false">SUM(I1785:J1785)</f>
        <v>0</v>
      </c>
      <c r="L1785" s="71" t="str">
        <f aca="false">IF(C1785&lt;&gt;0,IF(I1785&lt;&gt;0,I1785/C1785*100,""),"")</f>
        <v/>
      </c>
      <c r="M1785" s="71" t="str">
        <f aca="false">IF(E1785&lt;&gt;0,IF(K1785&lt;&gt;0,K1785/E1785*100,""),"")</f>
        <v/>
      </c>
      <c r="N1785" s="71" t="str">
        <f aca="false">IF(F1785&lt;&gt;0,IF(I1785&lt;&gt;0,I1785/F1785*100,""),"")</f>
        <v/>
      </c>
      <c r="O1785" s="71" t="str">
        <f aca="false">IF(H1785&lt;&gt;0,IF(K1785&lt;&gt;0,K1785/H1785*100,""),"")</f>
        <v/>
      </c>
      <c r="Q1785" s="65" t="n">
        <f aca="false">E1785-C1785-D1785</f>
        <v>0</v>
      </c>
      <c r="R1785" s="66" t="n">
        <f aca="false">H1785-F1785-G1785</f>
        <v>0</v>
      </c>
      <c r="S1785" s="66" t="n">
        <f aca="false">K1785-I1785-J1785</f>
        <v>0</v>
      </c>
    </row>
    <row r="1786" s="94" customFormat="true" ht="6" hidden="false" customHeight="true" outlineLevel="0" collapsed="false">
      <c r="A1786" s="72"/>
      <c r="B1786" s="48"/>
      <c r="C1786" s="69"/>
      <c r="D1786" s="69"/>
      <c r="E1786" s="69"/>
      <c r="F1786" s="69"/>
      <c r="G1786" s="69"/>
      <c r="H1786" s="69"/>
      <c r="I1786" s="69"/>
      <c r="J1786" s="69"/>
      <c r="K1786" s="69"/>
      <c r="L1786" s="71" t="str">
        <f aca="false">IF(C1786&lt;&gt;0,IF(I1786&lt;&gt;0,I1786/C1786*100,""),"")</f>
        <v/>
      </c>
      <c r="M1786" s="71" t="str">
        <f aca="false">IF(E1786&lt;&gt;0,IF(K1786&lt;&gt;0,K1786/E1786*100,""),"")</f>
        <v/>
      </c>
      <c r="N1786" s="71" t="str">
        <f aca="false">IF(F1786&lt;&gt;0,IF(I1786&lt;&gt;0,I1786/F1786*100,""),"")</f>
        <v/>
      </c>
      <c r="O1786" s="71" t="str">
        <f aca="false">IF(H1786&lt;&gt;0,IF(K1786&lt;&gt;0,K1786/H1786*100,""),"")</f>
        <v/>
      </c>
      <c r="Q1786" s="65" t="n">
        <f aca="false">E1786-C1786-D1786</f>
        <v>0</v>
      </c>
      <c r="R1786" s="66" t="n">
        <f aca="false">H1786-F1786-G1786</f>
        <v>0</v>
      </c>
      <c r="S1786" s="66" t="n">
        <f aca="false">K1786-I1786-J1786</f>
        <v>0</v>
      </c>
    </row>
    <row r="1787" s="94" customFormat="true" ht="12.75" hidden="false" customHeight="false" outlineLevel="0" collapsed="false">
      <c r="A1787" s="88" t="s">
        <v>913</v>
      </c>
      <c r="B1787" s="76" t="s">
        <v>19</v>
      </c>
      <c r="C1787" s="90" t="n">
        <f aca="false">SUM(C1789:C1796)</f>
        <v>1308647</v>
      </c>
      <c r="D1787" s="90" t="n">
        <f aca="false">SUM(D1789:D1796)</f>
        <v>9831595</v>
      </c>
      <c r="E1787" s="90" t="n">
        <f aca="false">SUM(C1787:D1787)</f>
        <v>11140242</v>
      </c>
      <c r="F1787" s="90" t="n">
        <f aca="false">SUM(F1789:F1796)</f>
        <v>355738080</v>
      </c>
      <c r="G1787" s="90" t="n">
        <f aca="false">SUM(G1789:G1796)</f>
        <v>10039595</v>
      </c>
      <c r="H1787" s="90" t="n">
        <f aca="false">SUM(F1787:G1787)</f>
        <v>365777675</v>
      </c>
      <c r="I1787" s="90" t="n">
        <f aca="false">SUM(I1789:I1796)</f>
        <v>1833323</v>
      </c>
      <c r="J1787" s="90" t="n">
        <f aca="false">SUM(J1789:J1796)</f>
        <v>10461572</v>
      </c>
      <c r="K1787" s="90" t="n">
        <f aca="false">SUM(I1787:J1787)</f>
        <v>12294895</v>
      </c>
      <c r="L1787" s="91" t="n">
        <f aca="false">IF(C1787&lt;&gt;0,IF(I1787&lt;&gt;0,I1787/C1787*100,""),"")</f>
        <v>140.093012095699</v>
      </c>
      <c r="M1787" s="91" t="n">
        <f aca="false">IF(E1787&lt;&gt;0,IF(K1787&lt;&gt;0,K1787/E1787*100,""),"")</f>
        <v>110.364703028893</v>
      </c>
      <c r="N1787" s="229" t="n">
        <f aca="false">IF(F1787&lt;&gt;0,IF(I1787&lt;&gt;0,I1787/F1787*100,""),"")</f>
        <v>0.515357534959429</v>
      </c>
      <c r="O1787" s="91" t="n">
        <f aca="false">IF(H1787&lt;&gt;0,IF(K1787&lt;&gt;0,K1787/H1787*100,""),"")</f>
        <v>3.36130273669655</v>
      </c>
      <c r="Q1787" s="65" t="n">
        <f aca="false">E1787-C1787-D1787</f>
        <v>0</v>
      </c>
      <c r="R1787" s="66" t="n">
        <f aca="false">H1787-F1787-G1787</f>
        <v>0</v>
      </c>
      <c r="S1787" s="66" t="n">
        <f aca="false">K1787-I1787-J1787</f>
        <v>0</v>
      </c>
    </row>
    <row r="1788" s="94" customFormat="true" ht="12" hidden="false" customHeight="false" outlineLevel="0" collapsed="false">
      <c r="A1788" s="75" t="s">
        <v>26</v>
      </c>
      <c r="B1788" s="130"/>
      <c r="C1788" s="69" t="n">
        <f aca="false">SUM(C1789:C1793)</f>
        <v>1308647</v>
      </c>
      <c r="D1788" s="69" t="n">
        <f aca="false">SUM(D1789:D1793)</f>
        <v>9831595</v>
      </c>
      <c r="E1788" s="69" t="n">
        <f aca="false">SUM(C1788:D1788)</f>
        <v>11140242</v>
      </c>
      <c r="F1788" s="69" t="n">
        <f aca="false">SUM(F1789:F1793)</f>
        <v>3593647</v>
      </c>
      <c r="G1788" s="69" t="n">
        <f aca="false">SUM(G1789:G1793)</f>
        <v>10039595</v>
      </c>
      <c r="H1788" s="69" t="n">
        <f aca="false">SUM(F1788:G1788)</f>
        <v>13633242</v>
      </c>
      <c r="I1788" s="69" t="n">
        <f aca="false">SUM(I1789:I1793)</f>
        <v>1833323</v>
      </c>
      <c r="J1788" s="69" t="n">
        <f aca="false">SUM(J1789:J1793)</f>
        <v>10461572</v>
      </c>
      <c r="K1788" s="69" t="n">
        <f aca="false">SUM(I1788:J1788)</f>
        <v>12294895</v>
      </c>
      <c r="L1788" s="71" t="n">
        <f aca="false">IF(C1788&lt;&gt;0,IF(I1788&lt;&gt;0,I1788/C1788*100,""),"")</f>
        <v>140.093012095699</v>
      </c>
      <c r="M1788" s="71" t="n">
        <f aca="false">IF(E1788&lt;&gt;0,IF(K1788&lt;&gt;0,K1788/E1788*100,""),"")</f>
        <v>110.364703028893</v>
      </c>
      <c r="N1788" s="71" t="n">
        <f aca="false">IF(F1788&lt;&gt;0,IF(I1788&lt;&gt;0,I1788/F1788*100,""),"")</f>
        <v>51.0156673707796</v>
      </c>
      <c r="O1788" s="71" t="n">
        <f aca="false">IF(H1788&lt;&gt;0,IF(K1788&lt;&gt;0,K1788/H1788*100,""),"")</f>
        <v>90.1832080733255</v>
      </c>
      <c r="Q1788" s="65" t="n">
        <f aca="false">E1788-C1788-D1788</f>
        <v>0</v>
      </c>
      <c r="R1788" s="66" t="n">
        <f aca="false">H1788-F1788-G1788</f>
        <v>0</v>
      </c>
      <c r="S1788" s="66" t="n">
        <f aca="false">K1788-I1788-J1788</f>
        <v>0</v>
      </c>
    </row>
    <row r="1789" s="94" customFormat="true" ht="11.25" hidden="false" customHeight="false" outlineLevel="0" collapsed="false">
      <c r="A1789" s="72" t="s">
        <v>27</v>
      </c>
      <c r="B1789" s="48" t="n">
        <v>0</v>
      </c>
      <c r="C1789" s="69"/>
      <c r="D1789" s="69" t="n">
        <v>3434504</v>
      </c>
      <c r="E1789" s="69" t="n">
        <f aca="false">SUM(C1789:D1789)</f>
        <v>3434504</v>
      </c>
      <c r="F1789" s="69"/>
      <c r="G1789" s="69" t="n">
        <v>4003886</v>
      </c>
      <c r="H1789" s="69" t="n">
        <f aca="false">SUM(F1789:G1789)</f>
        <v>4003886</v>
      </c>
      <c r="I1789" s="69"/>
      <c r="J1789" s="69" t="n">
        <v>3835910</v>
      </c>
      <c r="K1789" s="69" t="n">
        <f aca="false">SUM(I1789:J1789)</f>
        <v>3835910</v>
      </c>
      <c r="L1789" s="71" t="str">
        <f aca="false">IF(C1789&lt;&gt;0,IF(I1789&lt;&gt;0,I1789/C1789*100,""),"")</f>
        <v/>
      </c>
      <c r="M1789" s="71" t="n">
        <f aca="false">IF(E1789&lt;&gt;0,IF(K1789&lt;&gt;0,K1789/E1789*100,""),"")</f>
        <v>111.687451812547</v>
      </c>
      <c r="N1789" s="71" t="str">
        <f aca="false">IF(F1789&lt;&gt;0,IF(I1789&lt;&gt;0,I1789/F1789*100,""),"")</f>
        <v/>
      </c>
      <c r="O1789" s="71" t="n">
        <f aca="false">IF(H1789&lt;&gt;0,IF(K1789&lt;&gt;0,K1789/H1789*100,""),"")</f>
        <v>95.8046757575016</v>
      </c>
      <c r="Q1789" s="65" t="n">
        <f aca="false">E1789-C1789-D1789</f>
        <v>0</v>
      </c>
      <c r="R1789" s="66" t="n">
        <f aca="false">H1789-F1789-G1789</f>
        <v>0</v>
      </c>
      <c r="S1789" s="66" t="n">
        <f aca="false">K1789-I1789-J1789</f>
        <v>0</v>
      </c>
    </row>
    <row r="1790" s="94" customFormat="true" ht="11.25" hidden="false" customHeight="false" outlineLevel="0" collapsed="false">
      <c r="A1790" s="75" t="s">
        <v>855</v>
      </c>
      <c r="B1790" s="87" t="s">
        <v>914</v>
      </c>
      <c r="C1790" s="69"/>
      <c r="D1790" s="69"/>
      <c r="E1790" s="69" t="n">
        <f aca="false">SUM(C1790:D1790)</f>
        <v>0</v>
      </c>
      <c r="F1790" s="69"/>
      <c r="G1790" s="69"/>
      <c r="H1790" s="69" t="n">
        <f aca="false">SUM(F1790:G1790)</f>
        <v>0</v>
      </c>
      <c r="I1790" s="69"/>
      <c r="J1790" s="69"/>
      <c r="K1790" s="69" t="n">
        <f aca="false">SUM(I1790:J1790)</f>
        <v>0</v>
      </c>
      <c r="L1790" s="71" t="str">
        <f aca="false">IF(C1790&lt;&gt;0,IF(I1790&lt;&gt;0,I1790/C1790*100,""),"")</f>
        <v/>
      </c>
      <c r="M1790" s="71" t="str">
        <f aca="false">IF(E1790&lt;&gt;0,IF(K1790&lt;&gt;0,K1790/E1790*100,""),"")</f>
        <v/>
      </c>
      <c r="N1790" s="71" t="str">
        <f aca="false">IF(F1790&lt;&gt;0,IF(I1790&lt;&gt;0,I1790/F1790*100,""),"")</f>
        <v/>
      </c>
      <c r="O1790" s="71" t="str">
        <f aca="false">IF(H1790&lt;&gt;0,IF(K1790&lt;&gt;0,K1790/H1790*100,""),"")</f>
        <v/>
      </c>
      <c r="P1790" s="95"/>
      <c r="Q1790" s="65" t="n">
        <f aca="false">E1790-C1790-D1790</f>
        <v>0</v>
      </c>
      <c r="R1790" s="66" t="n">
        <f aca="false">H1790-F1790-G1790</f>
        <v>0</v>
      </c>
      <c r="S1790" s="66" t="n">
        <f aca="false">K1790-I1790-J1790</f>
        <v>0</v>
      </c>
    </row>
    <row r="1791" s="94" customFormat="true" ht="11.25" hidden="false" customHeight="false" outlineLevel="0" collapsed="false">
      <c r="A1791" s="75" t="s">
        <v>915</v>
      </c>
      <c r="B1791" s="87" t="s">
        <v>916</v>
      </c>
      <c r="C1791" s="69" t="n">
        <v>308892</v>
      </c>
      <c r="D1791" s="69" t="n">
        <v>5243517</v>
      </c>
      <c r="E1791" s="69" t="n">
        <f aca="false">SUM(C1791:D1791)</f>
        <v>5552409</v>
      </c>
      <c r="F1791" s="69" t="n">
        <v>2593892</v>
      </c>
      <c r="G1791" s="69" t="n">
        <v>4945099</v>
      </c>
      <c r="H1791" s="69" t="n">
        <f aca="false">SUM(F1791:G1791)</f>
        <v>7538991</v>
      </c>
      <c r="I1791" s="69" t="n">
        <f aca="false">327600+700000</f>
        <v>1027600</v>
      </c>
      <c r="J1791" s="69" t="n">
        <v>5495813</v>
      </c>
      <c r="K1791" s="69" t="n">
        <f aca="false">SUM(I1791:J1791)</f>
        <v>6523413</v>
      </c>
      <c r="L1791" s="71" t="n">
        <f aca="false">IF(C1791&lt;&gt;0,IF(I1791&lt;&gt;0,I1791/C1791*100,""),"")</f>
        <v>332.67290833042</v>
      </c>
      <c r="M1791" s="71" t="n">
        <f aca="false">IF(E1791&lt;&gt;0,IF(K1791&lt;&gt;0,K1791/E1791*100,""),"")</f>
        <v>117.487976840323</v>
      </c>
      <c r="N1791" s="71" t="n">
        <f aca="false">IF(F1791&lt;&gt;0,IF(I1791&lt;&gt;0,I1791/F1791*100,""),"")</f>
        <v>39.6161443884325</v>
      </c>
      <c r="O1791" s="71" t="n">
        <f aca="false">IF(H1791&lt;&gt;0,IF(K1791&lt;&gt;0,K1791/H1791*100,""),"")</f>
        <v>86.5289930708234</v>
      </c>
      <c r="Q1791" s="65" t="n">
        <f aca="false">E1791-C1791-D1791</f>
        <v>0</v>
      </c>
      <c r="R1791" s="66" t="n">
        <f aca="false">H1791-F1791-G1791</f>
        <v>0</v>
      </c>
      <c r="S1791" s="66" t="n">
        <f aca="false">K1791-I1791-J1791</f>
        <v>0</v>
      </c>
    </row>
    <row r="1792" s="94" customFormat="true" ht="33.75" hidden="false" customHeight="false" outlineLevel="0" collapsed="false">
      <c r="A1792" s="72" t="s">
        <v>917</v>
      </c>
      <c r="B1792" s="48" t="s">
        <v>918</v>
      </c>
      <c r="C1792" s="69" t="n">
        <v>527156</v>
      </c>
      <c r="D1792" s="69" t="n">
        <v>675103</v>
      </c>
      <c r="E1792" s="69" t="n">
        <f aca="false">SUM(C1792:D1792)</f>
        <v>1202259</v>
      </c>
      <c r="F1792" s="69" t="n">
        <v>527156</v>
      </c>
      <c r="G1792" s="69" t="n">
        <v>545305</v>
      </c>
      <c r="H1792" s="69" t="n">
        <f aca="false">SUM(F1792:G1792)</f>
        <v>1072461</v>
      </c>
      <c r="I1792" s="69" t="n">
        <v>547493</v>
      </c>
      <c r="J1792" s="69" t="n">
        <v>620719</v>
      </c>
      <c r="K1792" s="69" t="n">
        <f aca="false">SUM(I1792:J1792)</f>
        <v>1168212</v>
      </c>
      <c r="L1792" s="71" t="n">
        <f aca="false">IF(C1792&lt;&gt;0,IF(I1792&lt;&gt;0,I1792/C1792*100,""),"")</f>
        <v>103.857871294266</v>
      </c>
      <c r="M1792" s="71" t="n">
        <f aca="false">IF(E1792&lt;&gt;0,IF(K1792&lt;&gt;0,K1792/E1792*100,""),"")</f>
        <v>97.1680810873531</v>
      </c>
      <c r="N1792" s="71" t="n">
        <f aca="false">IF(F1792&lt;&gt;0,IF(I1792&lt;&gt;0,I1792/F1792*100,""),"")</f>
        <v>103.857871294266</v>
      </c>
      <c r="O1792" s="71" t="n">
        <f aca="false">IF(H1792&lt;&gt;0,IF(K1792&lt;&gt;0,K1792/H1792*100,""),"")</f>
        <v>108.92815682808</v>
      </c>
      <c r="Q1792" s="65" t="n">
        <f aca="false">E1792-C1792-D1792</f>
        <v>0</v>
      </c>
      <c r="R1792" s="66" t="n">
        <f aca="false">H1792-F1792-G1792</f>
        <v>0</v>
      </c>
      <c r="S1792" s="66" t="n">
        <f aca="false">K1792-I1792-J1792</f>
        <v>0</v>
      </c>
    </row>
    <row r="1793" s="94" customFormat="true" ht="11.25" hidden="false" customHeight="false" outlineLevel="0" collapsed="false">
      <c r="A1793" s="72" t="s">
        <v>919</v>
      </c>
      <c r="B1793" s="48" t="s">
        <v>920</v>
      </c>
      <c r="C1793" s="69" t="n">
        <v>472599</v>
      </c>
      <c r="D1793" s="69" t="n">
        <v>478471</v>
      </c>
      <c r="E1793" s="69" t="n">
        <f aca="false">SUM(C1793:D1793)</f>
        <v>951070</v>
      </c>
      <c r="F1793" s="69" t="n">
        <v>472599</v>
      </c>
      <c r="G1793" s="69" t="n">
        <v>545305</v>
      </c>
      <c r="H1793" s="69" t="n">
        <f aca="false">SUM(F1793:G1793)</f>
        <v>1017904</v>
      </c>
      <c r="I1793" s="69" t="n">
        <v>258230</v>
      </c>
      <c r="J1793" s="69" t="n">
        <v>509130</v>
      </c>
      <c r="K1793" s="69" t="n">
        <f aca="false">SUM(I1793:J1793)</f>
        <v>767360</v>
      </c>
      <c r="L1793" s="71" t="n">
        <f aca="false">IF(C1793&lt;&gt;0,IF(I1793&lt;&gt;0,I1793/C1793*100,""),"")</f>
        <v>54.6404033863804</v>
      </c>
      <c r="M1793" s="71" t="n">
        <f aca="false">IF(E1793&lt;&gt;0,IF(K1793&lt;&gt;0,K1793/E1793*100,""),"")</f>
        <v>80.6838613351278</v>
      </c>
      <c r="N1793" s="71" t="n">
        <f aca="false">IF(F1793&lt;&gt;0,IF(I1793&lt;&gt;0,I1793/F1793*100,""),"")</f>
        <v>54.6404033863804</v>
      </c>
      <c r="O1793" s="71" t="n">
        <f aca="false">IF(H1793&lt;&gt;0,IF(K1793&lt;&gt;0,K1793/H1793*100,""),"")</f>
        <v>75.3862839717694</v>
      </c>
      <c r="Q1793" s="65" t="n">
        <f aca="false">E1793-C1793-D1793</f>
        <v>0</v>
      </c>
      <c r="R1793" s="66" t="n">
        <f aca="false">H1793-F1793-G1793</f>
        <v>0</v>
      </c>
      <c r="S1793" s="66" t="n">
        <f aca="false">K1793-I1793-J1793</f>
        <v>0</v>
      </c>
    </row>
    <row r="1794" s="94" customFormat="true" ht="11.25" hidden="false" customHeight="false" outlineLevel="0" collapsed="false">
      <c r="A1794" s="72" t="s">
        <v>55</v>
      </c>
      <c r="B1794" s="79" t="s">
        <v>56</v>
      </c>
      <c r="C1794" s="69"/>
      <c r="D1794" s="69"/>
      <c r="E1794" s="69"/>
      <c r="F1794" s="69" t="n">
        <v>160000</v>
      </c>
      <c r="G1794" s="69"/>
      <c r="H1794" s="69" t="n">
        <f aca="false">SUM(F1794:G1794)</f>
        <v>160000</v>
      </c>
      <c r="I1794" s="69"/>
      <c r="J1794" s="69"/>
      <c r="K1794" s="69"/>
      <c r="L1794" s="71" t="str">
        <f aca="false">IF(C1794&lt;&gt;0,IF(I1794&lt;&gt;0,I1794/C1794*100,""),"")</f>
        <v/>
      </c>
      <c r="M1794" s="71" t="str">
        <f aca="false">IF(E1794&lt;&gt;0,IF(K1794&lt;&gt;0,K1794/E1794*100,""),"")</f>
        <v/>
      </c>
      <c r="N1794" s="71" t="str">
        <f aca="false">IF(F1794&lt;&gt;0,IF(I1794&lt;&gt;0,I1794/F1794*100,""),"")</f>
        <v/>
      </c>
      <c r="O1794" s="71" t="str">
        <f aca="false">IF(H1794&lt;&gt;0,IF(K1794&lt;&gt;0,K1794/H1794*100,""),"")</f>
        <v/>
      </c>
      <c r="Q1794" s="65" t="n">
        <f aca="false">E1794-C1794-D1794</f>
        <v>0</v>
      </c>
      <c r="R1794" s="66" t="n">
        <f aca="false">H1794-F1794-G1794</f>
        <v>0</v>
      </c>
      <c r="S1794" s="66" t="n">
        <f aca="false">K1794-I1794-J1794</f>
        <v>0</v>
      </c>
    </row>
    <row r="1795" s="94" customFormat="true" ht="11.25" hidden="false" customHeight="false" outlineLevel="0" collapsed="false">
      <c r="A1795" s="75" t="s">
        <v>57</v>
      </c>
      <c r="B1795" s="79" t="s">
        <v>58</v>
      </c>
      <c r="C1795" s="69"/>
      <c r="D1795" s="69"/>
      <c r="E1795" s="69" t="n">
        <f aca="false">SUM(C1795:D1795)</f>
        <v>0</v>
      </c>
      <c r="F1795" s="69" t="n">
        <v>351984433</v>
      </c>
      <c r="G1795" s="69"/>
      <c r="H1795" s="69" t="n">
        <f aca="false">SUM(F1795:G1795)</f>
        <v>351984433</v>
      </c>
      <c r="I1795" s="69"/>
      <c r="J1795" s="69"/>
      <c r="K1795" s="69" t="n">
        <f aca="false">SUM(I1795:J1795)</f>
        <v>0</v>
      </c>
      <c r="L1795" s="71" t="str">
        <f aca="false">IF(C1795&lt;&gt;0,IF(I1795&lt;&gt;0,I1795/C1795*100,""),"")</f>
        <v/>
      </c>
      <c r="M1795" s="71" t="str">
        <f aca="false">IF(E1795&lt;&gt;0,IF(K1795&lt;&gt;0,K1795/E1795*100,""),"")</f>
        <v/>
      </c>
      <c r="N1795" s="71" t="str">
        <f aca="false">IF(F1795&lt;&gt;0,IF(I1795&lt;&gt;0,I1795/F1795*100,""),"")</f>
        <v/>
      </c>
      <c r="O1795" s="71" t="str">
        <f aca="false">IF(H1795&lt;&gt;0,IF(K1795&lt;&gt;0,K1795/H1795*100,""),"")</f>
        <v/>
      </c>
      <c r="Q1795" s="65" t="n">
        <f aca="false">E1795-C1795-D1795</f>
        <v>0</v>
      </c>
      <c r="R1795" s="66" t="n">
        <f aca="false">H1795-F1795-G1795</f>
        <v>0</v>
      </c>
      <c r="S1795" s="66" t="n">
        <f aca="false">K1795-I1795-J1795</f>
        <v>0</v>
      </c>
    </row>
    <row r="1796" s="94" customFormat="true" ht="6" hidden="false" customHeight="true" outlineLevel="0" collapsed="false">
      <c r="A1796" s="169"/>
      <c r="B1796" s="93"/>
      <c r="C1796" s="69"/>
      <c r="D1796" s="69"/>
      <c r="E1796" s="69" t="n">
        <f aca="false">SUM(C1796:D1796)</f>
        <v>0</v>
      </c>
      <c r="F1796" s="69"/>
      <c r="G1796" s="69"/>
      <c r="H1796" s="69" t="n">
        <f aca="false">SUM(F1796:G1796)</f>
        <v>0</v>
      </c>
      <c r="I1796" s="69"/>
      <c r="J1796" s="69"/>
      <c r="K1796" s="69" t="n">
        <f aca="false">SUM(I1796:J1796)</f>
        <v>0</v>
      </c>
      <c r="L1796" s="71" t="str">
        <f aca="false">IF(C1796&lt;&gt;0,IF(I1796&lt;&gt;0,I1796/C1796*100,""),"")</f>
        <v/>
      </c>
      <c r="M1796" s="71" t="str">
        <f aca="false">IF(E1796&lt;&gt;0,IF(K1796&lt;&gt;0,K1796/E1796*100,""),"")</f>
        <v/>
      </c>
      <c r="N1796" s="71" t="str">
        <f aca="false">IF(F1796&lt;&gt;0,IF(I1796&lt;&gt;0,I1796/F1796*100,""),"")</f>
        <v/>
      </c>
      <c r="O1796" s="71" t="str">
        <f aca="false">IF(H1796&lt;&gt;0,IF(K1796&lt;&gt;0,K1796/H1796*100,""),"")</f>
        <v/>
      </c>
      <c r="Q1796" s="65" t="n">
        <f aca="false">E1796-C1796-D1796</f>
        <v>0</v>
      </c>
      <c r="R1796" s="66" t="n">
        <f aca="false">H1796-F1796-G1796</f>
        <v>0</v>
      </c>
      <c r="S1796" s="66" t="n">
        <f aca="false">K1796-I1796-J1796</f>
        <v>0</v>
      </c>
    </row>
    <row r="1797" s="43" customFormat="true" ht="12.75" hidden="false" customHeight="false" outlineLevel="0" collapsed="false">
      <c r="A1797" s="61" t="s">
        <v>921</v>
      </c>
      <c r="B1797" s="76" t="s">
        <v>19</v>
      </c>
      <c r="C1797" s="108" t="n">
        <f aca="false">SUM(C1799:C1809)</f>
        <v>19698293</v>
      </c>
      <c r="D1797" s="108" t="n">
        <f aca="false">SUM(D1799:D1809)</f>
        <v>13900000</v>
      </c>
      <c r="E1797" s="77" t="n">
        <f aca="false">SUM(C1797:D1797)</f>
        <v>33598293</v>
      </c>
      <c r="F1797" s="77" t="n">
        <f aca="false">SUM(F1799:F1809)</f>
        <v>89790433</v>
      </c>
      <c r="G1797" s="108" t="n">
        <f aca="false">SUM(G1799:G1809)</f>
        <v>13900000</v>
      </c>
      <c r="H1797" s="77" t="n">
        <f aca="false">SUM(F1797:G1797)</f>
        <v>103690433</v>
      </c>
      <c r="I1797" s="108" t="n">
        <f aca="false">SUM(I1799:I1809)</f>
        <v>19575280</v>
      </c>
      <c r="J1797" s="108" t="n">
        <f aca="false">SUM(J1799:J1809)</f>
        <v>15500000</v>
      </c>
      <c r="K1797" s="77" t="n">
        <f aca="false">SUM(I1797:J1797)</f>
        <v>35075280</v>
      </c>
      <c r="L1797" s="146" t="n">
        <f aca="false">IF(C1797&lt;&gt;0,IF(I1797&lt;&gt;0,I1797/C1797*100,""),"")</f>
        <v>99.3755144164015</v>
      </c>
      <c r="M1797" s="146" t="n">
        <f aca="false">IF(E1797&lt;&gt;0,IF(K1797&lt;&gt;0,K1797/E1797*100,""),"")</f>
        <v>104.39601797627</v>
      </c>
      <c r="N1797" s="146" t="n">
        <f aca="false">IF(F1797&lt;&gt;0,IF(I1797&lt;&gt;0,I1797/F1797*100,""),"")</f>
        <v>21.8010753996475</v>
      </c>
      <c r="O1797" s="146" t="n">
        <f aca="false">IF(H1797&lt;&gt;0,IF(K1797&lt;&gt;0,K1797/H1797*100,""),"")</f>
        <v>33.8269201749789</v>
      </c>
      <c r="Q1797" s="65" t="n">
        <f aca="false">E1797-C1797-D1797</f>
        <v>0</v>
      </c>
      <c r="R1797" s="66" t="n">
        <f aca="false">H1797-F1797-G1797</f>
        <v>0</v>
      </c>
      <c r="S1797" s="66" t="n">
        <f aca="false">K1797-I1797-J1797</f>
        <v>0</v>
      </c>
    </row>
    <row r="1798" s="43" customFormat="true" ht="11.25" hidden="false" customHeight="false" outlineLevel="0" collapsed="false">
      <c r="A1798" s="72" t="s">
        <v>26</v>
      </c>
      <c r="B1798" s="87"/>
      <c r="C1798" s="69" t="n">
        <f aca="false">SUM(C1799:C1807)</f>
        <v>19698293</v>
      </c>
      <c r="D1798" s="69" t="n">
        <f aca="false">SUM(D1799:D1807)</f>
        <v>13900000</v>
      </c>
      <c r="E1798" s="69" t="n">
        <f aca="false">SUM(C1798:D1798)</f>
        <v>33598293</v>
      </c>
      <c r="F1798" s="69" t="n">
        <f aca="false">SUM(F1799:F1807)</f>
        <v>19931879</v>
      </c>
      <c r="G1798" s="69" t="n">
        <f aca="false">SUM(G1799:G1807)</f>
        <v>13900000</v>
      </c>
      <c r="H1798" s="69" t="n">
        <f aca="false">SUM(F1798:G1798)</f>
        <v>33831879</v>
      </c>
      <c r="I1798" s="69" t="n">
        <f aca="false">SUM(I1799:I1807)</f>
        <v>19575280</v>
      </c>
      <c r="J1798" s="69" t="n">
        <f aca="false">SUM(J1799:J1807)</f>
        <v>15500000</v>
      </c>
      <c r="K1798" s="69" t="n">
        <f aca="false">SUM(I1798:J1798)</f>
        <v>35075280</v>
      </c>
      <c r="L1798" s="71" t="n">
        <f aca="false">IF(C1798&lt;&gt;0,IF(I1798&lt;&gt;0,I1798/C1798*100,""),"")</f>
        <v>99.3755144164015</v>
      </c>
      <c r="M1798" s="71" t="n">
        <f aca="false">IF(E1798&lt;&gt;0,IF(K1798&lt;&gt;0,K1798/E1798*100,""),"")</f>
        <v>104.39601797627</v>
      </c>
      <c r="N1798" s="71" t="n">
        <f aca="false">IF(F1798&lt;&gt;0,IF(I1798&lt;&gt;0,I1798/F1798*100,""),"")</f>
        <v>98.210911274346</v>
      </c>
      <c r="O1798" s="71" t="n">
        <f aca="false">IF(H1798&lt;&gt;0,IF(K1798&lt;&gt;0,K1798/H1798*100,""),"")</f>
        <v>103.675234828074</v>
      </c>
      <c r="Q1798" s="65" t="n">
        <f aca="false">E1798-C1798-D1798</f>
        <v>0</v>
      </c>
      <c r="R1798" s="66" t="n">
        <f aca="false">H1798-F1798-G1798</f>
        <v>0</v>
      </c>
      <c r="S1798" s="66" t="n">
        <f aca="false">K1798-I1798-J1798</f>
        <v>0</v>
      </c>
    </row>
    <row r="1799" s="43" customFormat="true" ht="11.25" hidden="false" customHeight="false" outlineLevel="0" collapsed="false">
      <c r="A1799" s="72" t="s">
        <v>27</v>
      </c>
      <c r="B1799" s="87" t="n">
        <v>0</v>
      </c>
      <c r="C1799" s="69"/>
      <c r="D1799" s="69" t="n">
        <v>2527273</v>
      </c>
      <c r="E1799" s="69" t="n">
        <f aca="false">SUM(C1799:D1799)</f>
        <v>2527273</v>
      </c>
      <c r="F1799" s="69"/>
      <c r="G1799" s="69" t="n">
        <v>2527273</v>
      </c>
      <c r="H1799" s="69" t="n">
        <f aca="false">SUM(F1799:G1799)</f>
        <v>2527273</v>
      </c>
      <c r="I1799" s="69"/>
      <c r="J1799" s="69" t="n">
        <v>2818182</v>
      </c>
      <c r="K1799" s="69" t="n">
        <f aca="false">SUM(I1799:J1799)</f>
        <v>2818182</v>
      </c>
      <c r="L1799" s="71" t="str">
        <f aca="false">IF(C1799&lt;&gt;0,IF(I1799&lt;&gt;0,I1799/C1799*100,""),"")</f>
        <v/>
      </c>
      <c r="M1799" s="71" t="n">
        <f aca="false">IF(E1799&lt;&gt;0,IF(K1799&lt;&gt;0,K1799/E1799*100,""),"")</f>
        <v>111.510786527613</v>
      </c>
      <c r="N1799" s="71" t="str">
        <f aca="false">IF(F1799&lt;&gt;0,IF(I1799&lt;&gt;0,I1799/F1799*100,""),"")</f>
        <v/>
      </c>
      <c r="O1799" s="71" t="n">
        <f aca="false">IF(H1799&lt;&gt;0,IF(K1799&lt;&gt;0,K1799/H1799*100,""),"")</f>
        <v>111.510786527613</v>
      </c>
      <c r="Q1799" s="65" t="n">
        <f aca="false">E1799-C1799-D1799</f>
        <v>0</v>
      </c>
      <c r="R1799" s="66" t="n">
        <f aca="false">H1799-F1799-G1799</f>
        <v>0</v>
      </c>
      <c r="S1799" s="66" t="n">
        <f aca="false">K1799-I1799-J1799</f>
        <v>0</v>
      </c>
    </row>
    <row r="1800" s="43" customFormat="true" ht="11.25" hidden="false" customHeight="false" outlineLevel="0" collapsed="false">
      <c r="A1800" s="72" t="s">
        <v>922</v>
      </c>
      <c r="B1800" s="87" t="s">
        <v>923</v>
      </c>
      <c r="C1800" s="69" t="n">
        <v>1200443</v>
      </c>
      <c r="D1800" s="69" t="n">
        <v>1404040</v>
      </c>
      <c r="E1800" s="69" t="n">
        <f aca="false">SUM(C1800:D1800)</f>
        <v>2604483</v>
      </c>
      <c r="F1800" s="69" t="n">
        <v>1221738</v>
      </c>
      <c r="G1800" s="69" t="n">
        <v>1404040</v>
      </c>
      <c r="H1800" s="69" t="n">
        <f aca="false">SUM(F1800:G1800)</f>
        <v>2625778</v>
      </c>
      <c r="I1800" s="69" t="n">
        <v>888330</v>
      </c>
      <c r="J1800" s="69" t="n">
        <v>1565656</v>
      </c>
      <c r="K1800" s="69" t="n">
        <f aca="false">SUM(I1800:J1800)</f>
        <v>2453986</v>
      </c>
      <c r="L1800" s="71" t="n">
        <f aca="false">IF(C1800&lt;&gt;0,IF(I1800&lt;&gt;0,I1800/C1800*100,""),"")</f>
        <v>74.0001815996261</v>
      </c>
      <c r="M1800" s="71" t="n">
        <f aca="false">IF(E1800&lt;&gt;0,IF(K1800&lt;&gt;0,K1800/E1800*100,""),"")</f>
        <v>94.2216171117262</v>
      </c>
      <c r="N1800" s="71" t="n">
        <f aca="false">IF(F1800&lt;&gt;0,IF(I1800&lt;&gt;0,I1800/F1800*100,""),"")</f>
        <v>72.7103519739912</v>
      </c>
      <c r="O1800" s="71" t="n">
        <f aca="false">IF(H1800&lt;&gt;0,IF(K1800&lt;&gt;0,K1800/H1800*100,""),"")</f>
        <v>93.457481934878</v>
      </c>
      <c r="Q1800" s="65" t="n">
        <f aca="false">E1800-C1800-D1800</f>
        <v>0</v>
      </c>
      <c r="R1800" s="66" t="n">
        <f aca="false">H1800-F1800-G1800</f>
        <v>0</v>
      </c>
      <c r="S1800" s="66" t="n">
        <f aca="false">K1800-I1800-J1800</f>
        <v>0</v>
      </c>
    </row>
    <row r="1801" s="43" customFormat="true" ht="22.5" hidden="false" customHeight="false" outlineLevel="0" collapsed="false">
      <c r="A1801" s="72" t="s">
        <v>924</v>
      </c>
      <c r="B1801" s="87" t="s">
        <v>925</v>
      </c>
      <c r="C1801" s="69" t="n">
        <f aca="false">10000000+180000</f>
        <v>10180000</v>
      </c>
      <c r="D1801" s="69" t="n">
        <v>5054546</v>
      </c>
      <c r="E1801" s="69" t="n">
        <f aca="false">SUM(C1801:D1801)</f>
        <v>15234546</v>
      </c>
      <c r="F1801" s="69" t="n">
        <v>10001715</v>
      </c>
      <c r="G1801" s="69" t="n">
        <v>5054546</v>
      </c>
      <c r="H1801" s="69" t="n">
        <f aca="false">SUM(F1801:G1801)</f>
        <v>15056261</v>
      </c>
      <c r="I1801" s="69" t="n">
        <v>9830000</v>
      </c>
      <c r="J1801" s="69" t="n">
        <v>5636364</v>
      </c>
      <c r="K1801" s="69" t="n">
        <f aca="false">SUM(I1801:J1801)</f>
        <v>15466364</v>
      </c>
      <c r="L1801" s="71" t="n">
        <f aca="false">IF(C1801&lt;&gt;0,IF(I1801&lt;&gt;0,I1801/C1801*100,""),"")</f>
        <v>96.5618860510806</v>
      </c>
      <c r="M1801" s="71" t="n">
        <f aca="false">IF(E1801&lt;&gt;0,IF(K1801&lt;&gt;0,K1801/E1801*100,""),"")</f>
        <v>101.521660048156</v>
      </c>
      <c r="N1801" s="71" t="n">
        <f aca="false">IF(F1801&lt;&gt;0,IF(I1801&lt;&gt;0,I1801/F1801*100,""),"")</f>
        <v>98.2831444407284</v>
      </c>
      <c r="O1801" s="71" t="n">
        <f aca="false">IF(H1801&lt;&gt;0,IF(K1801&lt;&gt;0,K1801/H1801*100,""),"")</f>
        <v>102.723803738524</v>
      </c>
      <c r="Q1801" s="65" t="n">
        <f aca="false">E1801-C1801-D1801</f>
        <v>0</v>
      </c>
      <c r="R1801" s="66" t="n">
        <f aca="false">H1801-F1801-G1801</f>
        <v>0</v>
      </c>
      <c r="S1801" s="66" t="n">
        <f aca="false">K1801-I1801-J1801</f>
        <v>0</v>
      </c>
    </row>
    <row r="1802" s="43" customFormat="true" ht="11.25" hidden="false" customHeight="false" outlineLevel="0" collapsed="false">
      <c r="A1802" s="72" t="s">
        <v>926</v>
      </c>
      <c r="B1802" s="87" t="s">
        <v>927</v>
      </c>
      <c r="C1802" s="69" t="n">
        <v>6462000</v>
      </c>
      <c r="D1802" s="69" t="n">
        <v>3790909</v>
      </c>
      <c r="E1802" s="69" t="n">
        <f aca="false">SUM(C1802:D1802)</f>
        <v>10252909</v>
      </c>
      <c r="F1802" s="69" t="n">
        <v>6792685</v>
      </c>
      <c r="G1802" s="69" t="n">
        <v>3790909</v>
      </c>
      <c r="H1802" s="69" t="n">
        <f aca="false">SUM(F1802:G1802)</f>
        <v>10583594</v>
      </c>
      <c r="I1802" s="69" t="n">
        <v>7800000</v>
      </c>
      <c r="J1802" s="69" t="n">
        <v>4227273</v>
      </c>
      <c r="K1802" s="69" t="n">
        <f aca="false">SUM(I1802:J1802)</f>
        <v>12027273</v>
      </c>
      <c r="L1802" s="71" t="n">
        <f aca="false">IF(C1802&lt;&gt;0,IF(I1802&lt;&gt;0,I1802/C1802*100,""),"")</f>
        <v>120.705663881151</v>
      </c>
      <c r="M1802" s="71" t="n">
        <f aca="false">IF(E1802&lt;&gt;0,IF(K1802&lt;&gt;0,K1802/E1802*100,""),"")</f>
        <v>117.30595677773</v>
      </c>
      <c r="N1802" s="71" t="n">
        <f aca="false">IF(F1802&lt;&gt;0,IF(I1802&lt;&gt;0,I1802/F1802*100,""),"")</f>
        <v>114.82940840036</v>
      </c>
      <c r="O1802" s="71" t="n">
        <f aca="false">IF(H1802&lt;&gt;0,IF(K1802&lt;&gt;0,K1802/H1802*100,""),"")</f>
        <v>113.640725447329</v>
      </c>
      <c r="Q1802" s="65" t="n">
        <f aca="false">E1802-C1802-D1802</f>
        <v>0</v>
      </c>
      <c r="R1802" s="66" t="n">
        <f aca="false">H1802-F1802-G1802</f>
        <v>0</v>
      </c>
      <c r="S1802" s="66" t="n">
        <f aca="false">K1802-I1802-J1802</f>
        <v>0</v>
      </c>
    </row>
    <row r="1803" s="43" customFormat="true" ht="11.25" hidden="false" customHeight="false" outlineLevel="0" collapsed="false">
      <c r="A1803" s="72" t="s">
        <v>928</v>
      </c>
      <c r="B1803" s="87" t="s">
        <v>929</v>
      </c>
      <c r="C1803" s="69"/>
      <c r="D1803" s="69" t="n">
        <v>982828</v>
      </c>
      <c r="E1803" s="69" t="n">
        <f aca="false">SUM(C1803:D1803)</f>
        <v>982828</v>
      </c>
      <c r="F1803" s="69"/>
      <c r="G1803" s="69" t="n">
        <v>982828</v>
      </c>
      <c r="H1803" s="69" t="n">
        <f aca="false">SUM(F1803:G1803)</f>
        <v>982828</v>
      </c>
      <c r="I1803" s="69"/>
      <c r="J1803" s="69" t="n">
        <v>1095960</v>
      </c>
      <c r="K1803" s="69" t="n">
        <f aca="false">SUM(I1803:J1803)</f>
        <v>1095960</v>
      </c>
      <c r="L1803" s="71" t="str">
        <f aca="false">IF(C1803&lt;&gt;0,IF(I1803&lt;&gt;0,I1803/C1803*100,""),"")</f>
        <v/>
      </c>
      <c r="M1803" s="71" t="n">
        <f aca="false">IF(E1803&lt;&gt;0,IF(K1803&lt;&gt;0,K1803/E1803*100,""),"")</f>
        <v>111.510864566333</v>
      </c>
      <c r="N1803" s="71" t="str">
        <f aca="false">IF(F1803&lt;&gt;0,IF(I1803&lt;&gt;0,I1803/F1803*100,""),"")</f>
        <v/>
      </c>
      <c r="O1803" s="71" t="n">
        <f aca="false">IF(H1803&lt;&gt;0,IF(K1803&lt;&gt;0,K1803/H1803*100,""),"")</f>
        <v>111.510864566333</v>
      </c>
      <c r="Q1803" s="65" t="n">
        <f aca="false">E1803-C1803-D1803</f>
        <v>0</v>
      </c>
      <c r="R1803" s="66" t="n">
        <f aca="false">H1803-F1803-G1803</f>
        <v>0</v>
      </c>
      <c r="S1803" s="66" t="n">
        <f aca="false">K1803-I1803-J1803</f>
        <v>0</v>
      </c>
    </row>
    <row r="1804" s="43" customFormat="true" ht="11.25" hidden="false" customHeight="false" outlineLevel="0" collapsed="false">
      <c r="A1804" s="72" t="s">
        <v>855</v>
      </c>
      <c r="B1804" s="48" t="s">
        <v>930</v>
      </c>
      <c r="C1804" s="69"/>
      <c r="D1804" s="69"/>
      <c r="E1804" s="69" t="n">
        <f aca="false">SUM(C1804:D1804)</f>
        <v>0</v>
      </c>
      <c r="F1804" s="69"/>
      <c r="G1804" s="69"/>
      <c r="H1804" s="69" t="n">
        <f aca="false">SUM(F1804:G1804)</f>
        <v>0</v>
      </c>
      <c r="I1804" s="69"/>
      <c r="J1804" s="69"/>
      <c r="K1804" s="69" t="n">
        <f aca="false">SUM(I1804:J1804)</f>
        <v>0</v>
      </c>
      <c r="L1804" s="71" t="str">
        <f aca="false">IF(C1804&lt;&gt;0,IF(I1804&lt;&gt;0,I1804/C1804*100,""),"")</f>
        <v/>
      </c>
      <c r="M1804" s="71" t="str">
        <f aca="false">IF(E1804&lt;&gt;0,IF(K1804&lt;&gt;0,K1804/E1804*100,""),"")</f>
        <v/>
      </c>
      <c r="N1804" s="71" t="str">
        <f aca="false">IF(F1804&lt;&gt;0,IF(I1804&lt;&gt;0,I1804/F1804*100,""),"")</f>
        <v/>
      </c>
      <c r="O1804" s="71" t="str">
        <f aca="false">IF(H1804&lt;&gt;0,IF(K1804&lt;&gt;0,K1804/H1804*100,""),"")</f>
        <v/>
      </c>
      <c r="Q1804" s="65" t="n">
        <f aca="false">E1804-C1804-D1804</f>
        <v>0</v>
      </c>
      <c r="R1804" s="66" t="n">
        <f aca="false">H1804-F1804-G1804</f>
        <v>0</v>
      </c>
      <c r="S1804" s="66" t="n">
        <f aca="false">K1804-I1804-J1804</f>
        <v>0</v>
      </c>
    </row>
    <row r="1805" s="43" customFormat="true" ht="11.25" hidden="false" customHeight="false" outlineLevel="0" collapsed="false">
      <c r="A1805" s="72" t="s">
        <v>328</v>
      </c>
      <c r="B1805" s="87" t="s">
        <v>329</v>
      </c>
      <c r="C1805" s="69" t="n">
        <v>108000</v>
      </c>
      <c r="D1805" s="69" t="n">
        <v>140404</v>
      </c>
      <c r="E1805" s="69" t="n">
        <f aca="false">SUM(C1805:D1805)</f>
        <v>248404</v>
      </c>
      <c r="F1805" s="69" t="n">
        <v>108000</v>
      </c>
      <c r="G1805" s="69" t="n">
        <v>140404</v>
      </c>
      <c r="H1805" s="69" t="n">
        <f aca="false">SUM(F1805:G1805)</f>
        <v>248404</v>
      </c>
      <c r="I1805" s="69" t="n">
        <v>133000</v>
      </c>
      <c r="J1805" s="69" t="n">
        <v>156565</v>
      </c>
      <c r="K1805" s="69" t="n">
        <f aca="false">SUM(I1805:J1805)</f>
        <v>289565</v>
      </c>
      <c r="L1805" s="71" t="n">
        <f aca="false">IF(C1805&lt;&gt;0,IF(I1805&lt;&gt;0,I1805/C1805*100,""),"")</f>
        <v>123.148148148148</v>
      </c>
      <c r="M1805" s="71" t="n">
        <f aca="false">IF(E1805&lt;&gt;0,IF(K1805&lt;&gt;0,K1805/E1805*100,""),"")</f>
        <v>116.570184055007</v>
      </c>
      <c r="N1805" s="71" t="n">
        <f aca="false">IF(F1805&lt;&gt;0,IF(I1805&lt;&gt;0,I1805/F1805*100,""),"")</f>
        <v>123.148148148148</v>
      </c>
      <c r="O1805" s="71" t="n">
        <f aca="false">IF(H1805&lt;&gt;0,IF(K1805&lt;&gt;0,K1805/H1805*100,""),"")</f>
        <v>116.570184055007</v>
      </c>
      <c r="Q1805" s="65" t="n">
        <f aca="false">E1805-C1805-D1805</f>
        <v>0</v>
      </c>
      <c r="R1805" s="66" t="n">
        <f aca="false">H1805-F1805-G1805</f>
        <v>0</v>
      </c>
      <c r="S1805" s="66" t="n">
        <f aca="false">K1805-I1805-J1805</f>
        <v>0</v>
      </c>
    </row>
    <row r="1806" s="43" customFormat="true" ht="11.25" hidden="false" customHeight="false" outlineLevel="0" collapsed="false">
      <c r="A1806" s="72" t="s">
        <v>30</v>
      </c>
      <c r="B1806" s="87" t="s">
        <v>31</v>
      </c>
      <c r="C1806" s="69" t="n">
        <v>711850</v>
      </c>
      <c r="D1806" s="69"/>
      <c r="E1806" s="69" t="n">
        <f aca="false">SUM(C1806:D1806)</f>
        <v>711850</v>
      </c>
      <c r="F1806" s="69" t="n">
        <v>771741</v>
      </c>
      <c r="G1806" s="69"/>
      <c r="H1806" s="69" t="n">
        <f aca="false">SUM(F1806:G1806)</f>
        <v>771741</v>
      </c>
      <c r="I1806" s="69" t="n">
        <v>888950</v>
      </c>
      <c r="J1806" s="69"/>
      <c r="K1806" s="69" t="n">
        <f aca="false">SUM(I1806:J1806)</f>
        <v>888950</v>
      </c>
      <c r="L1806" s="71" t="n">
        <f aca="false">IF(C1806&lt;&gt;0,IF(I1806&lt;&gt;0,I1806/C1806*100,""),"")</f>
        <v>124.878836833603</v>
      </c>
      <c r="M1806" s="71" t="n">
        <f aca="false">IF(E1806&lt;&gt;0,IF(K1806&lt;&gt;0,K1806/E1806*100,""),"")</f>
        <v>124.878836833603</v>
      </c>
      <c r="N1806" s="71" t="n">
        <f aca="false">IF(F1806&lt;&gt;0,IF(I1806&lt;&gt;0,I1806/F1806*100,""),"")</f>
        <v>115.187608277907</v>
      </c>
      <c r="O1806" s="71" t="n">
        <f aca="false">IF(H1806&lt;&gt;0,IF(K1806&lt;&gt;0,K1806/H1806*100,""),"")</f>
        <v>115.187608277907</v>
      </c>
      <c r="Q1806" s="65" t="n">
        <f aca="false">E1806-C1806-D1806</f>
        <v>0</v>
      </c>
      <c r="R1806" s="66" t="n">
        <f aca="false">H1806-F1806-G1806</f>
        <v>0</v>
      </c>
      <c r="S1806" s="66" t="n">
        <f aca="false">K1806-I1806-J1806</f>
        <v>0</v>
      </c>
    </row>
    <row r="1807" s="43" customFormat="true" ht="11.25" hidden="false" customHeight="false" outlineLevel="0" collapsed="false">
      <c r="A1807" s="72" t="s">
        <v>145</v>
      </c>
      <c r="B1807" s="87" t="s">
        <v>146</v>
      </c>
      <c r="C1807" s="69" t="n">
        <v>1036000</v>
      </c>
      <c r="D1807" s="69"/>
      <c r="E1807" s="69" t="n">
        <f aca="false">SUM(C1807:D1807)</f>
        <v>1036000</v>
      </c>
      <c r="F1807" s="69" t="n">
        <v>1036000</v>
      </c>
      <c r="G1807" s="69"/>
      <c r="H1807" s="69" t="n">
        <f aca="false">SUM(F1807:G1807)</f>
        <v>1036000</v>
      </c>
      <c r="I1807" s="69" t="n">
        <v>35000</v>
      </c>
      <c r="J1807" s="69"/>
      <c r="K1807" s="69" t="n">
        <f aca="false">SUM(I1807:J1807)</f>
        <v>35000</v>
      </c>
      <c r="L1807" s="71" t="n">
        <f aca="false">IF(C1807&lt;&gt;0,IF(I1807&lt;&gt;0,I1807/C1807*100,""),"")</f>
        <v>3.37837837837838</v>
      </c>
      <c r="M1807" s="71" t="n">
        <f aca="false">IF(E1807&lt;&gt;0,IF(K1807&lt;&gt;0,K1807/E1807*100,""),"")</f>
        <v>3.37837837837838</v>
      </c>
      <c r="N1807" s="71" t="n">
        <f aca="false">IF(F1807&lt;&gt;0,IF(I1807&lt;&gt;0,I1807/F1807*100,""),"")</f>
        <v>3.37837837837838</v>
      </c>
      <c r="O1807" s="71" t="n">
        <f aca="false">IF(H1807&lt;&gt;0,IF(K1807&lt;&gt;0,K1807/H1807*100,""),"")</f>
        <v>3.37837837837838</v>
      </c>
      <c r="Q1807" s="65" t="n">
        <f aca="false">E1807-C1807-D1807</f>
        <v>0</v>
      </c>
      <c r="R1807" s="66" t="n">
        <f aca="false">H1807-F1807-G1807</f>
        <v>0</v>
      </c>
      <c r="S1807" s="66" t="n">
        <f aca="false">K1807-I1807-J1807</f>
        <v>0</v>
      </c>
    </row>
    <row r="1808" s="43" customFormat="true" ht="11.25" hidden="false" customHeight="false" outlineLevel="0" collapsed="false">
      <c r="A1808" s="72" t="s">
        <v>55</v>
      </c>
      <c r="B1808" s="122" t="s">
        <v>56</v>
      </c>
      <c r="C1808" s="69"/>
      <c r="D1808" s="69"/>
      <c r="E1808" s="69" t="n">
        <f aca="false">SUM(C1808:D1808)</f>
        <v>0</v>
      </c>
      <c r="F1808" s="69" t="n">
        <v>531302</v>
      </c>
      <c r="G1808" s="69"/>
      <c r="H1808" s="69" t="n">
        <f aca="false">SUM(F1808:G1808)</f>
        <v>531302</v>
      </c>
      <c r="I1808" s="69"/>
      <c r="J1808" s="69"/>
      <c r="K1808" s="69" t="n">
        <f aca="false">SUM(I1808:J1808)</f>
        <v>0</v>
      </c>
      <c r="L1808" s="71" t="str">
        <f aca="false">IF(C1808&lt;&gt;0,IF(I1808&lt;&gt;0,I1808/C1808*100,""),"")</f>
        <v/>
      </c>
      <c r="M1808" s="71" t="str">
        <f aca="false">IF(E1808&lt;&gt;0,IF(K1808&lt;&gt;0,K1808/E1808*100,""),"")</f>
        <v/>
      </c>
      <c r="N1808" s="71" t="str">
        <f aca="false">IF(F1808&lt;&gt;0,IF(I1808&lt;&gt;0,I1808/F1808*100,""),"")</f>
        <v/>
      </c>
      <c r="O1808" s="71" t="str">
        <f aca="false">IF(H1808&lt;&gt;0,IF(K1808&lt;&gt;0,K1808/H1808*100,""),"")</f>
        <v/>
      </c>
      <c r="Q1808" s="65" t="n">
        <f aca="false">E1808-C1808-D1808</f>
        <v>0</v>
      </c>
      <c r="R1808" s="66" t="n">
        <f aca="false">H1808-F1808-G1808</f>
        <v>0</v>
      </c>
      <c r="S1808" s="66" t="n">
        <f aca="false">K1808-I1808-J1808</f>
        <v>0</v>
      </c>
    </row>
    <row r="1809" s="43" customFormat="true" ht="11.25" hidden="false" customHeight="false" outlineLevel="0" collapsed="false">
      <c r="A1809" s="72" t="s">
        <v>57</v>
      </c>
      <c r="B1809" s="122" t="s">
        <v>58</v>
      </c>
      <c r="C1809" s="69"/>
      <c r="D1809" s="69"/>
      <c r="E1809" s="69" t="n">
        <f aca="false">SUM(C1809:D1809)</f>
        <v>0</v>
      </c>
      <c r="F1809" s="69" t="n">
        <v>69327252</v>
      </c>
      <c r="G1809" s="69"/>
      <c r="H1809" s="69" t="n">
        <f aca="false">SUM(F1809:G1809)</f>
        <v>69327252</v>
      </c>
      <c r="I1809" s="69"/>
      <c r="J1809" s="69"/>
      <c r="K1809" s="69" t="n">
        <f aca="false">SUM(I1809:J1809)</f>
        <v>0</v>
      </c>
      <c r="L1809" s="71" t="str">
        <f aca="false">IF(C1809&lt;&gt;0,IF(I1809&lt;&gt;0,I1809/C1809*100,""),"")</f>
        <v/>
      </c>
      <c r="M1809" s="71" t="str">
        <f aca="false">IF(E1809&lt;&gt;0,IF(K1809&lt;&gt;0,K1809/E1809*100,""),"")</f>
        <v/>
      </c>
      <c r="N1809" s="71" t="str">
        <f aca="false">IF(F1809&lt;&gt;0,IF(I1809&lt;&gt;0,I1809/F1809*100,""),"")</f>
        <v/>
      </c>
      <c r="O1809" s="71" t="str">
        <f aca="false">IF(H1809&lt;&gt;0,IF(K1809&lt;&gt;0,K1809/H1809*100,""),"")</f>
        <v/>
      </c>
      <c r="Q1809" s="65" t="n">
        <f aca="false">E1809-C1809-D1809</f>
        <v>0</v>
      </c>
      <c r="R1809" s="66" t="n">
        <f aca="false">H1809-F1809-G1809</f>
        <v>0</v>
      </c>
      <c r="S1809" s="66" t="n">
        <f aca="false">K1809-I1809-J1809</f>
        <v>0</v>
      </c>
    </row>
    <row r="1810" s="43" customFormat="true" ht="6" hidden="false" customHeight="true" outlineLevel="0" collapsed="false">
      <c r="A1810" s="72"/>
      <c r="B1810" s="87"/>
      <c r="C1810" s="69"/>
      <c r="D1810" s="69"/>
      <c r="E1810" s="69" t="n">
        <f aca="false">SUM(C1810:D1810)</f>
        <v>0</v>
      </c>
      <c r="F1810" s="69"/>
      <c r="G1810" s="69"/>
      <c r="H1810" s="69" t="n">
        <f aca="false">SUM(F1810:G1810)</f>
        <v>0</v>
      </c>
      <c r="I1810" s="69"/>
      <c r="J1810" s="69"/>
      <c r="K1810" s="69" t="n">
        <f aca="false">SUM(I1810:J1810)</f>
        <v>0</v>
      </c>
      <c r="L1810" s="71" t="str">
        <f aca="false">IF(C1810&lt;&gt;0,IF(I1810&lt;&gt;0,I1810/C1810*100,""),"")</f>
        <v/>
      </c>
      <c r="M1810" s="71" t="str">
        <f aca="false">IF(E1810&lt;&gt;0,IF(K1810&lt;&gt;0,K1810/E1810*100,""),"")</f>
        <v/>
      </c>
      <c r="N1810" s="71" t="str">
        <f aca="false">IF(F1810&lt;&gt;0,IF(I1810&lt;&gt;0,I1810/F1810*100,""),"")</f>
        <v/>
      </c>
      <c r="O1810" s="71" t="str">
        <f aca="false">IF(H1810&lt;&gt;0,IF(K1810&lt;&gt;0,K1810/H1810*100,""),"")</f>
        <v/>
      </c>
      <c r="Q1810" s="65" t="n">
        <f aca="false">E1810-C1810-D1810</f>
        <v>0</v>
      </c>
      <c r="R1810" s="66" t="n">
        <f aca="false">H1810-F1810-G1810</f>
        <v>0</v>
      </c>
      <c r="S1810" s="66" t="n">
        <f aca="false">K1810-I1810-J1810</f>
        <v>0</v>
      </c>
    </row>
    <row r="1811" s="92" customFormat="true" ht="12.75" hidden="false" customHeight="false" outlineLevel="0" collapsed="false">
      <c r="A1811" s="88" t="s">
        <v>931</v>
      </c>
      <c r="B1811" s="76" t="s">
        <v>19</v>
      </c>
      <c r="C1811" s="90" t="n">
        <f aca="false">SUM(C1813:C1823)</f>
        <v>586375403</v>
      </c>
      <c r="D1811" s="90" t="n">
        <f aca="false">SUM(D1813:D1822)</f>
        <v>10644208</v>
      </c>
      <c r="E1811" s="77" t="n">
        <f aca="false">SUM(C1811:D1811)</f>
        <v>597019611</v>
      </c>
      <c r="F1811" s="77" t="n">
        <f aca="false">SUM(F1813:F1823)</f>
        <v>593968219</v>
      </c>
      <c r="G1811" s="90" t="n">
        <f aca="false">SUM(G1813:G1822)</f>
        <v>11092708</v>
      </c>
      <c r="H1811" s="77" t="n">
        <f aca="false">SUM(F1811:G1811)</f>
        <v>605060927</v>
      </c>
      <c r="I1811" s="90" t="n">
        <f aca="false">SUM(I1813:I1823)</f>
        <v>625377037</v>
      </c>
      <c r="J1811" s="90" t="n">
        <f aca="false">SUM(J1813:J1822)</f>
        <v>13790150</v>
      </c>
      <c r="K1811" s="77" t="n">
        <f aca="false">SUM(I1811:J1811)</f>
        <v>639167187</v>
      </c>
      <c r="L1811" s="146" t="n">
        <f aca="false">IF(C1811&lt;&gt;0,IF(I1811&lt;&gt;0,I1811/C1811*100,""),"")</f>
        <v>106.65130798469</v>
      </c>
      <c r="M1811" s="146" t="n">
        <f aca="false">IF(E1811&lt;&gt;0,IF(K1811&lt;&gt;0,K1811/E1811*100,""),"")</f>
        <v>107.05966357276</v>
      </c>
      <c r="N1811" s="146" t="n">
        <f aca="false">IF(F1811&lt;&gt;0,IF(I1811&lt;&gt;0,I1811/F1811*100,""),"")</f>
        <v>105.28796272179</v>
      </c>
      <c r="O1811" s="146" t="n">
        <f aca="false">IF(H1811&lt;&gt;0,IF(K1811&lt;&gt;0,K1811/H1811*100,""),"")</f>
        <v>105.636830685648</v>
      </c>
      <c r="P1811" s="227"/>
      <c r="Q1811" s="65" t="n">
        <f aca="false">E1811-C1811-D1811</f>
        <v>0</v>
      </c>
      <c r="R1811" s="66" t="n">
        <f aca="false">H1811-F1811-G1811</f>
        <v>0</v>
      </c>
      <c r="S1811" s="66" t="n">
        <f aca="false">K1811-I1811-J1811</f>
        <v>0</v>
      </c>
    </row>
    <row r="1812" s="94" customFormat="true" ht="11.25" hidden="false" customHeight="false" outlineLevel="0" collapsed="false">
      <c r="A1812" s="75" t="s">
        <v>26</v>
      </c>
      <c r="B1812" s="93"/>
      <c r="C1812" s="69" t="n">
        <f aca="false">SUM(C1813:C1821)</f>
        <v>586375403</v>
      </c>
      <c r="D1812" s="69" t="n">
        <f aca="false">SUM(D1813:D1821)</f>
        <v>10644208</v>
      </c>
      <c r="E1812" s="69" t="n">
        <f aca="false">SUM(C1812:D1812)</f>
        <v>597019611</v>
      </c>
      <c r="F1812" s="69" t="n">
        <f aca="false">SUM(F1813:F1821)</f>
        <v>582817590</v>
      </c>
      <c r="G1812" s="69" t="n">
        <f aca="false">SUM(G1813:G1821)</f>
        <v>11092708</v>
      </c>
      <c r="H1812" s="69" t="n">
        <f aca="false">SUM(F1812:G1812)</f>
        <v>593910298</v>
      </c>
      <c r="I1812" s="69" t="n">
        <f aca="false">SUM(I1813:I1821)</f>
        <v>625377037</v>
      </c>
      <c r="J1812" s="69" t="n">
        <f aca="false">SUM(J1813:J1821)</f>
        <v>13790150</v>
      </c>
      <c r="K1812" s="69" t="n">
        <f aca="false">SUM(I1812:J1812)</f>
        <v>639167187</v>
      </c>
      <c r="L1812" s="71" t="n">
        <f aca="false">IF(C1812&lt;&gt;0,IF(I1812&lt;&gt;0,I1812/C1812*100,""),"")</f>
        <v>106.65130798469</v>
      </c>
      <c r="M1812" s="71" t="n">
        <f aca="false">IF(E1812&lt;&gt;0,IF(K1812&lt;&gt;0,K1812/E1812*100,""),"")</f>
        <v>107.05966357276</v>
      </c>
      <c r="N1812" s="71" t="n">
        <f aca="false">IF(F1812&lt;&gt;0,IF(I1812&lt;&gt;0,I1812/F1812*100,""),"")</f>
        <v>107.302361447258</v>
      </c>
      <c r="O1812" s="71" t="n">
        <f aca="false">IF(H1812&lt;&gt;0,IF(K1812&lt;&gt;0,K1812/H1812*100,""),"")</f>
        <v>107.620155628283</v>
      </c>
      <c r="Q1812" s="65" t="n">
        <f aca="false">E1812-C1812-D1812</f>
        <v>0</v>
      </c>
      <c r="R1812" s="66" t="n">
        <f aca="false">H1812-F1812-G1812</f>
        <v>0</v>
      </c>
      <c r="S1812" s="66" t="n">
        <f aca="false">K1812-I1812-J1812</f>
        <v>0</v>
      </c>
    </row>
    <row r="1813" s="94" customFormat="true" ht="11.25" hidden="false" customHeight="false" outlineLevel="0" collapsed="false">
      <c r="A1813" s="72" t="s">
        <v>27</v>
      </c>
      <c r="B1813" s="48" t="n">
        <v>0</v>
      </c>
      <c r="C1813" s="69"/>
      <c r="D1813" s="69" t="n">
        <v>3875584</v>
      </c>
      <c r="E1813" s="69" t="n">
        <f aca="false">SUM(C1813:D1813)</f>
        <v>3875584</v>
      </c>
      <c r="F1813" s="69"/>
      <c r="G1813" s="69" t="n">
        <v>4038883</v>
      </c>
      <c r="H1813" s="69" t="n">
        <f aca="false">SUM(F1813:G1813)</f>
        <v>4038883</v>
      </c>
      <c r="I1813" s="69"/>
      <c r="J1813" s="69" t="n">
        <v>5253391</v>
      </c>
      <c r="K1813" s="69" t="n">
        <f aca="false">SUM(I1813:J1813)</f>
        <v>5253391</v>
      </c>
      <c r="L1813" s="71" t="str">
        <f aca="false">IF(C1813&lt;&gt;0,IF(I1813&lt;&gt;0,I1813/C1813*100,""),"")</f>
        <v/>
      </c>
      <c r="M1813" s="71" t="n">
        <f aca="false">IF(E1813&lt;&gt;0,IF(K1813&lt;&gt;0,K1813/E1813*100,""),"")</f>
        <v>135.550951804941</v>
      </c>
      <c r="N1813" s="71" t="str">
        <f aca="false">IF(F1813&lt;&gt;0,IF(I1813&lt;&gt;0,I1813/F1813*100,""),"")</f>
        <v/>
      </c>
      <c r="O1813" s="71" t="n">
        <f aca="false">IF(H1813&lt;&gt;0,IF(K1813&lt;&gt;0,K1813/H1813*100,""),"")</f>
        <v>130.070393225058</v>
      </c>
      <c r="Q1813" s="65" t="n">
        <f aca="false">E1813-C1813-D1813</f>
        <v>0</v>
      </c>
      <c r="R1813" s="66" t="n">
        <f aca="false">H1813-F1813-G1813</f>
        <v>0</v>
      </c>
      <c r="S1813" s="66" t="n">
        <f aca="false">K1813-I1813-J1813</f>
        <v>0</v>
      </c>
    </row>
    <row r="1814" s="94" customFormat="true" ht="11.25" hidden="false" customHeight="false" outlineLevel="0" collapsed="false">
      <c r="A1814" s="75" t="s">
        <v>932</v>
      </c>
      <c r="B1814" s="87" t="s">
        <v>933</v>
      </c>
      <c r="C1814" s="69" t="n">
        <v>575535153</v>
      </c>
      <c r="D1814" s="69" t="n">
        <v>4748954</v>
      </c>
      <c r="E1814" s="69" t="n">
        <f aca="false">SUM(C1814:D1814)</f>
        <v>580284107</v>
      </c>
      <c r="F1814" s="69" t="n">
        <v>574040153</v>
      </c>
      <c r="G1814" s="69" t="n">
        <v>4949054</v>
      </c>
      <c r="H1814" s="69" t="n">
        <f aca="false">SUM(F1814:G1814)</f>
        <v>578989207</v>
      </c>
      <c r="I1814" s="69" t="n">
        <v>608492269</v>
      </c>
      <c r="J1814" s="69" t="n">
        <v>5745896</v>
      </c>
      <c r="K1814" s="69" t="n">
        <f aca="false">SUM(I1814:J1814)</f>
        <v>614238165</v>
      </c>
      <c r="L1814" s="71" t="n">
        <f aca="false">IF(C1814&lt;&gt;0,IF(I1814&lt;&gt;0,I1814/C1814*100,""),"")</f>
        <v>105.72634283557</v>
      </c>
      <c r="M1814" s="71" t="n">
        <f aca="false">IF(E1814&lt;&gt;0,IF(K1814&lt;&gt;0,K1814/E1814*100,""),"")</f>
        <v>105.851281741204</v>
      </c>
      <c r="N1814" s="71" t="n">
        <f aca="false">IF(F1814&lt;&gt;0,IF(I1814&lt;&gt;0,I1814/F1814*100,""),"")</f>
        <v>106.001690965336</v>
      </c>
      <c r="O1814" s="71" t="n">
        <f aca="false">IF(H1814&lt;&gt;0,IF(K1814&lt;&gt;0,K1814/H1814*100,""),"")</f>
        <v>106.088016421349</v>
      </c>
      <c r="Q1814" s="65" t="n">
        <f aca="false">E1814-C1814-D1814</f>
        <v>0</v>
      </c>
      <c r="R1814" s="66" t="n">
        <f aca="false">H1814-F1814-G1814</f>
        <v>0</v>
      </c>
      <c r="S1814" s="66" t="n">
        <f aca="false">K1814-I1814-J1814</f>
        <v>0</v>
      </c>
    </row>
    <row r="1815" s="94" customFormat="true" ht="11.25" hidden="false" customHeight="false" outlineLevel="0" collapsed="false">
      <c r="A1815" s="75" t="s">
        <v>934</v>
      </c>
      <c r="B1815" s="87" t="s">
        <v>935</v>
      </c>
      <c r="C1815" s="69" t="n">
        <f aca="false">9986000-519000</f>
        <v>9467000</v>
      </c>
      <c r="D1815" s="69" t="n">
        <v>689144</v>
      </c>
      <c r="E1815" s="69" t="n">
        <f aca="false">SUM(C1815:D1815)</f>
        <v>10156144</v>
      </c>
      <c r="F1815" s="69" t="n">
        <v>7404187</v>
      </c>
      <c r="G1815" s="69" t="n">
        <v>718182</v>
      </c>
      <c r="H1815" s="69" t="n">
        <f aca="false">SUM(F1815:G1815)</f>
        <v>8122369</v>
      </c>
      <c r="I1815" s="69" t="n">
        <v>8971799</v>
      </c>
      <c r="J1815" s="69" t="n">
        <v>943969</v>
      </c>
      <c r="K1815" s="69" t="n">
        <f aca="false">SUM(I1815:J1815)</f>
        <v>9915768</v>
      </c>
      <c r="L1815" s="71" t="n">
        <f aca="false">IF(C1815&lt;&gt;0,IF(I1815&lt;&gt;0,I1815/C1815*100,""),"")</f>
        <v>94.7691877046583</v>
      </c>
      <c r="M1815" s="71" t="n">
        <f aca="false">IF(E1815&lt;&gt;0,IF(K1815&lt;&gt;0,K1815/E1815*100,""),"")</f>
        <v>97.6331962209279</v>
      </c>
      <c r="N1815" s="71" t="n">
        <f aca="false">IF(F1815&lt;&gt;0,IF(I1815&lt;&gt;0,I1815/F1815*100,""),"")</f>
        <v>121.171966618347</v>
      </c>
      <c r="O1815" s="71" t="n">
        <f aca="false">IF(H1815&lt;&gt;0,IF(K1815&lt;&gt;0,K1815/H1815*100,""),"")</f>
        <v>122.079752840581</v>
      </c>
      <c r="Q1815" s="65" t="n">
        <f aca="false">E1815-C1815-D1815</f>
        <v>0</v>
      </c>
      <c r="R1815" s="66" t="n">
        <f aca="false">H1815-F1815-G1815</f>
        <v>0</v>
      </c>
      <c r="S1815" s="66" t="n">
        <f aca="false">K1815-I1815-J1815</f>
        <v>0</v>
      </c>
    </row>
    <row r="1816" s="94" customFormat="true" ht="11.25" hidden="false" customHeight="false" outlineLevel="0" collapsed="false">
      <c r="A1816" s="75" t="s">
        <v>936</v>
      </c>
      <c r="B1816" s="87" t="s">
        <v>937</v>
      </c>
      <c r="C1816" s="69" t="n">
        <v>357000</v>
      </c>
      <c r="D1816" s="69" t="n">
        <v>545857</v>
      </c>
      <c r="E1816" s="69" t="n">
        <f aca="false">SUM(C1816:D1816)</f>
        <v>902857</v>
      </c>
      <c r="F1816" s="69" t="n">
        <v>357000</v>
      </c>
      <c r="G1816" s="69" t="n">
        <v>568857</v>
      </c>
      <c r="H1816" s="69" t="n">
        <f aca="false">SUM(F1816:G1816)</f>
        <v>925857</v>
      </c>
      <c r="I1816" s="69" t="n">
        <v>6571000</v>
      </c>
      <c r="J1816" s="69" t="n">
        <v>820842</v>
      </c>
      <c r="K1816" s="69" t="n">
        <f aca="false">SUM(I1816:J1816)</f>
        <v>7391842</v>
      </c>
      <c r="L1816" s="71" t="n">
        <f aca="false">IF(C1816&lt;&gt;0,IF(I1816&lt;&gt;0,I1816/C1816*100,""),"")</f>
        <v>1840.6162464986</v>
      </c>
      <c r="M1816" s="71" t="n">
        <f aca="false">IF(E1816&lt;&gt;0,IF(K1816&lt;&gt;0,K1816/E1816*100,""),"")</f>
        <v>818.716806758988</v>
      </c>
      <c r="N1816" s="71" t="n">
        <f aca="false">IF(F1816&lt;&gt;0,IF(I1816&lt;&gt;0,I1816/F1816*100,""),"")</f>
        <v>1840.6162464986</v>
      </c>
      <c r="O1816" s="71" t="n">
        <f aca="false">IF(H1816&lt;&gt;0,IF(K1816&lt;&gt;0,K1816/H1816*100,""),"")</f>
        <v>798.378367285661</v>
      </c>
      <c r="Q1816" s="65" t="n">
        <f aca="false">E1816-C1816-D1816</f>
        <v>0</v>
      </c>
      <c r="R1816" s="66" t="n">
        <f aca="false">H1816-F1816-G1816</f>
        <v>0</v>
      </c>
      <c r="S1816" s="66" t="n">
        <f aca="false">K1816-I1816-J1816</f>
        <v>0</v>
      </c>
    </row>
    <row r="1817" s="94" customFormat="true" ht="11.25" hidden="false" customHeight="false" outlineLevel="0" collapsed="false">
      <c r="A1817" s="75" t="s">
        <v>938</v>
      </c>
      <c r="B1817" s="87" t="s">
        <v>939</v>
      </c>
      <c r="C1817" s="69" t="n">
        <v>184251</v>
      </c>
      <c r="D1817" s="69" t="n">
        <v>102348</v>
      </c>
      <c r="E1817" s="69" t="n">
        <f aca="false">SUM(C1817:D1817)</f>
        <v>286599</v>
      </c>
      <c r="F1817" s="69" t="n">
        <v>184251</v>
      </c>
      <c r="G1817" s="69" t="n">
        <v>106661</v>
      </c>
      <c r="H1817" s="69" t="n">
        <f aca="false">SUM(F1817:G1817)</f>
        <v>290912</v>
      </c>
      <c r="I1817" s="69" t="n">
        <v>82577</v>
      </c>
      <c r="J1817" s="69" t="n">
        <v>164168</v>
      </c>
      <c r="K1817" s="69" t="n">
        <f aca="false">SUM(I1817:J1817)</f>
        <v>246745</v>
      </c>
      <c r="L1817" s="71" t="n">
        <f aca="false">IF(C1817&lt;&gt;0,IF(I1817&lt;&gt;0,I1817/C1817*100,""),"")</f>
        <v>44.8176672039772</v>
      </c>
      <c r="M1817" s="71" t="n">
        <f aca="false">IF(E1817&lt;&gt;0,IF(K1817&lt;&gt;0,K1817/E1817*100,""),"")</f>
        <v>86.0941594353086</v>
      </c>
      <c r="N1817" s="71" t="n">
        <f aca="false">IF(F1817&lt;&gt;0,IF(I1817&lt;&gt;0,I1817/F1817*100,""),"")</f>
        <v>44.8176672039772</v>
      </c>
      <c r="O1817" s="71" t="n">
        <f aca="false">IF(H1817&lt;&gt;0,IF(K1817&lt;&gt;0,K1817/H1817*100,""),"")</f>
        <v>84.8177455725443</v>
      </c>
      <c r="Q1817" s="65" t="n">
        <f aca="false">E1817-C1817-D1817</f>
        <v>0</v>
      </c>
      <c r="R1817" s="66" t="n">
        <f aca="false">H1817-F1817-G1817</f>
        <v>0</v>
      </c>
      <c r="S1817" s="66" t="n">
        <f aca="false">K1817-I1817-J1817</f>
        <v>0</v>
      </c>
    </row>
    <row r="1818" s="94" customFormat="true" ht="11.25" hidden="false" customHeight="false" outlineLevel="0" collapsed="false">
      <c r="A1818" s="75" t="s">
        <v>940</v>
      </c>
      <c r="B1818" s="87" t="s">
        <v>941</v>
      </c>
      <c r="C1818" s="69" t="n">
        <v>821999</v>
      </c>
      <c r="D1818" s="69" t="n">
        <v>682321</v>
      </c>
      <c r="E1818" s="69" t="n">
        <f aca="false">SUM(C1818:D1818)</f>
        <v>1504320</v>
      </c>
      <c r="F1818" s="69" t="n">
        <v>821999</v>
      </c>
      <c r="G1818" s="69" t="n">
        <v>711071</v>
      </c>
      <c r="H1818" s="69" t="n">
        <f aca="false">SUM(F1818:G1818)</f>
        <v>1533070</v>
      </c>
      <c r="I1818" s="69" t="n">
        <v>1163091</v>
      </c>
      <c r="J1818" s="69" t="n">
        <v>820842</v>
      </c>
      <c r="K1818" s="69" t="n">
        <f aca="false">SUM(I1818:J1818)</f>
        <v>1983933</v>
      </c>
      <c r="L1818" s="71" t="n">
        <f aca="false">IF(C1818&lt;&gt;0,IF(I1818&lt;&gt;0,I1818/C1818*100,""),"")</f>
        <v>141.495427610009</v>
      </c>
      <c r="M1818" s="71" t="n">
        <f aca="false">IF(E1818&lt;&gt;0,IF(K1818&lt;&gt;0,K1818/E1818*100,""),"")</f>
        <v>131.882378749202</v>
      </c>
      <c r="N1818" s="71" t="n">
        <f aca="false">IF(F1818&lt;&gt;0,IF(I1818&lt;&gt;0,I1818/F1818*100,""),"")</f>
        <v>141.495427610009</v>
      </c>
      <c r="O1818" s="71" t="n">
        <f aca="false">IF(H1818&lt;&gt;0,IF(K1818&lt;&gt;0,K1818/H1818*100,""),"")</f>
        <v>129.409159399114</v>
      </c>
      <c r="Q1818" s="65" t="n">
        <f aca="false">E1818-C1818-D1818</f>
        <v>0</v>
      </c>
      <c r="R1818" s="66" t="n">
        <f aca="false">H1818-F1818-G1818</f>
        <v>0</v>
      </c>
      <c r="S1818" s="66" t="n">
        <f aca="false">K1818-I1818-J1818</f>
        <v>0</v>
      </c>
    </row>
    <row r="1819" s="94" customFormat="true" ht="11.25" hidden="false" customHeight="false" outlineLevel="0" collapsed="false">
      <c r="A1819" s="75" t="s">
        <v>328</v>
      </c>
      <c r="B1819" s="87" t="s">
        <v>329</v>
      </c>
      <c r="C1819" s="69"/>
      <c r="D1819" s="69"/>
      <c r="E1819" s="69"/>
      <c r="F1819" s="69"/>
      <c r="G1819" s="69"/>
      <c r="H1819" s="69"/>
      <c r="I1819" s="69" t="n">
        <v>27301</v>
      </c>
      <c r="J1819" s="69" t="n">
        <v>41042</v>
      </c>
      <c r="K1819" s="69" t="n">
        <f aca="false">SUM(I1819:J1819)</f>
        <v>68343</v>
      </c>
      <c r="L1819" s="71" t="str">
        <f aca="false">IF(C1819&lt;&gt;0,IF(I1819&lt;&gt;0,I1819/C1819*100,""),"")</f>
        <v/>
      </c>
      <c r="M1819" s="71" t="str">
        <f aca="false">IF(E1819&lt;&gt;0,IF(K1819&lt;&gt;0,K1819/E1819*100,""),"")</f>
        <v/>
      </c>
      <c r="N1819" s="71" t="str">
        <f aca="false">IF(F1819&lt;&gt;0,IF(I1819&lt;&gt;0,I1819/F1819*100,""),"")</f>
        <v/>
      </c>
      <c r="O1819" s="71" t="str">
        <f aca="false">IF(H1819&lt;&gt;0,IF(K1819&lt;&gt;0,K1819/H1819*100,""),"")</f>
        <v/>
      </c>
      <c r="Q1819" s="65" t="n">
        <f aca="false">E1819-C1819-D1819</f>
        <v>0</v>
      </c>
      <c r="R1819" s="66" t="n">
        <f aca="false">H1819-F1819-G1819</f>
        <v>0</v>
      </c>
      <c r="S1819" s="66" t="n">
        <f aca="false">K1819-I1819-J1819</f>
        <v>0</v>
      </c>
    </row>
    <row r="1820" s="94" customFormat="true" ht="11.25" hidden="false" customHeight="false" outlineLevel="0" collapsed="false">
      <c r="A1820" s="75" t="s">
        <v>145</v>
      </c>
      <c r="B1820" s="87" t="s">
        <v>146</v>
      </c>
      <c r="C1820" s="69" t="n">
        <v>10000</v>
      </c>
      <c r="D1820" s="69"/>
      <c r="E1820" s="69" t="n">
        <f aca="false">SUM(C1820:D1820)</f>
        <v>10000</v>
      </c>
      <c r="F1820" s="69" t="n">
        <v>10000</v>
      </c>
      <c r="G1820" s="69"/>
      <c r="H1820" s="69" t="n">
        <f aca="false">SUM(F1820:G1820)</f>
        <v>10000</v>
      </c>
      <c r="I1820" s="69" t="n">
        <v>69000</v>
      </c>
      <c r="J1820" s="69"/>
      <c r="K1820" s="69" t="n">
        <f aca="false">SUM(I1820:J1820)</f>
        <v>69000</v>
      </c>
      <c r="L1820" s="71" t="n">
        <f aca="false">IF(C1820&lt;&gt;0,IF(I1820&lt;&gt;0,I1820/C1820*100,""),"")</f>
        <v>690</v>
      </c>
      <c r="M1820" s="71" t="n">
        <f aca="false">IF(E1820&lt;&gt;0,IF(K1820&lt;&gt;0,K1820/E1820*100,""),"")</f>
        <v>690</v>
      </c>
      <c r="N1820" s="71" t="n">
        <f aca="false">IF(F1820&lt;&gt;0,IF(I1820&lt;&gt;0,I1820/F1820*100,""),"")</f>
        <v>690</v>
      </c>
      <c r="O1820" s="71" t="n">
        <f aca="false">IF(H1820&lt;&gt;0,IF(K1820&lt;&gt;0,K1820/H1820*100,""),"")</f>
        <v>690</v>
      </c>
      <c r="Q1820" s="65" t="n">
        <f aca="false">E1820-C1820-D1820</f>
        <v>0</v>
      </c>
      <c r="R1820" s="66" t="n">
        <f aca="false">H1820-F1820-G1820</f>
        <v>0</v>
      </c>
      <c r="S1820" s="66" t="n">
        <f aca="false">K1820-I1820-J1820</f>
        <v>0</v>
      </c>
    </row>
    <row r="1821" s="94" customFormat="true" ht="11.25" hidden="false" customHeight="false" outlineLevel="0" collapsed="false">
      <c r="A1821" s="75" t="s">
        <v>855</v>
      </c>
      <c r="B1821" s="87" t="s">
        <v>942</v>
      </c>
      <c r="C1821" s="69"/>
      <c r="D1821" s="69"/>
      <c r="E1821" s="69" t="n">
        <f aca="false">SUM(C1821:D1821)</f>
        <v>0</v>
      </c>
      <c r="F1821" s="69"/>
      <c r="G1821" s="69"/>
      <c r="H1821" s="69" t="n">
        <f aca="false">SUM(F1821:G1821)</f>
        <v>0</v>
      </c>
      <c r="I1821" s="69"/>
      <c r="J1821" s="69"/>
      <c r="K1821" s="69" t="n">
        <f aca="false">SUM(I1821:J1821)</f>
        <v>0</v>
      </c>
      <c r="L1821" s="71" t="str">
        <f aca="false">IF(C1821&lt;&gt;0,IF(I1821&lt;&gt;0,I1821/C1821*100,""),"")</f>
        <v/>
      </c>
      <c r="M1821" s="71" t="str">
        <f aca="false">IF(E1821&lt;&gt;0,IF(K1821&lt;&gt;0,K1821/E1821*100,""),"")</f>
        <v/>
      </c>
      <c r="N1821" s="71" t="str">
        <f aca="false">IF(F1821&lt;&gt;0,IF(I1821&lt;&gt;0,I1821/F1821*100,""),"")</f>
        <v/>
      </c>
      <c r="O1821" s="71" t="str">
        <f aca="false">IF(H1821&lt;&gt;0,IF(K1821&lt;&gt;0,K1821/H1821*100,""),"")</f>
        <v/>
      </c>
      <c r="Q1821" s="65" t="n">
        <f aca="false">E1821-C1821-D1821</f>
        <v>0</v>
      </c>
      <c r="R1821" s="66" t="n">
        <f aca="false">H1821-F1821-G1821</f>
        <v>0</v>
      </c>
      <c r="S1821" s="66" t="n">
        <f aca="false">K1821-I1821-J1821</f>
        <v>0</v>
      </c>
    </row>
    <row r="1822" s="94" customFormat="true" ht="11.25" hidden="true" customHeight="false" outlineLevel="0" collapsed="false">
      <c r="A1822" s="75" t="s">
        <v>55</v>
      </c>
      <c r="B1822" s="122" t="s">
        <v>56</v>
      </c>
      <c r="C1822" s="69"/>
      <c r="D1822" s="69"/>
      <c r="E1822" s="69" t="n">
        <f aca="false">SUM(C1822:D1822)</f>
        <v>0</v>
      </c>
      <c r="F1822" s="69"/>
      <c r="G1822" s="69"/>
      <c r="H1822" s="69" t="n">
        <f aca="false">SUM(F1822:G1822)</f>
        <v>0</v>
      </c>
      <c r="I1822" s="69"/>
      <c r="J1822" s="69"/>
      <c r="K1822" s="69" t="n">
        <f aca="false">SUM(I1822:J1822)</f>
        <v>0</v>
      </c>
      <c r="L1822" s="71" t="str">
        <f aca="false">IF(C1822&lt;&gt;0,IF(I1822&lt;&gt;0,I1822/C1822*100,""),"")</f>
        <v/>
      </c>
      <c r="M1822" s="71" t="str">
        <f aca="false">IF(E1822&lt;&gt;0,IF(K1822&lt;&gt;0,K1822/E1822*100,""),"")</f>
        <v/>
      </c>
      <c r="N1822" s="71" t="str">
        <f aca="false">IF(F1822&lt;&gt;0,IF(I1822&lt;&gt;0,I1822/F1822*100,""),"")</f>
        <v/>
      </c>
      <c r="O1822" s="71" t="str">
        <f aca="false">IF(H1822&lt;&gt;0,IF(K1822&lt;&gt;0,K1822/H1822*100,""),"")</f>
        <v/>
      </c>
      <c r="Q1822" s="65" t="n">
        <f aca="false">E1822-C1822-D1822</f>
        <v>0</v>
      </c>
      <c r="R1822" s="66" t="n">
        <f aca="false">H1822-F1822-G1822</f>
        <v>0</v>
      </c>
      <c r="S1822" s="66" t="n">
        <f aca="false">K1822-I1822-J1822</f>
        <v>0</v>
      </c>
    </row>
    <row r="1823" s="230" customFormat="true" ht="11.25" hidden="false" customHeight="false" outlineLevel="0" collapsed="false">
      <c r="A1823" s="75" t="s">
        <v>57</v>
      </c>
      <c r="B1823" s="122" t="s">
        <v>58</v>
      </c>
      <c r="C1823" s="73"/>
      <c r="D1823" s="73"/>
      <c r="E1823" s="69" t="n">
        <f aca="false">SUM(C1823:D1823)</f>
        <v>0</v>
      </c>
      <c r="F1823" s="73" t="n">
        <v>11150629</v>
      </c>
      <c r="G1823" s="73"/>
      <c r="H1823" s="69" t="n">
        <f aca="false">SUM(F1823:G1823)</f>
        <v>11150629</v>
      </c>
      <c r="I1823" s="73"/>
      <c r="J1823" s="73"/>
      <c r="K1823" s="69" t="n">
        <f aca="false">SUM(I1823:J1823)</f>
        <v>0</v>
      </c>
      <c r="L1823" s="71" t="str">
        <f aca="false">IF(C1823&lt;&gt;0,IF(I1823&lt;&gt;0,I1823/C1823*100,""),"")</f>
        <v/>
      </c>
      <c r="M1823" s="71" t="str">
        <f aca="false">IF(E1823&lt;&gt;0,IF(K1823&lt;&gt;0,K1823/E1823*100,""),"")</f>
        <v/>
      </c>
      <c r="N1823" s="71" t="str">
        <f aca="false">IF(F1823&lt;&gt;0,IF(I1823&lt;&gt;0,I1823/F1823*100,""),"")</f>
        <v/>
      </c>
      <c r="O1823" s="71" t="str">
        <f aca="false">IF(H1823&lt;&gt;0,IF(K1823&lt;&gt;0,K1823/H1823*100,""),"")</f>
        <v/>
      </c>
      <c r="Q1823" s="65" t="n">
        <f aca="false">E1823-C1823-D1823</f>
        <v>0</v>
      </c>
      <c r="R1823" s="66" t="n">
        <f aca="false">H1823-F1823-G1823</f>
        <v>0</v>
      </c>
      <c r="S1823" s="66" t="n">
        <f aca="false">K1823-I1823-J1823</f>
        <v>0</v>
      </c>
    </row>
    <row r="1824" customFormat="false" ht="6" hidden="false" customHeight="true" outlineLevel="0" collapsed="false">
      <c r="A1824" s="72"/>
      <c r="B1824" s="48"/>
      <c r="C1824" s="159"/>
      <c r="D1824" s="159"/>
      <c r="E1824" s="69"/>
      <c r="F1824" s="69"/>
      <c r="G1824" s="159"/>
      <c r="H1824" s="69"/>
      <c r="I1824" s="159"/>
      <c r="J1824" s="159"/>
      <c r="K1824" s="69"/>
      <c r="L1824" s="71" t="str">
        <f aca="false">IF(C1824&lt;&gt;0,IF(I1824&lt;&gt;0,I1824/C1824*100,""),"")</f>
        <v/>
      </c>
      <c r="M1824" s="71" t="str">
        <f aca="false">IF(E1824&lt;&gt;0,IF(K1824&lt;&gt;0,K1824/E1824*100,""),"")</f>
        <v/>
      </c>
      <c r="N1824" s="71" t="str">
        <f aca="false">IF(F1824&lt;&gt;0,IF(I1824&lt;&gt;0,I1824/F1824*100,""),"")</f>
        <v/>
      </c>
      <c r="O1824" s="71" t="str">
        <f aca="false">IF(H1824&lt;&gt;0,IF(K1824&lt;&gt;0,K1824/H1824*100,""),"")</f>
        <v/>
      </c>
      <c r="Q1824" s="65" t="n">
        <f aca="false">E1824-C1824-D1824</f>
        <v>0</v>
      </c>
      <c r="R1824" s="66" t="n">
        <f aca="false">H1824-F1824-G1824</f>
        <v>0</v>
      </c>
      <c r="S1824" s="66" t="n">
        <f aca="false">K1824-I1824-J1824</f>
        <v>0</v>
      </c>
    </row>
    <row r="1825" s="94" customFormat="true" ht="12.75" hidden="false" customHeight="false" outlineLevel="0" collapsed="false">
      <c r="A1825" s="88" t="s">
        <v>943</v>
      </c>
      <c r="B1825" s="76" t="s">
        <v>19</v>
      </c>
      <c r="C1825" s="90" t="n">
        <f aca="false">SUM(C1827:C1848)</f>
        <v>40959935</v>
      </c>
      <c r="D1825" s="90" t="n">
        <f aca="false">SUM(D1827:D1848)</f>
        <v>29275000</v>
      </c>
      <c r="E1825" s="90" t="n">
        <f aca="false">SUM(C1825:D1825)</f>
        <v>70234935</v>
      </c>
      <c r="F1825" s="90" t="n">
        <f aca="false">SUM(F1827:F1848)</f>
        <v>165571306</v>
      </c>
      <c r="G1825" s="90" t="n">
        <f aca="false">SUM(G1827:G1848)</f>
        <v>30102200</v>
      </c>
      <c r="H1825" s="90" t="n">
        <f aca="false">SUM(F1825:G1825)</f>
        <v>195673506</v>
      </c>
      <c r="I1825" s="90" t="n">
        <f aca="false">SUM(I1827:I1848)</f>
        <v>49356016</v>
      </c>
      <c r="J1825" s="90" t="n">
        <f aca="false">SUM(J1827:J1848)</f>
        <v>34624026</v>
      </c>
      <c r="K1825" s="90" t="n">
        <f aca="false">SUM(I1825:J1825)</f>
        <v>83980042</v>
      </c>
      <c r="L1825" s="91" t="n">
        <f aca="false">IF(C1825&lt;&gt;0,IF(I1825&lt;&gt;0,I1825/C1825*100,""),"")</f>
        <v>120.498277157911</v>
      </c>
      <c r="M1825" s="91" t="n">
        <f aca="false">IF(E1825&lt;&gt;0,IF(K1825&lt;&gt;0,K1825/E1825*100,""),"")</f>
        <v>119.57018540702</v>
      </c>
      <c r="N1825" s="91" t="n">
        <f aca="false">IF(F1825&lt;&gt;0,IF(I1825&lt;&gt;0,I1825/F1825*100,""),"")</f>
        <v>29.8095226717605</v>
      </c>
      <c r="O1825" s="91" t="n">
        <f aca="false">IF(H1825&lt;&gt;0,IF(K1825&lt;&gt;0,K1825/H1825*100,""),"")</f>
        <v>42.9184531502185</v>
      </c>
      <c r="Q1825" s="65" t="n">
        <f aca="false">E1825-C1825-D1825</f>
        <v>0</v>
      </c>
      <c r="R1825" s="66" t="n">
        <f aca="false">H1825-F1825-G1825</f>
        <v>0</v>
      </c>
      <c r="S1825" s="66" t="n">
        <f aca="false">K1825-I1825-J1825</f>
        <v>0</v>
      </c>
    </row>
    <row r="1826" s="94" customFormat="true" ht="12" hidden="false" customHeight="false" outlineLevel="0" collapsed="false">
      <c r="A1826" s="84" t="s">
        <v>26</v>
      </c>
      <c r="B1826" s="130"/>
      <c r="C1826" s="69" t="n">
        <f aca="false">SUM(C1827:C1846)</f>
        <v>40959935</v>
      </c>
      <c r="D1826" s="69" t="n">
        <f aca="false">SUM(D1827:D1846)</f>
        <v>29275000</v>
      </c>
      <c r="E1826" s="69" t="n">
        <f aca="false">SUM(C1826:D1826)</f>
        <v>70234935</v>
      </c>
      <c r="F1826" s="69" t="n">
        <f aca="false">SUM(F1827:F1846)</f>
        <v>52073129</v>
      </c>
      <c r="G1826" s="69" t="n">
        <f aca="false">SUM(G1827:G1846)</f>
        <v>30102200</v>
      </c>
      <c r="H1826" s="69" t="n">
        <f aca="false">SUM(F1826:G1826)</f>
        <v>82175329</v>
      </c>
      <c r="I1826" s="69" t="n">
        <f aca="false">SUM(I1827:I1846)</f>
        <v>49356016</v>
      </c>
      <c r="J1826" s="69" t="n">
        <f aca="false">SUM(J1827:J1846)</f>
        <v>34624026</v>
      </c>
      <c r="K1826" s="69" t="n">
        <f aca="false">SUM(I1826:J1826)</f>
        <v>83980042</v>
      </c>
      <c r="L1826" s="71" t="n">
        <f aca="false">IF(C1826&lt;&gt;0,IF(I1826&lt;&gt;0,I1826/C1826*100,""),"")</f>
        <v>120.498277157911</v>
      </c>
      <c r="M1826" s="71" t="n">
        <f aca="false">IF(E1826&lt;&gt;0,IF(K1826&lt;&gt;0,K1826/E1826*100,""),"")</f>
        <v>119.57018540702</v>
      </c>
      <c r="N1826" s="71" t="n">
        <f aca="false">IF(F1826&lt;&gt;0,IF(I1826&lt;&gt;0,I1826/F1826*100,""),"")</f>
        <v>94.7821207363975</v>
      </c>
      <c r="O1826" s="71" t="n">
        <f aca="false">IF(H1826&lt;&gt;0,IF(K1826&lt;&gt;0,K1826/H1826*100,""),"")</f>
        <v>102.196173744555</v>
      </c>
      <c r="Q1826" s="65" t="n">
        <f aca="false">E1826-C1826-D1826</f>
        <v>0</v>
      </c>
      <c r="R1826" s="66" t="n">
        <f aca="false">H1826-F1826-G1826</f>
        <v>0</v>
      </c>
      <c r="S1826" s="66" t="n">
        <f aca="false">K1826-I1826-J1826</f>
        <v>0</v>
      </c>
    </row>
    <row r="1827" s="94" customFormat="true" ht="11.25" hidden="false" customHeight="false" outlineLevel="0" collapsed="false">
      <c r="A1827" s="72" t="s">
        <v>27</v>
      </c>
      <c r="B1827" s="48" t="n">
        <v>0</v>
      </c>
      <c r="C1827" s="69"/>
      <c r="D1827" s="69" t="n">
        <v>7644028</v>
      </c>
      <c r="E1827" s="69" t="n">
        <f aca="false">SUM(C1827:D1827)</f>
        <v>7644028</v>
      </c>
      <c r="F1827" s="69"/>
      <c r="G1827" s="69" t="n">
        <v>9593153</v>
      </c>
      <c r="H1827" s="69" t="n">
        <f aca="false">SUM(F1827:G1827)</f>
        <v>9593153</v>
      </c>
      <c r="I1827" s="69"/>
      <c r="J1827" s="69" t="n">
        <v>11020256</v>
      </c>
      <c r="K1827" s="69" t="n">
        <f aca="false">SUM(I1827:J1827)</f>
        <v>11020256</v>
      </c>
      <c r="L1827" s="71" t="str">
        <f aca="false">IF(C1827&lt;&gt;0,IF(I1827&lt;&gt;0,I1827/C1827*100,""),"")</f>
        <v/>
      </c>
      <c r="M1827" s="71" t="n">
        <f aca="false">IF(E1827&lt;&gt;0,IF(K1827&lt;&gt;0,K1827/E1827*100,""),"")</f>
        <v>144.168179394424</v>
      </c>
      <c r="N1827" s="71" t="str">
        <f aca="false">IF(F1827&lt;&gt;0,IF(I1827&lt;&gt;0,I1827/F1827*100,""),"")</f>
        <v/>
      </c>
      <c r="O1827" s="71" t="n">
        <f aca="false">IF(H1827&lt;&gt;0,IF(K1827&lt;&gt;0,K1827/H1827*100,""),"")</f>
        <v>114.876266437114</v>
      </c>
      <c r="Q1827" s="65" t="n">
        <f aca="false">E1827-C1827-D1827</f>
        <v>0</v>
      </c>
      <c r="R1827" s="66" t="n">
        <f aca="false">H1827-F1827-G1827</f>
        <v>0</v>
      </c>
      <c r="S1827" s="66" t="n">
        <f aca="false">K1827-I1827-J1827</f>
        <v>0</v>
      </c>
    </row>
    <row r="1828" s="94" customFormat="true" ht="11.25" hidden="false" customHeight="false" outlineLevel="0" collapsed="false">
      <c r="A1828" s="75" t="s">
        <v>944</v>
      </c>
      <c r="B1828" s="87" t="s">
        <v>945</v>
      </c>
      <c r="C1828" s="69" t="n">
        <f aca="false">30337783+539050</f>
        <v>30876833</v>
      </c>
      <c r="D1828" s="69" t="n">
        <v>16003666</v>
      </c>
      <c r="E1828" s="69" t="n">
        <f aca="false">SUM(C1828:D1828)</f>
        <v>46880499</v>
      </c>
      <c r="F1828" s="69" t="n">
        <v>38236968</v>
      </c>
      <c r="G1828" s="69" t="n">
        <v>13960820</v>
      </c>
      <c r="H1828" s="69" t="n">
        <f aca="false">SUM(F1828:G1828)</f>
        <v>52197788</v>
      </c>
      <c r="I1828" s="69" t="n">
        <f aca="false">39461223+750000</f>
        <v>40211223</v>
      </c>
      <c r="J1828" s="69" t="n">
        <v>16843740</v>
      </c>
      <c r="K1828" s="69" t="n">
        <f aca="false">SUM(I1828:J1828)</f>
        <v>57054963</v>
      </c>
      <c r="L1828" s="71" t="n">
        <f aca="false">IF(C1828&lt;&gt;0,IF(I1828&lt;&gt;0,I1828/C1828*100,""),"")</f>
        <v>130.231047335716</v>
      </c>
      <c r="M1828" s="71" t="n">
        <f aca="false">IF(E1828&lt;&gt;0,IF(K1828&lt;&gt;0,K1828/E1828*100,""),"")</f>
        <v>121.702977180341</v>
      </c>
      <c r="N1828" s="71" t="n">
        <f aca="false">IF(F1828&lt;&gt;0,IF(I1828&lt;&gt;0,I1828/F1828*100,""),"")</f>
        <v>105.163210116451</v>
      </c>
      <c r="O1828" s="71" t="n">
        <f aca="false">IF(H1828&lt;&gt;0,IF(K1828&lt;&gt;0,K1828/H1828*100,""),"")</f>
        <v>109.305327267891</v>
      </c>
      <c r="Q1828" s="65" t="n">
        <f aca="false">E1828-C1828-D1828</f>
        <v>0</v>
      </c>
      <c r="R1828" s="66" t="n">
        <f aca="false">H1828-F1828-G1828</f>
        <v>0</v>
      </c>
      <c r="S1828" s="66" t="n">
        <f aca="false">K1828-I1828-J1828</f>
        <v>0</v>
      </c>
    </row>
    <row r="1829" s="94" customFormat="true" ht="46.5" hidden="false" customHeight="true" outlineLevel="0" collapsed="false">
      <c r="A1829" s="126" t="s">
        <v>946</v>
      </c>
      <c r="B1829" s="87"/>
      <c r="C1829" s="69"/>
      <c r="D1829" s="69"/>
      <c r="E1829" s="69"/>
      <c r="F1829" s="69"/>
      <c r="G1829" s="69"/>
      <c r="H1829" s="69"/>
      <c r="I1829" s="69"/>
      <c r="J1829" s="69"/>
      <c r="K1829" s="69"/>
      <c r="L1829" s="71"/>
      <c r="M1829" s="71"/>
      <c r="N1829" s="71"/>
      <c r="O1829" s="71"/>
      <c r="Q1829" s="65" t="n">
        <f aca="false">E1829-C1829-D1829</f>
        <v>0</v>
      </c>
      <c r="R1829" s="66" t="n">
        <f aca="false">H1829-F1829-G1829</f>
        <v>0</v>
      </c>
      <c r="S1829" s="66" t="n">
        <f aca="false">K1829-I1829-J1829</f>
        <v>0</v>
      </c>
    </row>
    <row r="1830" s="94" customFormat="true" ht="11.25" hidden="false" customHeight="false" outlineLevel="0" collapsed="false">
      <c r="A1830" s="72" t="s">
        <v>947</v>
      </c>
      <c r="B1830" s="48" t="s">
        <v>948</v>
      </c>
      <c r="C1830" s="69" t="n">
        <v>2336645</v>
      </c>
      <c r="D1830" s="69" t="n">
        <v>1561333</v>
      </c>
      <c r="E1830" s="69" t="n">
        <f aca="false">SUM(C1830:D1830)</f>
        <v>3897978</v>
      </c>
      <c r="F1830" s="69" t="n">
        <v>2679445</v>
      </c>
      <c r="G1830" s="69" t="n">
        <v>1702539</v>
      </c>
      <c r="H1830" s="69" t="n">
        <f aca="false">SUM(F1830:G1830)</f>
        <v>4381984</v>
      </c>
      <c r="I1830" s="69" t="n">
        <v>2631200</v>
      </c>
      <c r="J1830" s="69" t="n">
        <v>1690007</v>
      </c>
      <c r="K1830" s="69" t="n">
        <f aca="false">SUM(I1830:J1830)</f>
        <v>4321207</v>
      </c>
      <c r="L1830" s="71" t="n">
        <f aca="false">IF(C1830&lt;&gt;0,IF(I1830&lt;&gt;0,I1830/C1830*100,""),"")</f>
        <v>112.605894348521</v>
      </c>
      <c r="M1830" s="71" t="n">
        <f aca="false">IF(E1830&lt;&gt;0,IF(K1830&lt;&gt;0,K1830/E1830*100,""),"")</f>
        <v>110.857654917498</v>
      </c>
      <c r="N1830" s="71" t="n">
        <f aca="false">IF(F1830&lt;&gt;0,IF(I1830&lt;&gt;0,I1830/F1830*100,""),"")</f>
        <v>98.1994405557867</v>
      </c>
      <c r="O1830" s="71" t="n">
        <f aca="false">IF(H1830&lt;&gt;0,IF(K1830&lt;&gt;0,K1830/H1830*100,""),"")</f>
        <v>98.613025515383</v>
      </c>
      <c r="Q1830" s="65" t="n">
        <f aca="false">E1830-C1830-D1830</f>
        <v>0</v>
      </c>
      <c r="R1830" s="66" t="n">
        <f aca="false">H1830-F1830-G1830</f>
        <v>0</v>
      </c>
      <c r="S1830" s="66" t="n">
        <f aca="false">K1830-I1830-J1830</f>
        <v>0</v>
      </c>
    </row>
    <row r="1831" s="94" customFormat="true" ht="11.25" hidden="false" customHeight="false" outlineLevel="0" collapsed="false">
      <c r="A1831" s="72" t="s">
        <v>949</v>
      </c>
      <c r="B1831" s="48" t="s">
        <v>950</v>
      </c>
      <c r="C1831" s="69" t="n">
        <v>360219</v>
      </c>
      <c r="D1831" s="69" t="n">
        <v>2081778</v>
      </c>
      <c r="E1831" s="69" t="n">
        <f aca="false">SUM(C1831:D1831)</f>
        <v>2441997</v>
      </c>
      <c r="F1831" s="69" t="n">
        <v>939615</v>
      </c>
      <c r="G1831" s="69" t="n">
        <v>1178681</v>
      </c>
      <c r="H1831" s="69" t="n">
        <f aca="false">SUM(F1831:G1831)</f>
        <v>2118296</v>
      </c>
      <c r="I1831" s="69" t="n">
        <v>176174</v>
      </c>
      <c r="J1831" s="69" t="n">
        <v>1267505</v>
      </c>
      <c r="K1831" s="69" t="n">
        <f aca="false">SUM(I1831:J1831)</f>
        <v>1443679</v>
      </c>
      <c r="L1831" s="71" t="n">
        <f aca="false">IF(C1831&lt;&gt;0,IF(I1831&lt;&gt;0,I1831/C1831*100,""),"")</f>
        <v>48.907470177864</v>
      </c>
      <c r="M1831" s="71" t="n">
        <f aca="false">IF(E1831&lt;&gt;0,IF(K1831&lt;&gt;0,K1831/E1831*100,""),"")</f>
        <v>59.1187867962164</v>
      </c>
      <c r="N1831" s="71" t="n">
        <f aca="false">IF(F1831&lt;&gt;0,IF(I1831&lt;&gt;0,I1831/F1831*100,""),"")</f>
        <v>18.7495942487083</v>
      </c>
      <c r="O1831" s="71" t="n">
        <f aca="false">IF(H1831&lt;&gt;0,IF(K1831&lt;&gt;0,K1831/H1831*100,""),"")</f>
        <v>68.1528454946806</v>
      </c>
      <c r="Q1831" s="65" t="n">
        <f aca="false">E1831-C1831-D1831</f>
        <v>0</v>
      </c>
      <c r="R1831" s="66" t="n">
        <f aca="false">H1831-F1831-G1831</f>
        <v>0</v>
      </c>
      <c r="S1831" s="66" t="n">
        <f aca="false">K1831-I1831-J1831</f>
        <v>0</v>
      </c>
    </row>
    <row r="1832" s="94" customFormat="true" ht="11.25" hidden="false" customHeight="false" outlineLevel="0" collapsed="false">
      <c r="A1832" s="72" t="s">
        <v>951</v>
      </c>
      <c r="B1832" s="48" t="s">
        <v>952</v>
      </c>
      <c r="C1832" s="69" t="n">
        <v>395000</v>
      </c>
      <c r="D1832" s="69" t="n">
        <v>780667</v>
      </c>
      <c r="E1832" s="69" t="n">
        <f aca="false">SUM(C1832:D1832)</f>
        <v>1175667</v>
      </c>
      <c r="F1832" s="69" t="n">
        <v>793000</v>
      </c>
      <c r="G1832" s="69" t="n">
        <v>1178681</v>
      </c>
      <c r="H1832" s="69" t="n">
        <f aca="false">SUM(F1832:G1832)</f>
        <v>1971681</v>
      </c>
      <c r="I1832" s="69" t="n">
        <v>134000</v>
      </c>
      <c r="J1832" s="69" t="n">
        <v>1267506</v>
      </c>
      <c r="K1832" s="69" t="n">
        <f aca="false">SUM(I1832:J1832)</f>
        <v>1401506</v>
      </c>
      <c r="L1832" s="71" t="n">
        <f aca="false">IF(C1832&lt;&gt;0,IF(I1832&lt;&gt;0,I1832/C1832*100,""),"")</f>
        <v>33.9240506329114</v>
      </c>
      <c r="M1832" s="71" t="n">
        <f aca="false">IF(E1832&lt;&gt;0,IF(K1832&lt;&gt;0,K1832/E1832*100,""),"")</f>
        <v>119.209436005263</v>
      </c>
      <c r="N1832" s="71" t="n">
        <f aca="false">IF(F1832&lt;&gt;0,IF(I1832&lt;&gt;0,I1832/F1832*100,""),"")</f>
        <v>16.8978562421185</v>
      </c>
      <c r="O1832" s="71" t="n">
        <f aca="false">IF(H1832&lt;&gt;0,IF(K1832&lt;&gt;0,K1832/H1832*100,""),"")</f>
        <v>71.0817824992988</v>
      </c>
      <c r="Q1832" s="65" t="n">
        <f aca="false">E1832-C1832-D1832</f>
        <v>0</v>
      </c>
      <c r="R1832" s="66" t="n">
        <f aca="false">H1832-F1832-G1832</f>
        <v>0</v>
      </c>
      <c r="S1832" s="66" t="n">
        <f aca="false">K1832-I1832-J1832</f>
        <v>0</v>
      </c>
    </row>
    <row r="1833" s="94" customFormat="true" ht="11.25" hidden="false" customHeight="false" outlineLevel="0" collapsed="false">
      <c r="A1833" s="72" t="s">
        <v>332</v>
      </c>
      <c r="B1833" s="48" t="s">
        <v>333</v>
      </c>
      <c r="C1833" s="69" t="n">
        <v>10000</v>
      </c>
      <c r="D1833" s="69"/>
      <c r="E1833" s="69" t="n">
        <f aca="false">SUM(C1833:D1833)</f>
        <v>10000</v>
      </c>
      <c r="F1833" s="69" t="n">
        <v>789849</v>
      </c>
      <c r="G1833" s="69" t="n">
        <v>196448</v>
      </c>
      <c r="H1833" s="69" t="n">
        <f aca="false">SUM(F1833:G1833)</f>
        <v>986297</v>
      </c>
      <c r="I1833" s="69" t="n">
        <v>950000</v>
      </c>
      <c r="J1833" s="69"/>
      <c r="K1833" s="69" t="n">
        <f aca="false">SUM(I1833:J1833)</f>
        <v>950000</v>
      </c>
      <c r="L1833" s="71" t="n">
        <f aca="false">IF(C1833&lt;&gt;0,IF(I1833&lt;&gt;0,I1833/C1833*100,""),"")</f>
        <v>9500</v>
      </c>
      <c r="M1833" s="71" t="n">
        <f aca="false">IF(E1833&lt;&gt;0,IF(K1833&lt;&gt;0,K1833/E1833*100,""),"")</f>
        <v>9500</v>
      </c>
      <c r="N1833" s="71" t="n">
        <f aca="false">IF(F1833&lt;&gt;0,IF(I1833&lt;&gt;0,I1833/F1833*100,""),"")</f>
        <v>120.276154049698</v>
      </c>
      <c r="O1833" s="71" t="n">
        <f aca="false">IF(H1833&lt;&gt;0,IF(K1833&lt;&gt;0,K1833/H1833*100,""),"")</f>
        <v>96.3198711949849</v>
      </c>
      <c r="Q1833" s="65" t="n">
        <f aca="false">E1833-C1833-D1833</f>
        <v>0</v>
      </c>
      <c r="R1833" s="66" t="n">
        <f aca="false">H1833-F1833-G1833</f>
        <v>0</v>
      </c>
      <c r="S1833" s="66" t="n">
        <f aca="false">K1833-I1833-J1833</f>
        <v>0</v>
      </c>
    </row>
    <row r="1834" s="94" customFormat="true" ht="11.25" hidden="false" customHeight="false" outlineLevel="0" collapsed="false">
      <c r="A1834" s="75" t="s">
        <v>145</v>
      </c>
      <c r="B1834" s="48" t="s">
        <v>146</v>
      </c>
      <c r="C1834" s="69" t="n">
        <v>4343580</v>
      </c>
      <c r="D1834" s="69"/>
      <c r="E1834" s="69" t="n">
        <f aca="false">SUM(C1834:D1834)</f>
        <v>4343580</v>
      </c>
      <c r="F1834" s="69" t="n">
        <v>4893636</v>
      </c>
      <c r="G1834" s="69"/>
      <c r="H1834" s="69" t="n">
        <f aca="false">SUM(F1834:G1834)</f>
        <v>4893636</v>
      </c>
      <c r="I1834" s="69" t="n">
        <f aca="false">3290500+26500</f>
        <v>3317000</v>
      </c>
      <c r="J1834" s="69"/>
      <c r="K1834" s="69" t="n">
        <f aca="false">SUM(I1834:J1834)</f>
        <v>3317000</v>
      </c>
      <c r="L1834" s="71" t="n">
        <f aca="false">IF(C1834&lt;&gt;0,IF(I1834&lt;&gt;0,I1834/C1834*100,""),"")</f>
        <v>76.3655786240843</v>
      </c>
      <c r="M1834" s="71" t="n">
        <f aca="false">IF(E1834&lt;&gt;0,IF(K1834&lt;&gt;0,K1834/E1834*100,""),"")</f>
        <v>76.3655786240843</v>
      </c>
      <c r="N1834" s="71" t="n">
        <f aca="false">IF(F1834&lt;&gt;0,IF(I1834&lt;&gt;0,I1834/F1834*100,""),"")</f>
        <v>67.7819110371103</v>
      </c>
      <c r="O1834" s="71" t="n">
        <f aca="false">IF(H1834&lt;&gt;0,IF(K1834&lt;&gt;0,K1834/H1834*100,""),"")</f>
        <v>67.7819110371103</v>
      </c>
      <c r="Q1834" s="65" t="n">
        <f aca="false">E1834-C1834-D1834</f>
        <v>0</v>
      </c>
      <c r="R1834" s="66" t="n">
        <f aca="false">H1834-F1834-G1834</f>
        <v>0</v>
      </c>
      <c r="S1834" s="66" t="n">
        <f aca="false">K1834-I1834-J1834</f>
        <v>0</v>
      </c>
    </row>
    <row r="1835" s="94" customFormat="true" ht="11.25" hidden="false" customHeight="false" outlineLevel="0" collapsed="false">
      <c r="A1835" s="75" t="s">
        <v>328</v>
      </c>
      <c r="B1835" s="48" t="s">
        <v>329</v>
      </c>
      <c r="C1835" s="69" t="n">
        <v>171000</v>
      </c>
      <c r="D1835" s="69"/>
      <c r="E1835" s="69" t="n">
        <f aca="false">SUM(C1835:D1835)</f>
        <v>171000</v>
      </c>
      <c r="F1835" s="69" t="n">
        <v>171000</v>
      </c>
      <c r="G1835" s="69" t="n">
        <v>130964</v>
      </c>
      <c r="H1835" s="69" t="n">
        <f aca="false">SUM(F1835:G1835)</f>
        <v>301964</v>
      </c>
      <c r="I1835" s="69" t="n">
        <v>236000</v>
      </c>
      <c r="J1835" s="69"/>
      <c r="K1835" s="69" t="n">
        <f aca="false">SUM(I1835:J1835)</f>
        <v>236000</v>
      </c>
      <c r="L1835" s="71" t="n">
        <f aca="false">IF(C1835&lt;&gt;0,IF(I1835&lt;&gt;0,I1835/C1835*100,""),"")</f>
        <v>138.011695906433</v>
      </c>
      <c r="M1835" s="71" t="n">
        <f aca="false">IF(E1835&lt;&gt;0,IF(K1835&lt;&gt;0,K1835/E1835*100,""),"")</f>
        <v>138.011695906433</v>
      </c>
      <c r="N1835" s="71" t="n">
        <f aca="false">IF(F1835&lt;&gt;0,IF(I1835&lt;&gt;0,I1835/F1835*100,""),"")</f>
        <v>138.011695906433</v>
      </c>
      <c r="O1835" s="71" t="n">
        <f aca="false">IF(H1835&lt;&gt;0,IF(K1835&lt;&gt;0,K1835/H1835*100,""),"")</f>
        <v>78.1550118557179</v>
      </c>
      <c r="Q1835" s="65" t="n">
        <f aca="false">E1835-C1835-D1835</f>
        <v>0</v>
      </c>
      <c r="R1835" s="66" t="n">
        <f aca="false">H1835-F1835-G1835</f>
        <v>0</v>
      </c>
      <c r="S1835" s="66" t="n">
        <f aca="false">K1835-I1835-J1835</f>
        <v>0</v>
      </c>
    </row>
    <row r="1836" s="94" customFormat="true" ht="11.25" hidden="false" customHeight="false" outlineLevel="0" collapsed="false">
      <c r="A1836" s="72" t="s">
        <v>855</v>
      </c>
      <c r="B1836" s="48" t="s">
        <v>953</v>
      </c>
      <c r="C1836" s="69"/>
      <c r="D1836" s="69"/>
      <c r="E1836" s="69" t="n">
        <f aca="false">SUM(C1836:D1836)</f>
        <v>0</v>
      </c>
      <c r="F1836" s="69"/>
      <c r="G1836" s="69"/>
      <c r="H1836" s="69" t="n">
        <f aca="false">SUM(F1836:G1836)</f>
        <v>0</v>
      </c>
      <c r="I1836" s="69"/>
      <c r="J1836" s="69"/>
      <c r="K1836" s="69" t="n">
        <f aca="false">SUM(I1836:J1836)</f>
        <v>0</v>
      </c>
      <c r="L1836" s="71" t="str">
        <f aca="false">IF(C1836&lt;&gt;0,IF(I1836&lt;&gt;0,I1836/C1836*100,""),"")</f>
        <v/>
      </c>
      <c r="M1836" s="71" t="str">
        <f aca="false">IF(E1836&lt;&gt;0,IF(K1836&lt;&gt;0,K1836/E1836*100,""),"")</f>
        <v/>
      </c>
      <c r="N1836" s="71" t="str">
        <f aca="false">IF(F1836&lt;&gt;0,IF(I1836&lt;&gt;0,I1836/F1836*100,""),"")</f>
        <v/>
      </c>
      <c r="O1836" s="71" t="str">
        <f aca="false">IF(H1836&lt;&gt;0,IF(K1836&lt;&gt;0,K1836/H1836*100,""),"")</f>
        <v/>
      </c>
      <c r="Q1836" s="65" t="n">
        <f aca="false">E1836-C1836-D1836</f>
        <v>0</v>
      </c>
      <c r="R1836" s="66" t="n">
        <f aca="false">H1836-F1836-G1836</f>
        <v>0</v>
      </c>
      <c r="S1836" s="66" t="n">
        <f aca="false">K1836-I1836-J1836</f>
        <v>0</v>
      </c>
    </row>
    <row r="1837" s="94" customFormat="true" ht="11.25" hidden="false" customHeight="false" outlineLevel="0" collapsed="false">
      <c r="A1837" s="101" t="s">
        <v>954</v>
      </c>
      <c r="B1837" s="124" t="s">
        <v>955</v>
      </c>
      <c r="C1837" s="103" t="n">
        <v>17086</v>
      </c>
      <c r="D1837" s="103" t="n">
        <v>32528</v>
      </c>
      <c r="E1837" s="103" t="n">
        <f aca="false">SUM(C1837:D1837)</f>
        <v>49614</v>
      </c>
      <c r="F1837" s="103" t="n">
        <v>17086</v>
      </c>
      <c r="G1837" s="103" t="n">
        <v>130964</v>
      </c>
      <c r="H1837" s="103" t="n">
        <f aca="false">SUM(F1837:G1837)</f>
        <v>148050</v>
      </c>
      <c r="I1837" s="103" t="n">
        <v>4330</v>
      </c>
      <c r="J1837" s="103" t="n">
        <v>140834</v>
      </c>
      <c r="K1837" s="103" t="n">
        <f aca="false">SUM(I1837:J1837)</f>
        <v>145164</v>
      </c>
      <c r="L1837" s="117" t="n">
        <f aca="false">IF(C1837&lt;&gt;0,IF(I1837&lt;&gt;0,I1837/C1837*100,""),"")</f>
        <v>25.3423855788365</v>
      </c>
      <c r="M1837" s="117" t="n">
        <f aca="false">IF(E1837&lt;&gt;0,IF(K1837&lt;&gt;0,K1837/E1837*100,""),"")</f>
        <v>292.586769863345</v>
      </c>
      <c r="N1837" s="117" t="n">
        <f aca="false">IF(F1837&lt;&gt;0,IF(I1837&lt;&gt;0,I1837/F1837*100,""),"")</f>
        <v>25.3423855788365</v>
      </c>
      <c r="O1837" s="117" t="n">
        <f aca="false">IF(H1837&lt;&gt;0,IF(K1837&lt;&gt;0,K1837/H1837*100,""),"")</f>
        <v>98.0506585612969</v>
      </c>
      <c r="Q1837" s="65" t="n">
        <f aca="false">E1837-C1837-D1837</f>
        <v>0</v>
      </c>
      <c r="R1837" s="66" t="n">
        <f aca="false">H1837-F1837-G1837</f>
        <v>0</v>
      </c>
      <c r="S1837" s="66" t="n">
        <f aca="false">K1837-I1837-J1837</f>
        <v>0</v>
      </c>
    </row>
    <row r="1838" s="94" customFormat="true" ht="11.25" hidden="false" customHeight="false" outlineLevel="0" collapsed="false">
      <c r="A1838" s="72" t="s">
        <v>956</v>
      </c>
      <c r="B1838" s="48" t="s">
        <v>957</v>
      </c>
      <c r="C1838" s="69" t="n">
        <v>63493</v>
      </c>
      <c r="D1838" s="69"/>
      <c r="E1838" s="69" t="n">
        <f aca="false">SUM(C1838:D1838)</f>
        <v>63493</v>
      </c>
      <c r="F1838" s="69" t="n">
        <v>63493</v>
      </c>
      <c r="G1838" s="69" t="n">
        <v>130964</v>
      </c>
      <c r="H1838" s="69" t="n">
        <f aca="false">SUM(F1838:G1838)</f>
        <v>194457</v>
      </c>
      <c r="I1838" s="69" t="n">
        <v>8345</v>
      </c>
      <c r="J1838" s="69" t="n">
        <v>140834</v>
      </c>
      <c r="K1838" s="69" t="n">
        <f aca="false">SUM(I1838:J1838)</f>
        <v>149179</v>
      </c>
      <c r="L1838" s="71" t="n">
        <f aca="false">IF(C1838&lt;&gt;0,IF(I1838&lt;&gt;0,I1838/C1838*100,""),"")</f>
        <v>13.1431811380782</v>
      </c>
      <c r="M1838" s="71" t="n">
        <f aca="false">IF(E1838&lt;&gt;0,IF(K1838&lt;&gt;0,K1838/E1838*100,""),"")</f>
        <v>234.953459436473</v>
      </c>
      <c r="N1838" s="71" t="n">
        <f aca="false">IF(F1838&lt;&gt;0,IF(I1838&lt;&gt;0,I1838/F1838*100,""),"")</f>
        <v>13.1431811380782</v>
      </c>
      <c r="O1838" s="71" t="n">
        <f aca="false">IF(H1838&lt;&gt;0,IF(K1838&lt;&gt;0,K1838/H1838*100,""),"")</f>
        <v>76.7156749307045</v>
      </c>
      <c r="Q1838" s="65" t="n">
        <f aca="false">E1838-C1838-D1838</f>
        <v>0</v>
      </c>
      <c r="R1838" s="66" t="n">
        <f aca="false">H1838-F1838-G1838</f>
        <v>0</v>
      </c>
      <c r="S1838" s="66" t="n">
        <f aca="false">K1838-I1838-J1838</f>
        <v>0</v>
      </c>
    </row>
    <row r="1839" s="94" customFormat="true" ht="11.25" hidden="false" customHeight="false" outlineLevel="0" collapsed="false">
      <c r="A1839" s="72" t="s">
        <v>958</v>
      </c>
      <c r="B1839" s="48" t="s">
        <v>959</v>
      </c>
      <c r="C1839" s="69"/>
      <c r="D1839" s="69"/>
      <c r="E1839" s="69"/>
      <c r="F1839" s="69" t="n">
        <v>39744</v>
      </c>
      <c r="G1839" s="69" t="n">
        <v>130965</v>
      </c>
      <c r="H1839" s="69" t="n">
        <f aca="false">SUM(F1839:G1839)</f>
        <v>170709</v>
      </c>
      <c r="I1839" s="69" t="n">
        <v>39744</v>
      </c>
      <c r="J1839" s="69" t="n">
        <v>140834</v>
      </c>
      <c r="K1839" s="69" t="n">
        <f aca="false">SUM(I1839:J1839)</f>
        <v>180578</v>
      </c>
      <c r="L1839" s="71" t="str">
        <f aca="false">IF(C1839&lt;&gt;0,IF(I1839&lt;&gt;0,I1839/C1839*100,""),"")</f>
        <v/>
      </c>
      <c r="M1839" s="71" t="str">
        <f aca="false">IF(E1839&lt;&gt;0,IF(K1839&lt;&gt;0,K1839/E1839*100,""),"")</f>
        <v/>
      </c>
      <c r="N1839" s="71" t="n">
        <f aca="false">IF(F1839&lt;&gt;0,IF(I1839&lt;&gt;0,I1839/F1839*100,""),"")</f>
        <v>100</v>
      </c>
      <c r="O1839" s="71" t="n">
        <f aca="false">IF(H1839&lt;&gt;0,IF(K1839&lt;&gt;0,K1839/H1839*100,""),"")</f>
        <v>105.781183183078</v>
      </c>
      <c r="Q1839" s="65" t="n">
        <f aca="false">E1839-C1839-D1839</f>
        <v>0</v>
      </c>
      <c r="R1839" s="66" t="n">
        <f aca="false">H1839-F1839-G1839</f>
        <v>0</v>
      </c>
      <c r="S1839" s="66" t="n">
        <f aca="false">K1839-I1839-J1839</f>
        <v>0</v>
      </c>
    </row>
    <row r="1840" s="94" customFormat="true" ht="11.25" hidden="false" customHeight="false" outlineLevel="0" collapsed="false">
      <c r="A1840" s="72" t="s">
        <v>960</v>
      </c>
      <c r="B1840" s="48" t="s">
        <v>961</v>
      </c>
      <c r="C1840" s="69" t="n">
        <v>358500</v>
      </c>
      <c r="D1840" s="69" t="n">
        <v>910778</v>
      </c>
      <c r="E1840" s="69" t="n">
        <f aca="false">SUM(C1840:D1840)</f>
        <v>1269278</v>
      </c>
      <c r="F1840" s="69" t="n">
        <v>372500</v>
      </c>
      <c r="G1840" s="69" t="n">
        <v>1047716</v>
      </c>
      <c r="H1840" s="69" t="n">
        <f aca="false">SUM(F1840:G1840)</f>
        <v>1420216</v>
      </c>
      <c r="I1840" s="69" t="n">
        <v>350000</v>
      </c>
      <c r="J1840" s="69" t="n">
        <v>1126672</v>
      </c>
      <c r="K1840" s="69" t="n">
        <f aca="false">SUM(I1840:J1840)</f>
        <v>1476672</v>
      </c>
      <c r="L1840" s="71" t="n">
        <f aca="false">IF(C1840&lt;&gt;0,IF(I1840&lt;&gt;0,I1840/C1840*100,""),"")</f>
        <v>97.629009762901</v>
      </c>
      <c r="M1840" s="71" t="n">
        <f aca="false">IF(E1840&lt;&gt;0,IF(K1840&lt;&gt;0,K1840/E1840*100,""),"")</f>
        <v>116.339525304937</v>
      </c>
      <c r="N1840" s="71" t="n">
        <f aca="false">IF(F1840&lt;&gt;0,IF(I1840&lt;&gt;0,I1840/F1840*100,""),"")</f>
        <v>93.9597315436242</v>
      </c>
      <c r="O1840" s="71" t="n">
        <f aca="false">IF(H1840&lt;&gt;0,IF(K1840&lt;&gt;0,K1840/H1840*100,""),"")</f>
        <v>103.975169974145</v>
      </c>
      <c r="Q1840" s="65" t="n">
        <f aca="false">E1840-C1840-D1840</f>
        <v>0</v>
      </c>
      <c r="R1840" s="66" t="n">
        <f aca="false">H1840-F1840-G1840</f>
        <v>0</v>
      </c>
      <c r="S1840" s="66" t="n">
        <f aca="false">K1840-I1840-J1840</f>
        <v>0</v>
      </c>
    </row>
    <row r="1841" s="94" customFormat="true" ht="11.25" hidden="false" customHeight="false" outlineLevel="0" collapsed="false">
      <c r="A1841" s="72" t="s">
        <v>30</v>
      </c>
      <c r="B1841" s="48" t="s">
        <v>31</v>
      </c>
      <c r="C1841" s="69" t="n">
        <v>662000</v>
      </c>
      <c r="D1841" s="69"/>
      <c r="E1841" s="69" t="n">
        <f aca="false">SUM(C1841:D1841)</f>
        <v>662000</v>
      </c>
      <c r="F1841" s="69" t="n">
        <v>869871</v>
      </c>
      <c r="G1841" s="69"/>
      <c r="H1841" s="69" t="n">
        <f aca="false">SUM(F1841:G1841)</f>
        <v>869871</v>
      </c>
      <c r="I1841" s="69" t="n">
        <v>928000</v>
      </c>
      <c r="J1841" s="69"/>
      <c r="K1841" s="69" t="n">
        <f aca="false">SUM(I1841:J1841)</f>
        <v>928000</v>
      </c>
      <c r="L1841" s="71" t="n">
        <f aca="false">IF(C1841&lt;&gt;0,IF(I1841&lt;&gt;0,I1841/C1841*100,""),"")</f>
        <v>140.181268882175</v>
      </c>
      <c r="M1841" s="71" t="n">
        <f aca="false">IF(E1841&lt;&gt;0,IF(K1841&lt;&gt;0,K1841/E1841*100,""),"")</f>
        <v>140.181268882175</v>
      </c>
      <c r="N1841" s="71" t="n">
        <f aca="false">IF(F1841&lt;&gt;0,IF(I1841&lt;&gt;0,I1841/F1841*100,""),"")</f>
        <v>106.682485104113</v>
      </c>
      <c r="O1841" s="71" t="n">
        <f aca="false">IF(H1841&lt;&gt;0,IF(K1841&lt;&gt;0,K1841/H1841*100,""),"")</f>
        <v>106.682485104113</v>
      </c>
      <c r="Q1841" s="65" t="n">
        <f aca="false">E1841-C1841-D1841</f>
        <v>0</v>
      </c>
      <c r="R1841" s="66" t="n">
        <f aca="false">H1841-F1841-G1841</f>
        <v>0</v>
      </c>
      <c r="S1841" s="66" t="n">
        <f aca="false">K1841-I1841-J1841</f>
        <v>0</v>
      </c>
    </row>
    <row r="1842" s="94" customFormat="true" ht="11.25" hidden="false" customHeight="false" outlineLevel="0" collapsed="false">
      <c r="A1842" s="72" t="s">
        <v>962</v>
      </c>
      <c r="B1842" s="48" t="s">
        <v>963</v>
      </c>
      <c r="C1842" s="69"/>
      <c r="D1842" s="69"/>
      <c r="E1842" s="69"/>
      <c r="F1842" s="69"/>
      <c r="G1842" s="69"/>
      <c r="H1842" s="69"/>
      <c r="I1842" s="69" t="n">
        <f aca="false">300000+70000</f>
        <v>370000</v>
      </c>
      <c r="J1842" s="69" t="n">
        <v>985838</v>
      </c>
      <c r="K1842" s="69" t="n">
        <f aca="false">SUM(I1842:J1842)</f>
        <v>1355838</v>
      </c>
      <c r="L1842" s="71" t="str">
        <f aca="false">IF(C1842&lt;&gt;0,IF(I1842&lt;&gt;0,I1842/C1842*100,""),"")</f>
        <v/>
      </c>
      <c r="M1842" s="71" t="str">
        <f aca="false">IF(E1842&lt;&gt;0,IF(K1842&lt;&gt;0,K1842/E1842*100,""),"")</f>
        <v/>
      </c>
      <c r="N1842" s="71" t="str">
        <f aca="false">IF(F1842&lt;&gt;0,IF(I1842&lt;&gt;0,I1842/F1842*100,""),"")</f>
        <v/>
      </c>
      <c r="O1842" s="71" t="str">
        <f aca="false">IF(H1842&lt;&gt;0,IF(K1842&lt;&gt;0,K1842/H1842*100,""),"")</f>
        <v/>
      </c>
      <c r="Q1842" s="65" t="n">
        <f aca="false">E1842-C1842-D1842</f>
        <v>0</v>
      </c>
      <c r="R1842" s="66" t="n">
        <f aca="false">H1842-F1842-G1842</f>
        <v>0</v>
      </c>
      <c r="S1842" s="66" t="n">
        <f aca="false">K1842-I1842-J1842</f>
        <v>0</v>
      </c>
    </row>
    <row r="1843" s="94" customFormat="true" ht="36.75" hidden="false" customHeight="true" outlineLevel="0" collapsed="false">
      <c r="A1843" s="126" t="s">
        <v>964</v>
      </c>
      <c r="B1843" s="48"/>
      <c r="C1843" s="69"/>
      <c r="D1843" s="69"/>
      <c r="E1843" s="69"/>
      <c r="F1843" s="69"/>
      <c r="G1843" s="69"/>
      <c r="H1843" s="69"/>
      <c r="I1843" s="69"/>
      <c r="J1843" s="69"/>
      <c r="K1843" s="69"/>
      <c r="L1843" s="71"/>
      <c r="M1843" s="71"/>
      <c r="N1843" s="71"/>
      <c r="O1843" s="71"/>
      <c r="Q1843" s="65" t="n">
        <f aca="false">E1843-C1843-D1843</f>
        <v>0</v>
      </c>
      <c r="R1843" s="66" t="n">
        <f aca="false">H1843-F1843-G1843</f>
        <v>0</v>
      </c>
      <c r="S1843" s="66" t="n">
        <f aca="false">K1843-I1843-J1843</f>
        <v>0</v>
      </c>
    </row>
    <row r="1844" s="94" customFormat="true" ht="11.25" hidden="false" customHeight="false" outlineLevel="0" collapsed="false">
      <c r="A1844" s="72" t="s">
        <v>169</v>
      </c>
      <c r="B1844" s="79" t="s">
        <v>170</v>
      </c>
      <c r="C1844" s="69" t="n">
        <v>1019200</v>
      </c>
      <c r="D1844" s="69"/>
      <c r="E1844" s="69" t="n">
        <f aca="false">SUM(C1844:D1844)</f>
        <v>1019200</v>
      </c>
      <c r="F1844" s="69" t="n">
        <v>1475596</v>
      </c>
      <c r="G1844" s="69" t="n">
        <v>196447</v>
      </c>
      <c r="H1844" s="69" t="n">
        <f aca="false">SUM(F1844:G1844)</f>
        <v>1672043</v>
      </c>
      <c r="I1844" s="69"/>
      <c r="J1844" s="69"/>
      <c r="K1844" s="69" t="n">
        <f aca="false">SUM(I1844:J1844)</f>
        <v>0</v>
      </c>
      <c r="L1844" s="71" t="str">
        <f aca="false">IF(C1844&lt;&gt;0,IF(I1844&lt;&gt;0,I1844/C1844*100,""),"")</f>
        <v/>
      </c>
      <c r="M1844" s="71" t="str">
        <f aca="false">IF(E1844&lt;&gt;0,IF(K1844&lt;&gt;0,K1844/E1844*100,""),"")</f>
        <v/>
      </c>
      <c r="N1844" s="71" t="str">
        <f aca="false">IF(F1844&lt;&gt;0,IF(I1844&lt;&gt;0,I1844/F1844*100,""),"")</f>
        <v/>
      </c>
      <c r="O1844" s="71" t="str">
        <f aca="false">IF(H1844&lt;&gt;0,IF(K1844&lt;&gt;0,K1844/H1844*100,""),"")</f>
        <v/>
      </c>
      <c r="Q1844" s="65" t="n">
        <f aca="false">E1844-C1844-D1844</f>
        <v>0</v>
      </c>
      <c r="R1844" s="66" t="n">
        <f aca="false">H1844-F1844-G1844</f>
        <v>0</v>
      </c>
      <c r="S1844" s="66" t="n">
        <f aca="false">K1844-I1844-J1844</f>
        <v>0</v>
      </c>
    </row>
    <row r="1845" s="94" customFormat="true" ht="11.25" hidden="false" customHeight="false" outlineLevel="0" collapsed="false">
      <c r="A1845" s="72" t="s">
        <v>965</v>
      </c>
      <c r="B1845" s="79" t="s">
        <v>966</v>
      </c>
      <c r="C1845" s="69" t="n">
        <v>184015</v>
      </c>
      <c r="D1845" s="69" t="n">
        <v>130111</v>
      </c>
      <c r="E1845" s="69" t="n">
        <f aca="false">SUM(C1845:D1845)</f>
        <v>314126</v>
      </c>
      <c r="F1845" s="69" t="n">
        <v>406503</v>
      </c>
      <c r="G1845" s="69" t="n">
        <v>261929</v>
      </c>
      <c r="H1845" s="69" t="n">
        <f aca="false">SUM(F1845:G1845)</f>
        <v>668432</v>
      </c>
      <c r="I1845" s="69"/>
      <c r="J1845" s="69"/>
      <c r="K1845" s="69" t="n">
        <f aca="false">SUM(I1845:J1845)</f>
        <v>0</v>
      </c>
      <c r="L1845" s="71" t="str">
        <f aca="false">IF(C1845&lt;&gt;0,IF(I1845&lt;&gt;0,I1845/C1845*100,""),"")</f>
        <v/>
      </c>
      <c r="M1845" s="71" t="str">
        <f aca="false">IF(E1845&lt;&gt;0,IF(K1845&lt;&gt;0,K1845/E1845*100,""),"")</f>
        <v/>
      </c>
      <c r="N1845" s="71" t="str">
        <f aca="false">IF(F1845&lt;&gt;0,IF(I1845&lt;&gt;0,I1845/F1845*100,""),"")</f>
        <v/>
      </c>
      <c r="O1845" s="71" t="str">
        <f aca="false">IF(H1845&lt;&gt;0,IF(K1845&lt;&gt;0,K1845/H1845*100,""),"")</f>
        <v/>
      </c>
      <c r="Q1845" s="65" t="n">
        <f aca="false">E1845-C1845-D1845</f>
        <v>0</v>
      </c>
      <c r="R1845" s="66" t="n">
        <f aca="false">H1845-F1845-G1845</f>
        <v>0</v>
      </c>
      <c r="S1845" s="66" t="n">
        <f aca="false">K1845-I1845-J1845</f>
        <v>0</v>
      </c>
    </row>
    <row r="1846" s="94" customFormat="true" ht="11.25" hidden="false" customHeight="false" outlineLevel="0" collapsed="false">
      <c r="A1846" s="72" t="s">
        <v>967</v>
      </c>
      <c r="B1846" s="79" t="s">
        <v>968</v>
      </c>
      <c r="C1846" s="69" t="n">
        <v>162364</v>
      </c>
      <c r="D1846" s="69" t="n">
        <v>130111</v>
      </c>
      <c r="E1846" s="69" t="n">
        <f aca="false">SUM(C1846:D1846)</f>
        <v>292475</v>
      </c>
      <c r="F1846" s="69" t="n">
        <v>324823</v>
      </c>
      <c r="G1846" s="69" t="n">
        <v>261929</v>
      </c>
      <c r="H1846" s="69" t="n">
        <f aca="false">SUM(F1846:G1846)</f>
        <v>586752</v>
      </c>
      <c r="I1846" s="69"/>
      <c r="J1846" s="69"/>
      <c r="K1846" s="69" t="n">
        <f aca="false">SUM(I1846:J1846)</f>
        <v>0</v>
      </c>
      <c r="L1846" s="71" t="str">
        <f aca="false">IF(C1846&lt;&gt;0,IF(I1846&lt;&gt;0,I1846/C1846*100,""),"")</f>
        <v/>
      </c>
      <c r="M1846" s="71" t="str">
        <f aca="false">IF(E1846&lt;&gt;0,IF(K1846&lt;&gt;0,K1846/E1846*100,""),"")</f>
        <v/>
      </c>
      <c r="N1846" s="71" t="str">
        <f aca="false">IF(F1846&lt;&gt;0,IF(I1846&lt;&gt;0,I1846/F1846*100,""),"")</f>
        <v/>
      </c>
      <c r="O1846" s="71" t="str">
        <f aca="false">IF(H1846&lt;&gt;0,IF(K1846&lt;&gt;0,K1846/H1846*100,""),"")</f>
        <v/>
      </c>
      <c r="Q1846" s="65" t="n">
        <f aca="false">E1846-C1846-D1846</f>
        <v>0</v>
      </c>
      <c r="R1846" s="66" t="n">
        <f aca="false">H1846-F1846-G1846</f>
        <v>0</v>
      </c>
      <c r="S1846" s="66" t="n">
        <f aca="false">K1846-I1846-J1846</f>
        <v>0</v>
      </c>
    </row>
    <row r="1847" s="94" customFormat="true" ht="11.25" hidden="false" customHeight="false" outlineLevel="0" collapsed="false">
      <c r="A1847" s="75" t="s">
        <v>55</v>
      </c>
      <c r="B1847" s="79" t="s">
        <v>56</v>
      </c>
      <c r="C1847" s="69"/>
      <c r="D1847" s="69"/>
      <c r="E1847" s="69" t="n">
        <f aca="false">SUM(C1847:D1847)</f>
        <v>0</v>
      </c>
      <c r="F1847" s="69" t="n">
        <v>5367278</v>
      </c>
      <c r="G1847" s="69"/>
      <c r="H1847" s="69" t="n">
        <f aca="false">SUM(F1847:G1847)</f>
        <v>5367278</v>
      </c>
      <c r="I1847" s="69"/>
      <c r="J1847" s="69"/>
      <c r="K1847" s="69" t="n">
        <f aca="false">SUM(I1847:J1847)</f>
        <v>0</v>
      </c>
      <c r="L1847" s="71" t="str">
        <f aca="false">IF(C1847&lt;&gt;0,IF(I1847&lt;&gt;0,I1847/C1847*100,""),"")</f>
        <v/>
      </c>
      <c r="M1847" s="71" t="str">
        <f aca="false">IF(E1847&lt;&gt;0,IF(K1847&lt;&gt;0,K1847/E1847*100,""),"")</f>
        <v/>
      </c>
      <c r="N1847" s="71" t="str">
        <f aca="false">IF(F1847&lt;&gt;0,IF(I1847&lt;&gt;0,I1847/F1847*100,""),"")</f>
        <v/>
      </c>
      <c r="O1847" s="71" t="str">
        <f aca="false">IF(H1847&lt;&gt;0,IF(K1847&lt;&gt;0,K1847/H1847*100,""),"")</f>
        <v/>
      </c>
      <c r="Q1847" s="65" t="n">
        <f aca="false">E1847-C1847-D1847</f>
        <v>0</v>
      </c>
      <c r="R1847" s="66" t="n">
        <f aca="false">H1847-F1847-G1847</f>
        <v>0</v>
      </c>
      <c r="S1847" s="66" t="n">
        <f aca="false">K1847-I1847-J1847</f>
        <v>0</v>
      </c>
    </row>
    <row r="1848" s="94" customFormat="true" ht="11.25" hidden="false" customHeight="false" outlineLevel="0" collapsed="false">
      <c r="A1848" s="72" t="s">
        <v>57</v>
      </c>
      <c r="B1848" s="79" t="s">
        <v>58</v>
      </c>
      <c r="C1848" s="69"/>
      <c r="D1848" s="69"/>
      <c r="E1848" s="69" t="n">
        <f aca="false">SUM(C1848:D1848)</f>
        <v>0</v>
      </c>
      <c r="F1848" s="69" t="n">
        <v>108130899</v>
      </c>
      <c r="G1848" s="69"/>
      <c r="H1848" s="69" t="n">
        <f aca="false">SUM(F1848:G1848)</f>
        <v>108130899</v>
      </c>
      <c r="I1848" s="69"/>
      <c r="J1848" s="69"/>
      <c r="K1848" s="69" t="n">
        <f aca="false">SUM(I1848:J1848)</f>
        <v>0</v>
      </c>
      <c r="L1848" s="71" t="str">
        <f aca="false">IF(C1848&lt;&gt;0,IF(I1848&lt;&gt;0,I1848/C1848*100,""),"")</f>
        <v/>
      </c>
      <c r="M1848" s="71" t="str">
        <f aca="false">IF(E1848&lt;&gt;0,IF(K1848&lt;&gt;0,K1848/E1848*100,""),"")</f>
        <v/>
      </c>
      <c r="N1848" s="71" t="str">
        <f aca="false">IF(F1848&lt;&gt;0,IF(I1848&lt;&gt;0,I1848/F1848*100,""),"")</f>
        <v/>
      </c>
      <c r="O1848" s="71" t="str">
        <f aca="false">IF(H1848&lt;&gt;0,IF(K1848&lt;&gt;0,K1848/H1848*100,""),"")</f>
        <v/>
      </c>
      <c r="Q1848" s="65" t="n">
        <f aca="false">E1848-C1848-D1848</f>
        <v>0</v>
      </c>
      <c r="R1848" s="66" t="n">
        <f aca="false">H1848-F1848-G1848</f>
        <v>0</v>
      </c>
      <c r="S1848" s="66" t="n">
        <f aca="false">K1848-I1848-J1848</f>
        <v>0</v>
      </c>
    </row>
    <row r="1849" s="94" customFormat="true" ht="6" hidden="false" customHeight="true" outlineLevel="0" collapsed="false">
      <c r="A1849" s="75"/>
      <c r="B1849" s="87"/>
      <c r="C1849" s="69"/>
      <c r="D1849" s="69"/>
      <c r="E1849" s="69"/>
      <c r="F1849" s="69"/>
      <c r="G1849" s="69"/>
      <c r="H1849" s="69"/>
      <c r="I1849" s="69"/>
      <c r="J1849" s="69"/>
      <c r="K1849" s="69"/>
      <c r="L1849" s="71" t="str">
        <f aca="false">IF(C1849&lt;&gt;0,IF(I1849&lt;&gt;0,I1849/C1849*100,""),"")</f>
        <v/>
      </c>
      <c r="M1849" s="71" t="str">
        <f aca="false">IF(E1849&lt;&gt;0,IF(K1849&lt;&gt;0,K1849/E1849*100,""),"")</f>
        <v/>
      </c>
      <c r="N1849" s="71" t="str">
        <f aca="false">IF(F1849&lt;&gt;0,IF(I1849&lt;&gt;0,I1849/F1849*100,""),"")</f>
        <v/>
      </c>
      <c r="O1849" s="71" t="str">
        <f aca="false">IF(H1849&lt;&gt;0,IF(K1849&lt;&gt;0,K1849/H1849*100,""),"")</f>
        <v/>
      </c>
      <c r="Q1849" s="65" t="n">
        <f aca="false">E1849-C1849-D1849</f>
        <v>0</v>
      </c>
      <c r="R1849" s="66" t="n">
        <f aca="false">H1849-F1849-G1849</f>
        <v>0</v>
      </c>
      <c r="S1849" s="66" t="n">
        <f aca="false">K1849-I1849-J1849</f>
        <v>0</v>
      </c>
    </row>
    <row r="1850" s="120" customFormat="true" ht="12.75" hidden="false" customHeight="false" outlineLevel="0" collapsed="false">
      <c r="A1850" s="61" t="s">
        <v>969</v>
      </c>
      <c r="B1850" s="76" t="s">
        <v>19</v>
      </c>
      <c r="C1850" s="63" t="n">
        <f aca="false">SUM(C1852:C1856)</f>
        <v>60391641</v>
      </c>
      <c r="D1850" s="63" t="n">
        <f aca="false">SUM(D1852:D1857)</f>
        <v>0</v>
      </c>
      <c r="E1850" s="63" t="n">
        <f aca="false">SUM(C1850:D1850)</f>
        <v>60391641</v>
      </c>
      <c r="F1850" s="63" t="n">
        <f aca="false">SUM(F1852:F1856)</f>
        <v>65293353</v>
      </c>
      <c r="G1850" s="63" t="n">
        <f aca="false">SUM(G1852:G1857)</f>
        <v>0</v>
      </c>
      <c r="H1850" s="63" t="n">
        <f aca="false">SUM(F1850:G1850)</f>
        <v>65293353</v>
      </c>
      <c r="I1850" s="63" t="n">
        <f aca="false">SUM(I1852:I1856)</f>
        <v>63191448</v>
      </c>
      <c r="J1850" s="63" t="n">
        <f aca="false">SUM(J1852:J1857)</f>
        <v>0</v>
      </c>
      <c r="K1850" s="63" t="n">
        <f aca="false">SUM(I1850:J1850)</f>
        <v>63191448</v>
      </c>
      <c r="L1850" s="64" t="n">
        <f aca="false">IF(C1850&lt;&gt;0,IF(I1850&lt;&gt;0,I1850/C1850*100,""),"")</f>
        <v>104.636083659326</v>
      </c>
      <c r="M1850" s="64" t="n">
        <f aca="false">IF(E1850&lt;&gt;0,IF(K1850&lt;&gt;0,K1850/E1850*100,""),"")</f>
        <v>104.636083659326</v>
      </c>
      <c r="N1850" s="64" t="n">
        <f aca="false">IF(F1850&lt;&gt;0,IF(I1850&lt;&gt;0,I1850/F1850*100,""),"")</f>
        <v>96.780828517108</v>
      </c>
      <c r="O1850" s="64" t="n">
        <f aca="false">IF(H1850&lt;&gt;0,IF(K1850&lt;&gt;0,K1850/H1850*100,""),"")</f>
        <v>96.780828517108</v>
      </c>
      <c r="P1850" s="115"/>
      <c r="Q1850" s="65" t="n">
        <f aca="false">E1850-C1850-D1850</f>
        <v>0</v>
      </c>
      <c r="R1850" s="66" t="n">
        <f aca="false">H1850-F1850-G1850</f>
        <v>0</v>
      </c>
      <c r="S1850" s="66" t="n">
        <f aca="false">K1850-I1850-J1850</f>
        <v>0</v>
      </c>
    </row>
    <row r="1851" s="120" customFormat="true" ht="12" hidden="false" customHeight="false" outlineLevel="0" collapsed="false">
      <c r="A1851" s="72" t="s">
        <v>26</v>
      </c>
      <c r="B1851" s="231"/>
      <c r="C1851" s="198" t="n">
        <f aca="false">SUM(C1852:C1854)</f>
        <v>60391641</v>
      </c>
      <c r="D1851" s="198" t="n">
        <f aca="false">SUM(D1852:D1857)</f>
        <v>0</v>
      </c>
      <c r="E1851" s="198" t="n">
        <f aca="false">SUM(C1851:D1851)</f>
        <v>60391641</v>
      </c>
      <c r="F1851" s="198" t="n">
        <f aca="false">SUM(F1852:F1854)</f>
        <v>62507468</v>
      </c>
      <c r="G1851" s="198" t="n">
        <f aca="false">SUM(G1852:G1857)</f>
        <v>0</v>
      </c>
      <c r="H1851" s="198" t="n">
        <f aca="false">SUM(F1851:G1851)</f>
        <v>62507468</v>
      </c>
      <c r="I1851" s="198" t="n">
        <f aca="false">SUM(I1852:I1854)</f>
        <v>63191448</v>
      </c>
      <c r="J1851" s="198" t="n">
        <f aca="false">SUM(J1852:J1857)</f>
        <v>0</v>
      </c>
      <c r="K1851" s="198" t="n">
        <f aca="false">SUM(I1851:J1851)</f>
        <v>63191448</v>
      </c>
      <c r="L1851" s="232" t="n">
        <f aca="false">IF(C1851&lt;&gt;0,IF(I1851&lt;&gt;0,I1851/C1851*100,""),"")</f>
        <v>104.636083659326</v>
      </c>
      <c r="M1851" s="232" t="n">
        <f aca="false">IF(E1851&lt;&gt;0,IF(K1851&lt;&gt;0,K1851/E1851*100,""),"")</f>
        <v>104.636083659326</v>
      </c>
      <c r="N1851" s="232" t="n">
        <f aca="false">IF(F1851&lt;&gt;0,IF(I1851&lt;&gt;0,I1851/F1851*100,""),"")</f>
        <v>101.094237251779</v>
      </c>
      <c r="O1851" s="232" t="n">
        <f aca="false">IF(H1851&lt;&gt;0,IF(K1851&lt;&gt;0,K1851/H1851*100,""),"")</f>
        <v>101.094237251779</v>
      </c>
      <c r="Q1851" s="65" t="n">
        <f aca="false">E1851-C1851-D1851</f>
        <v>0</v>
      </c>
      <c r="R1851" s="66" t="n">
        <f aca="false">H1851-F1851-G1851</f>
        <v>0</v>
      </c>
      <c r="S1851" s="66" t="n">
        <f aca="false">K1851-I1851-J1851</f>
        <v>0</v>
      </c>
    </row>
    <row r="1852" s="43" customFormat="true" ht="11.25" hidden="false" customHeight="false" outlineLevel="0" collapsed="false">
      <c r="A1852" s="75" t="s">
        <v>555</v>
      </c>
      <c r="B1852" s="87" t="s">
        <v>556</v>
      </c>
      <c r="C1852" s="69" t="n">
        <f aca="false">60013891+160000</f>
        <v>60173891</v>
      </c>
      <c r="D1852" s="69"/>
      <c r="E1852" s="69" t="n">
        <f aca="false">SUM(C1852:D1852)</f>
        <v>60173891</v>
      </c>
      <c r="F1852" s="69" t="n">
        <v>62257701</v>
      </c>
      <c r="G1852" s="69"/>
      <c r="H1852" s="69" t="n">
        <f aca="false">SUM(F1852:G1852)</f>
        <v>62257701</v>
      </c>
      <c r="I1852" s="69" t="n">
        <v>62662449</v>
      </c>
      <c r="J1852" s="69"/>
      <c r="K1852" s="69" t="n">
        <f aca="false">SUM(I1852:J1852)</f>
        <v>62662449</v>
      </c>
      <c r="L1852" s="71" t="n">
        <f aca="false">IF(C1852&lt;&gt;0,IF(I1852&lt;&gt;0,I1852/C1852*100,""),"")</f>
        <v>104.13561090806</v>
      </c>
      <c r="M1852" s="71" t="n">
        <f aca="false">IF(E1852&lt;&gt;0,IF(K1852&lt;&gt;0,K1852/E1852*100,""),"")</f>
        <v>104.13561090806</v>
      </c>
      <c r="N1852" s="71" t="n">
        <f aca="false">IF(F1852&lt;&gt;0,IF(I1852&lt;&gt;0,I1852/F1852*100,""),"")</f>
        <v>100.650117163819</v>
      </c>
      <c r="O1852" s="71" t="n">
        <f aca="false">IF(H1852&lt;&gt;0,IF(K1852&lt;&gt;0,K1852/H1852*100,""),"")</f>
        <v>100.650117163819</v>
      </c>
      <c r="Q1852" s="65" t="n">
        <f aca="false">E1852-C1852-D1852</f>
        <v>0</v>
      </c>
      <c r="R1852" s="66" t="n">
        <f aca="false">H1852-F1852-G1852</f>
        <v>0</v>
      </c>
      <c r="S1852" s="66" t="n">
        <f aca="false">K1852-I1852-J1852</f>
        <v>0</v>
      </c>
    </row>
    <row r="1853" s="43" customFormat="true" ht="11.25" hidden="false" customHeight="false" outlineLevel="0" collapsed="false">
      <c r="A1853" s="75" t="s">
        <v>30</v>
      </c>
      <c r="B1853" s="48" t="s">
        <v>31</v>
      </c>
      <c r="C1853" s="69" t="n">
        <v>155000</v>
      </c>
      <c r="D1853" s="69"/>
      <c r="E1853" s="69" t="n">
        <f aca="false">SUM(C1853:D1853)</f>
        <v>155000</v>
      </c>
      <c r="F1853" s="69" t="n">
        <v>224617</v>
      </c>
      <c r="G1853" s="69"/>
      <c r="H1853" s="69" t="n">
        <f aca="false">SUM(F1853:G1853)</f>
        <v>224617</v>
      </c>
      <c r="I1853" s="69" t="n">
        <v>288000</v>
      </c>
      <c r="J1853" s="69"/>
      <c r="K1853" s="69" t="n">
        <f aca="false">SUM(I1853:J1853)</f>
        <v>288000</v>
      </c>
      <c r="L1853" s="71" t="n">
        <f aca="false">IF(C1853&lt;&gt;0,IF(I1853&lt;&gt;0,I1853/C1853*100,""),"")</f>
        <v>185.806451612903</v>
      </c>
      <c r="M1853" s="71" t="n">
        <f aca="false">IF(E1853&lt;&gt;0,IF(K1853&lt;&gt;0,K1853/E1853*100,""),"")</f>
        <v>185.806451612903</v>
      </c>
      <c r="N1853" s="71" t="n">
        <f aca="false">IF(F1853&lt;&gt;0,IF(I1853&lt;&gt;0,I1853/F1853*100,""),"")</f>
        <v>128.218255964598</v>
      </c>
      <c r="O1853" s="71" t="n">
        <f aca="false">IF(H1853&lt;&gt;0,IF(K1853&lt;&gt;0,K1853/H1853*100,""),"")</f>
        <v>128.218255964598</v>
      </c>
      <c r="Q1853" s="65" t="n">
        <f aca="false">E1853-C1853-D1853</f>
        <v>0</v>
      </c>
      <c r="R1853" s="66" t="n">
        <f aca="false">H1853-F1853-G1853</f>
        <v>0</v>
      </c>
      <c r="S1853" s="66" t="n">
        <f aca="false">K1853-I1853-J1853</f>
        <v>0</v>
      </c>
    </row>
    <row r="1854" s="43" customFormat="true" ht="11.25" hidden="false" customHeight="false" outlineLevel="0" collapsed="false">
      <c r="A1854" s="75" t="s">
        <v>145</v>
      </c>
      <c r="B1854" s="87" t="s">
        <v>146</v>
      </c>
      <c r="C1854" s="69" t="n">
        <v>62750</v>
      </c>
      <c r="D1854" s="69"/>
      <c r="E1854" s="69" t="n">
        <f aca="false">SUM(C1854:D1854)</f>
        <v>62750</v>
      </c>
      <c r="F1854" s="69" t="n">
        <v>25150</v>
      </c>
      <c r="G1854" s="69"/>
      <c r="H1854" s="69" t="n">
        <f aca="false">SUM(F1854:G1854)</f>
        <v>25150</v>
      </c>
      <c r="I1854" s="69" t="n">
        <v>240999</v>
      </c>
      <c r="J1854" s="69"/>
      <c r="K1854" s="69" t="n">
        <f aca="false">SUM(I1854:J1854)</f>
        <v>240999</v>
      </c>
      <c r="L1854" s="71" t="n">
        <f aca="false">IF(C1854&lt;&gt;0,IF(I1854&lt;&gt;0,I1854/C1854*100,""),"")</f>
        <v>384.062151394422</v>
      </c>
      <c r="M1854" s="71" t="n">
        <f aca="false">IF(E1854&lt;&gt;0,IF(K1854&lt;&gt;0,K1854/E1854*100,""),"")</f>
        <v>384.062151394422</v>
      </c>
      <c r="N1854" s="71" t="n">
        <f aca="false">IF(F1854&lt;&gt;0,IF(I1854&lt;&gt;0,I1854/F1854*100,""),"")</f>
        <v>958.246520874752</v>
      </c>
      <c r="O1854" s="71" t="n">
        <f aca="false">IF(H1854&lt;&gt;0,IF(K1854&lt;&gt;0,K1854/H1854*100,""),"")</f>
        <v>958.246520874752</v>
      </c>
      <c r="Q1854" s="65" t="n">
        <f aca="false">E1854-C1854-D1854</f>
        <v>0</v>
      </c>
      <c r="R1854" s="66" t="n">
        <f aca="false">H1854-F1854-G1854</f>
        <v>0</v>
      </c>
      <c r="S1854" s="66" t="n">
        <f aca="false">K1854-I1854-J1854</f>
        <v>0</v>
      </c>
    </row>
    <row r="1855" s="43" customFormat="true" ht="11.25" hidden="false" customHeight="false" outlineLevel="0" collapsed="false">
      <c r="A1855" s="75" t="s">
        <v>55</v>
      </c>
      <c r="B1855" s="79" t="s">
        <v>56</v>
      </c>
      <c r="C1855" s="69"/>
      <c r="D1855" s="69"/>
      <c r="E1855" s="69" t="n">
        <f aca="false">SUM(C1855:D1855)</f>
        <v>0</v>
      </c>
      <c r="F1855" s="69" t="n">
        <v>166278</v>
      </c>
      <c r="G1855" s="69"/>
      <c r="H1855" s="69" t="n">
        <f aca="false">SUM(F1855:G1855)</f>
        <v>166278</v>
      </c>
      <c r="I1855" s="69"/>
      <c r="J1855" s="69"/>
      <c r="K1855" s="69" t="n">
        <f aca="false">SUM(I1855:J1855)</f>
        <v>0</v>
      </c>
      <c r="L1855" s="71" t="str">
        <f aca="false">IF(C1855&lt;&gt;0,IF(I1855&lt;&gt;0,I1855/C1855*100,""),"")</f>
        <v/>
      </c>
      <c r="M1855" s="71" t="str">
        <f aca="false">IF(E1855&lt;&gt;0,IF(K1855&lt;&gt;0,K1855/E1855*100,""),"")</f>
        <v/>
      </c>
      <c r="N1855" s="71" t="str">
        <f aca="false">IF(F1855&lt;&gt;0,IF(I1855&lt;&gt;0,I1855/F1855*100,""),"")</f>
        <v/>
      </c>
      <c r="O1855" s="71" t="str">
        <f aca="false">IF(H1855&lt;&gt;0,IF(K1855&lt;&gt;0,K1855/H1855*100,""),"")</f>
        <v/>
      </c>
      <c r="Q1855" s="65" t="n">
        <f aca="false">E1855-C1855-D1855</f>
        <v>0</v>
      </c>
      <c r="R1855" s="66" t="n">
        <f aca="false">H1855-F1855-G1855</f>
        <v>0</v>
      </c>
      <c r="S1855" s="66" t="n">
        <f aca="false">K1855-I1855-J1855</f>
        <v>0</v>
      </c>
    </row>
    <row r="1856" s="43" customFormat="true" ht="11.25" hidden="false" customHeight="false" outlineLevel="0" collapsed="false">
      <c r="A1856" s="75" t="s">
        <v>57</v>
      </c>
      <c r="B1856" s="79" t="s">
        <v>58</v>
      </c>
      <c r="C1856" s="69"/>
      <c r="D1856" s="69"/>
      <c r="E1856" s="69" t="n">
        <f aca="false">SUM(C1856:D1856)</f>
        <v>0</v>
      </c>
      <c r="F1856" s="69" t="n">
        <v>2619607</v>
      </c>
      <c r="G1856" s="69"/>
      <c r="H1856" s="69" t="n">
        <f aca="false">SUM(F1856:G1856)</f>
        <v>2619607</v>
      </c>
      <c r="I1856" s="69"/>
      <c r="J1856" s="69"/>
      <c r="K1856" s="69" t="n">
        <f aca="false">SUM(I1856:J1856)</f>
        <v>0</v>
      </c>
      <c r="L1856" s="71" t="str">
        <f aca="false">IF(C1856&lt;&gt;0,IF(I1856&lt;&gt;0,I1856/C1856*100,""),"")</f>
        <v/>
      </c>
      <c r="M1856" s="71" t="str">
        <f aca="false">IF(E1856&lt;&gt;0,IF(K1856&lt;&gt;0,K1856/E1856*100,""),"")</f>
        <v/>
      </c>
      <c r="N1856" s="71" t="str">
        <f aca="false">IF(F1856&lt;&gt;0,IF(I1856&lt;&gt;0,I1856/F1856*100,""),"")</f>
        <v/>
      </c>
      <c r="O1856" s="71" t="str">
        <f aca="false">IF(H1856&lt;&gt;0,IF(K1856&lt;&gt;0,K1856/H1856*100,""),"")</f>
        <v/>
      </c>
      <c r="Q1856" s="65" t="n">
        <f aca="false">E1856-C1856-D1856</f>
        <v>0</v>
      </c>
      <c r="R1856" s="66" t="n">
        <f aca="false">H1856-F1856-G1856</f>
        <v>0</v>
      </c>
      <c r="S1856" s="66" t="n">
        <f aca="false">K1856-I1856-J1856</f>
        <v>0</v>
      </c>
    </row>
    <row r="1857" s="43" customFormat="true" ht="6" hidden="false" customHeight="true" outlineLevel="0" collapsed="false">
      <c r="A1857" s="75"/>
      <c r="B1857" s="87"/>
      <c r="C1857" s="69"/>
      <c r="D1857" s="69"/>
      <c r="E1857" s="69" t="n">
        <f aca="false">SUM(C1857:D1857)</f>
        <v>0</v>
      </c>
      <c r="F1857" s="69"/>
      <c r="G1857" s="69"/>
      <c r="H1857" s="69" t="n">
        <f aca="false">SUM(F1857:G1857)</f>
        <v>0</v>
      </c>
      <c r="I1857" s="69"/>
      <c r="J1857" s="69"/>
      <c r="K1857" s="69" t="n">
        <f aca="false">SUM(I1857:J1857)</f>
        <v>0</v>
      </c>
      <c r="L1857" s="71" t="str">
        <f aca="false">IF(C1857&lt;&gt;0,IF(I1857&lt;&gt;0,I1857/C1857*100,""),"")</f>
        <v/>
      </c>
      <c r="M1857" s="71" t="str">
        <f aca="false">IF(E1857&lt;&gt;0,IF(K1857&lt;&gt;0,K1857/E1857*100,""),"")</f>
        <v/>
      </c>
      <c r="N1857" s="71" t="str">
        <f aca="false">IF(F1857&lt;&gt;0,IF(I1857&lt;&gt;0,I1857/F1857*100,""),"")</f>
        <v/>
      </c>
      <c r="O1857" s="71" t="str">
        <f aca="false">IF(H1857&lt;&gt;0,IF(K1857&lt;&gt;0,K1857/H1857*100,""),"")</f>
        <v/>
      </c>
      <c r="Q1857" s="65" t="n">
        <f aca="false">E1857-C1857-D1857</f>
        <v>0</v>
      </c>
      <c r="R1857" s="66" t="n">
        <f aca="false">H1857-F1857-G1857</f>
        <v>0</v>
      </c>
      <c r="S1857" s="66" t="n">
        <f aca="false">K1857-I1857-J1857</f>
        <v>0</v>
      </c>
    </row>
    <row r="1858" s="78" customFormat="true" ht="12.75" hidden="false" customHeight="false" outlineLevel="0" collapsed="false">
      <c r="A1858" s="61" t="s">
        <v>970</v>
      </c>
      <c r="B1858" s="76" t="s">
        <v>19</v>
      </c>
      <c r="C1858" s="123" t="n">
        <f aca="false">SUM(C1860:C1870)</f>
        <v>426300</v>
      </c>
      <c r="D1858" s="123" t="n">
        <f aca="false">SUM(D1860:D1868)</f>
        <v>57665900</v>
      </c>
      <c r="E1858" s="63" t="n">
        <f aca="false">SUM(C1858:D1858)</f>
        <v>58092200</v>
      </c>
      <c r="F1858" s="63" t="n">
        <f aca="false">SUM(F1860:F1870)</f>
        <v>669900</v>
      </c>
      <c r="G1858" s="123" t="n">
        <f aca="false">SUM(G1860:G1868)</f>
        <v>62869300</v>
      </c>
      <c r="H1858" s="63" t="n">
        <f aca="false">SUM(F1858:G1858)</f>
        <v>63539200</v>
      </c>
      <c r="I1858" s="63" t="n">
        <f aca="false">SUM(I1860:I1870)</f>
        <v>705389</v>
      </c>
      <c r="J1858" s="123" t="n">
        <f aca="false">SUM(J1860:J1868)</f>
        <v>65017000</v>
      </c>
      <c r="K1858" s="63" t="n">
        <f aca="false">SUM(I1858:J1858)</f>
        <v>65722389</v>
      </c>
      <c r="L1858" s="64" t="n">
        <f aca="false">IF(C1858&lt;&gt;0,IF(I1858&lt;&gt;0,I1858/C1858*100,""),"")</f>
        <v>165.467745718977</v>
      </c>
      <c r="M1858" s="64" t="n">
        <f aca="false">IF(E1858&lt;&gt;0,IF(K1858&lt;&gt;0,K1858/E1858*100,""),"")</f>
        <v>113.134618761211</v>
      </c>
      <c r="N1858" s="64" t="n">
        <f aca="false">IF(F1858&lt;&gt;0,IF(I1858&lt;&gt;0,I1858/F1858*100,""),"")</f>
        <v>105.297656366622</v>
      </c>
      <c r="O1858" s="64" t="n">
        <f aca="false">IF(H1858&lt;&gt;0,IF(K1858&lt;&gt;0,K1858/H1858*100,""),"")</f>
        <v>103.435971809529</v>
      </c>
      <c r="Q1858" s="65" t="n">
        <f aca="false">E1858-C1858-D1858</f>
        <v>0</v>
      </c>
      <c r="R1858" s="66" t="n">
        <f aca="false">H1858-F1858-G1858</f>
        <v>0</v>
      </c>
      <c r="S1858" s="66" t="n">
        <f aca="false">K1858-I1858-J1858</f>
        <v>0</v>
      </c>
    </row>
    <row r="1859" s="43" customFormat="true" ht="11.25" hidden="false" customHeight="false" outlineLevel="0" collapsed="false">
      <c r="A1859" s="75" t="s">
        <v>26</v>
      </c>
      <c r="B1859" s="85"/>
      <c r="C1859" s="73" t="n">
        <f aca="false">SUM(C1860:C1868)</f>
        <v>426300</v>
      </c>
      <c r="D1859" s="73" t="n">
        <f aca="false">SUM(D1860:D1868)</f>
        <v>57665900</v>
      </c>
      <c r="E1859" s="73" t="n">
        <f aca="false">SUM(C1859:D1859)</f>
        <v>58092200</v>
      </c>
      <c r="F1859" s="73" t="n">
        <f aca="false">SUM(F1860:F1868)</f>
        <v>593100</v>
      </c>
      <c r="G1859" s="73" t="n">
        <f aca="false">SUM(G1860:G1868)</f>
        <v>62869300</v>
      </c>
      <c r="H1859" s="73" t="n">
        <f aca="false">SUM(F1859:G1859)</f>
        <v>63462400</v>
      </c>
      <c r="I1859" s="73" t="n">
        <f aca="false">SUM(I1860:I1868)</f>
        <v>705389</v>
      </c>
      <c r="J1859" s="73" t="n">
        <f aca="false">SUM(J1860:J1868)</f>
        <v>65017000</v>
      </c>
      <c r="K1859" s="73" t="n">
        <f aca="false">SUM(I1859:J1859)</f>
        <v>65722389</v>
      </c>
      <c r="L1859" s="106" t="n">
        <f aca="false">IF(C1859&lt;&gt;0,IF(I1859&lt;&gt;0,I1859/C1859*100,""),"")</f>
        <v>165.467745718977</v>
      </c>
      <c r="M1859" s="106" t="n">
        <f aca="false">IF(E1859&lt;&gt;0,IF(K1859&lt;&gt;0,K1859/E1859*100,""),"")</f>
        <v>113.134618761211</v>
      </c>
      <c r="N1859" s="106" t="n">
        <f aca="false">IF(F1859&lt;&gt;0,IF(I1859&lt;&gt;0,I1859/F1859*100,""),"")</f>
        <v>118.932557747429</v>
      </c>
      <c r="O1859" s="106" t="n">
        <f aca="false">IF(H1859&lt;&gt;0,IF(K1859&lt;&gt;0,K1859/H1859*100,""),"")</f>
        <v>103.561146442618</v>
      </c>
      <c r="Q1859" s="65" t="n">
        <f aca="false">E1859-C1859-D1859</f>
        <v>0</v>
      </c>
      <c r="R1859" s="66" t="n">
        <f aca="false">H1859-F1859-G1859</f>
        <v>0</v>
      </c>
      <c r="S1859" s="66" t="n">
        <f aca="false">K1859-I1859-J1859</f>
        <v>0</v>
      </c>
    </row>
    <row r="1860" s="43" customFormat="true" ht="11.25" hidden="false" customHeight="false" outlineLevel="0" collapsed="false">
      <c r="A1860" s="75" t="s">
        <v>27</v>
      </c>
      <c r="B1860" s="87" t="n">
        <v>0</v>
      </c>
      <c r="C1860" s="73"/>
      <c r="D1860" s="73" t="n">
        <v>11263367</v>
      </c>
      <c r="E1860" s="69" t="n">
        <f aca="false">SUM(C1860:D1860)</f>
        <v>11263367</v>
      </c>
      <c r="F1860" s="69"/>
      <c r="G1860" s="73" t="n">
        <v>12279701</v>
      </c>
      <c r="H1860" s="69" t="n">
        <f aca="false">SUM(F1860:G1860)</f>
        <v>12279701</v>
      </c>
      <c r="I1860" s="73"/>
      <c r="J1860" s="73" t="n">
        <v>17463924</v>
      </c>
      <c r="K1860" s="69" t="n">
        <f aca="false">SUM(I1860:J1860)</f>
        <v>17463924</v>
      </c>
      <c r="L1860" s="71" t="str">
        <f aca="false">IF(C1860&lt;&gt;0,IF(I1860&lt;&gt;0,I1860/C1860*100,""),"")</f>
        <v/>
      </c>
      <c r="M1860" s="71" t="n">
        <f aca="false">IF(E1860&lt;&gt;0,IF(K1860&lt;&gt;0,K1860/E1860*100,""),"")</f>
        <v>155.050652260554</v>
      </c>
      <c r="N1860" s="71" t="str">
        <f aca="false">IF(F1860&lt;&gt;0,IF(I1860&lt;&gt;0,I1860/F1860*100,""),"")</f>
        <v/>
      </c>
      <c r="O1860" s="71" t="n">
        <f aca="false">IF(H1860&lt;&gt;0,IF(K1860&lt;&gt;0,K1860/H1860*100,""),"")</f>
        <v>142.217827616487</v>
      </c>
      <c r="Q1860" s="65" t="n">
        <f aca="false">E1860-C1860-D1860</f>
        <v>0</v>
      </c>
      <c r="R1860" s="66" t="n">
        <f aca="false">H1860-F1860-G1860</f>
        <v>0</v>
      </c>
      <c r="S1860" s="66" t="n">
        <f aca="false">K1860-I1860-J1860</f>
        <v>0</v>
      </c>
    </row>
    <row r="1861" s="43" customFormat="true" ht="22.5" hidden="false" customHeight="false" outlineLevel="0" collapsed="false">
      <c r="A1861" s="75" t="s">
        <v>971</v>
      </c>
      <c r="B1861" s="87" t="s">
        <v>972</v>
      </c>
      <c r="C1861" s="69" t="n">
        <v>30000</v>
      </c>
      <c r="D1861" s="69" t="n">
        <v>44815398</v>
      </c>
      <c r="E1861" s="69" t="n">
        <f aca="false">SUM(C1861:D1861)</f>
        <v>44845398</v>
      </c>
      <c r="F1861" s="69" t="n">
        <v>9000</v>
      </c>
      <c r="G1861" s="69" t="n">
        <v>48859251</v>
      </c>
      <c r="H1861" s="69" t="n">
        <f aca="false">SUM(F1861:G1861)</f>
        <v>48868251</v>
      </c>
      <c r="I1861" s="69" t="n">
        <v>20000</v>
      </c>
      <c r="J1861" s="69" t="n">
        <v>45763617</v>
      </c>
      <c r="K1861" s="69" t="n">
        <f aca="false">SUM(I1861:J1861)</f>
        <v>45783617</v>
      </c>
      <c r="L1861" s="71" t="n">
        <f aca="false">IF(C1861&lt;&gt;0,IF(I1861&lt;&gt;0,I1861/C1861*100,""),"")</f>
        <v>66.6666666666667</v>
      </c>
      <c r="M1861" s="71" t="n">
        <f aca="false">IF(E1861&lt;&gt;0,IF(K1861&lt;&gt;0,K1861/E1861*100,""),"")</f>
        <v>102.092118794441</v>
      </c>
      <c r="N1861" s="71" t="n">
        <f aca="false">IF(F1861&lt;&gt;0,IF(I1861&lt;&gt;0,I1861/F1861*100,""),"")</f>
        <v>222.222222222222</v>
      </c>
      <c r="O1861" s="71" t="n">
        <f aca="false">IF(H1861&lt;&gt;0,IF(K1861&lt;&gt;0,K1861/H1861*100,""),"")</f>
        <v>93.6878567640982</v>
      </c>
      <c r="Q1861" s="65" t="n">
        <f aca="false">E1861-C1861-D1861</f>
        <v>0</v>
      </c>
      <c r="R1861" s="66" t="n">
        <f aca="false">H1861-F1861-G1861</f>
        <v>0</v>
      </c>
      <c r="S1861" s="66" t="n">
        <f aca="false">K1861-I1861-J1861</f>
        <v>0</v>
      </c>
    </row>
    <row r="1862" s="43" customFormat="true" ht="22.5" hidden="false" customHeight="false" outlineLevel="0" collapsed="false">
      <c r="A1862" s="75" t="s">
        <v>416</v>
      </c>
      <c r="B1862" s="87" t="s">
        <v>266</v>
      </c>
      <c r="C1862" s="69"/>
      <c r="D1862" s="69" t="n">
        <v>1587135</v>
      </c>
      <c r="E1862" s="69" t="n">
        <f aca="false">SUM(C1862:D1862)</f>
        <v>1587135</v>
      </c>
      <c r="F1862" s="69"/>
      <c r="G1862" s="69" t="n">
        <v>1730348</v>
      </c>
      <c r="H1862" s="69" t="n">
        <f aca="false">SUM(F1862:G1862)</f>
        <v>1730348</v>
      </c>
      <c r="I1862" s="69"/>
      <c r="J1862" s="69" t="n">
        <v>1789459</v>
      </c>
      <c r="K1862" s="69" t="n">
        <f aca="false">SUM(I1862:J1862)</f>
        <v>1789459</v>
      </c>
      <c r="L1862" s="71" t="str">
        <f aca="false">IF(C1862&lt;&gt;0,IF(I1862&lt;&gt;0,I1862/C1862*100,""),"")</f>
        <v/>
      </c>
      <c r="M1862" s="71" t="n">
        <f aca="false">IF(E1862&lt;&gt;0,IF(K1862&lt;&gt;0,K1862/E1862*100,""),"")</f>
        <v>112.74774987635</v>
      </c>
      <c r="N1862" s="71" t="str">
        <f aca="false">IF(F1862&lt;&gt;0,IF(I1862&lt;&gt;0,I1862/F1862*100,""),"")</f>
        <v/>
      </c>
      <c r="O1862" s="71" t="n">
        <f aca="false">IF(H1862&lt;&gt;0,IF(K1862&lt;&gt;0,K1862/H1862*100,""),"")</f>
        <v>103.416133633234</v>
      </c>
      <c r="Q1862" s="65" t="n">
        <f aca="false">E1862-C1862-D1862</f>
        <v>0</v>
      </c>
      <c r="R1862" s="66" t="n">
        <f aca="false">H1862-F1862-G1862</f>
        <v>0</v>
      </c>
      <c r="S1862" s="66" t="n">
        <f aca="false">K1862-I1862-J1862</f>
        <v>0</v>
      </c>
    </row>
    <row r="1863" s="94" customFormat="true" ht="11.25" hidden="false" customHeight="false" outlineLevel="0" collapsed="false">
      <c r="A1863" s="75" t="s">
        <v>328</v>
      </c>
      <c r="B1863" s="48" t="s">
        <v>329</v>
      </c>
      <c r="C1863" s="69" t="n">
        <v>205100</v>
      </c>
      <c r="D1863" s="69"/>
      <c r="E1863" s="69" t="n">
        <f aca="false">SUM(C1863:D1863)</f>
        <v>205100</v>
      </c>
      <c r="F1863" s="69" t="n">
        <v>205100</v>
      </c>
      <c r="G1863" s="69"/>
      <c r="H1863" s="69" t="n">
        <f aca="false">SUM(F1863:G1863)</f>
        <v>205100</v>
      </c>
      <c r="I1863" s="69" t="n">
        <v>275000</v>
      </c>
      <c r="J1863" s="69"/>
      <c r="K1863" s="69" t="n">
        <f aca="false">SUM(I1863:J1863)</f>
        <v>275000</v>
      </c>
      <c r="L1863" s="71" t="n">
        <f aca="false">IF(C1863&lt;&gt;0,IF(I1863&lt;&gt;0,I1863/C1863*100,""),"")</f>
        <v>134.080936128718</v>
      </c>
      <c r="M1863" s="71" t="n">
        <f aca="false">IF(E1863&lt;&gt;0,IF(K1863&lt;&gt;0,K1863/E1863*100,""),"")</f>
        <v>134.080936128718</v>
      </c>
      <c r="N1863" s="71" t="n">
        <f aca="false">IF(F1863&lt;&gt;0,IF(I1863&lt;&gt;0,I1863/F1863*100,""),"")</f>
        <v>134.080936128718</v>
      </c>
      <c r="O1863" s="71" t="n">
        <f aca="false">IF(H1863&lt;&gt;0,IF(K1863&lt;&gt;0,K1863/H1863*100,""),"")</f>
        <v>134.080936128718</v>
      </c>
      <c r="Q1863" s="65" t="n">
        <f aca="false">E1863-C1863-D1863</f>
        <v>0</v>
      </c>
      <c r="R1863" s="66" t="n">
        <f aca="false">H1863-F1863-G1863</f>
        <v>0</v>
      </c>
      <c r="S1863" s="66" t="n">
        <f aca="false">K1863-I1863-J1863</f>
        <v>0</v>
      </c>
    </row>
    <row r="1864" s="43" customFormat="true" ht="11.25" hidden="false" customHeight="false" outlineLevel="0" collapsed="false">
      <c r="A1864" s="75" t="s">
        <v>30</v>
      </c>
      <c r="B1864" s="87" t="s">
        <v>31</v>
      </c>
      <c r="C1864" s="69" t="n">
        <v>191200</v>
      </c>
      <c r="D1864" s="69"/>
      <c r="E1864" s="69" t="n">
        <f aca="false">SUM(C1864:D1864)</f>
        <v>191200</v>
      </c>
      <c r="F1864" s="69" t="n">
        <v>208500</v>
      </c>
      <c r="G1864" s="69"/>
      <c r="H1864" s="69" t="n">
        <f aca="false">SUM(F1864:G1864)</f>
        <v>208500</v>
      </c>
      <c r="I1864" s="69" t="n">
        <v>271489</v>
      </c>
      <c r="J1864" s="69"/>
      <c r="K1864" s="69" t="n">
        <f aca="false">SUM(I1864:J1864)</f>
        <v>271489</v>
      </c>
      <c r="L1864" s="71" t="n">
        <f aca="false">IF(C1864&lt;&gt;0,IF(I1864&lt;&gt;0,I1864/C1864*100,""),"")</f>
        <v>141.992154811715</v>
      </c>
      <c r="M1864" s="71" t="n">
        <f aca="false">IF(E1864&lt;&gt;0,IF(K1864&lt;&gt;0,K1864/E1864*100,""),"")</f>
        <v>141.992154811715</v>
      </c>
      <c r="N1864" s="71" t="n">
        <f aca="false">IF(F1864&lt;&gt;0,IF(I1864&lt;&gt;0,I1864/F1864*100,""),"")</f>
        <v>130.210551558753</v>
      </c>
      <c r="O1864" s="71" t="n">
        <f aca="false">IF(H1864&lt;&gt;0,IF(K1864&lt;&gt;0,K1864/H1864*100,""),"")</f>
        <v>130.210551558753</v>
      </c>
      <c r="Q1864" s="65" t="n">
        <f aca="false">E1864-C1864-D1864</f>
        <v>0</v>
      </c>
      <c r="R1864" s="66" t="n">
        <f aca="false">H1864-F1864-G1864</f>
        <v>0</v>
      </c>
      <c r="S1864" s="66" t="n">
        <f aca="false">K1864-I1864-J1864</f>
        <v>0</v>
      </c>
    </row>
    <row r="1865" s="43" customFormat="true" ht="11.25" hidden="false" customHeight="false" outlineLevel="0" collapsed="false">
      <c r="A1865" s="75" t="s">
        <v>973</v>
      </c>
      <c r="B1865" s="87" t="s">
        <v>974</v>
      </c>
      <c r="C1865" s="69"/>
      <c r="D1865" s="69"/>
      <c r="E1865" s="69" t="n">
        <f aca="false">SUM(C1865:D1865)</f>
        <v>0</v>
      </c>
      <c r="F1865" s="69" t="n">
        <v>150000</v>
      </c>
      <c r="G1865" s="69"/>
      <c r="H1865" s="69" t="n">
        <f aca="false">SUM(F1865:G1865)</f>
        <v>150000</v>
      </c>
      <c r="I1865" s="69"/>
      <c r="J1865" s="69"/>
      <c r="K1865" s="69" t="n">
        <f aca="false">SUM(I1865:J1865)</f>
        <v>0</v>
      </c>
      <c r="L1865" s="71" t="str">
        <f aca="false">IF(C1865&lt;&gt;0,IF(I1865&lt;&gt;0,I1865/C1865*100,""),"")</f>
        <v/>
      </c>
      <c r="M1865" s="71" t="str">
        <f aca="false">IF(E1865&lt;&gt;0,IF(K1865&lt;&gt;0,K1865/E1865*100,""),"")</f>
        <v/>
      </c>
      <c r="N1865" s="71" t="str">
        <f aca="false">IF(F1865&lt;&gt;0,IF(I1865&lt;&gt;0,I1865/F1865*100,""),"")</f>
        <v/>
      </c>
      <c r="O1865" s="71" t="str">
        <f aca="false">IF(H1865&lt;&gt;0,IF(K1865&lt;&gt;0,K1865/H1865*100,""),"")</f>
        <v/>
      </c>
      <c r="Q1865" s="65" t="n">
        <f aca="false">E1865-C1865-D1865</f>
        <v>0</v>
      </c>
      <c r="R1865" s="66" t="n">
        <f aca="false">H1865-F1865-G1865</f>
        <v>0</v>
      </c>
      <c r="S1865" s="66" t="n">
        <f aca="false">K1865-I1865-J1865</f>
        <v>0</v>
      </c>
    </row>
    <row r="1866" customFormat="false" ht="11.25" hidden="false" customHeight="false" outlineLevel="0" collapsed="false">
      <c r="A1866" s="72" t="s">
        <v>145</v>
      </c>
      <c r="B1866" s="48" t="s">
        <v>146</v>
      </c>
      <c r="C1866" s="233"/>
      <c r="D1866" s="233"/>
      <c r="E1866" s="69" t="n">
        <f aca="false">SUM(C1866:D1866)</f>
        <v>0</v>
      </c>
      <c r="F1866" s="233"/>
      <c r="G1866" s="233"/>
      <c r="H1866" s="69" t="n">
        <f aca="false">SUM(F1866:G1866)</f>
        <v>0</v>
      </c>
      <c r="I1866" s="233" t="n">
        <f aca="false">11900+24000</f>
        <v>35900</v>
      </c>
      <c r="J1866" s="233"/>
      <c r="K1866" s="69" t="n">
        <f aca="false">SUM(I1866:J1866)</f>
        <v>35900</v>
      </c>
      <c r="L1866" s="71" t="str">
        <f aca="false">IF(C1866&lt;&gt;0,IF(I1866&lt;&gt;0,I1866/C1866*100,""),"")</f>
        <v/>
      </c>
      <c r="M1866" s="71" t="str">
        <f aca="false">IF(E1866&lt;&gt;0,IF(K1866&lt;&gt;0,K1866/E1866*100,""),"")</f>
        <v/>
      </c>
      <c r="N1866" s="71" t="str">
        <f aca="false">IF(F1866&lt;&gt;0,IF(I1866&lt;&gt;0,I1866/F1866*100,""),"")</f>
        <v/>
      </c>
      <c r="O1866" s="71" t="str">
        <f aca="false">IF(H1866&lt;&gt;0,IF(K1866&lt;&gt;0,K1866/H1866*100,""),"")</f>
        <v/>
      </c>
      <c r="Q1866" s="65" t="n">
        <f aca="false">E1866-C1866-D1866</f>
        <v>0</v>
      </c>
      <c r="R1866" s="66" t="n">
        <f aca="false">H1866-F1866-G1866</f>
        <v>0</v>
      </c>
      <c r="S1866" s="66" t="n">
        <f aca="false">K1866-I1866-J1866</f>
        <v>0</v>
      </c>
    </row>
    <row r="1867" customFormat="false" ht="11.25" hidden="false" customHeight="false" outlineLevel="0" collapsed="false">
      <c r="A1867" s="72" t="s">
        <v>332</v>
      </c>
      <c r="B1867" s="48" t="s">
        <v>333</v>
      </c>
      <c r="C1867" s="234"/>
      <c r="D1867" s="234"/>
      <c r="E1867" s="69" t="n">
        <f aca="false">SUM(C1867:D1867)</f>
        <v>0</v>
      </c>
      <c r="F1867" s="234"/>
      <c r="G1867" s="234"/>
      <c r="H1867" s="69" t="n">
        <f aca="false">SUM(F1867:G1867)</f>
        <v>0</v>
      </c>
      <c r="I1867" s="234" t="n">
        <v>103000</v>
      </c>
      <c r="J1867" s="234"/>
      <c r="K1867" s="69" t="n">
        <f aca="false">SUM(I1867:J1867)</f>
        <v>103000</v>
      </c>
      <c r="L1867" s="71" t="str">
        <f aca="false">IF(C1867&lt;&gt;0,IF(I1867&lt;&gt;0,I1867/C1867*100,""),"")</f>
        <v/>
      </c>
      <c r="M1867" s="71" t="str">
        <f aca="false">IF(E1867&lt;&gt;0,IF(K1867&lt;&gt;0,K1867/E1867*100,""),"")</f>
        <v/>
      </c>
      <c r="N1867" s="71" t="str">
        <f aca="false">IF(F1867&lt;&gt;0,IF(I1867&lt;&gt;0,I1867/F1867*100,""),"")</f>
        <v/>
      </c>
      <c r="O1867" s="71" t="str">
        <f aca="false">IF(H1867&lt;&gt;0,IF(K1867&lt;&gt;0,K1867/H1867*100,""),"")</f>
        <v/>
      </c>
      <c r="Q1867" s="65" t="n">
        <f aca="false">E1867-C1867-D1867</f>
        <v>0</v>
      </c>
      <c r="R1867" s="66" t="n">
        <f aca="false">H1867-F1867-G1867</f>
        <v>0</v>
      </c>
      <c r="S1867" s="66" t="n">
        <f aca="false">K1867-I1867-J1867</f>
        <v>0</v>
      </c>
    </row>
    <row r="1868" s="94" customFormat="true" ht="11.25" hidden="false" customHeight="false" outlineLevel="0" collapsed="false">
      <c r="A1868" s="75" t="s">
        <v>975</v>
      </c>
      <c r="B1868" s="79" t="s">
        <v>144</v>
      </c>
      <c r="C1868" s="69"/>
      <c r="D1868" s="69"/>
      <c r="E1868" s="69"/>
      <c r="F1868" s="69" t="n">
        <v>20500</v>
      </c>
      <c r="G1868" s="69"/>
      <c r="H1868" s="69" t="n">
        <f aca="false">SUM(F1868:G1868)</f>
        <v>20500</v>
      </c>
      <c r="I1868" s="69"/>
      <c r="J1868" s="69"/>
      <c r="K1868" s="69"/>
      <c r="L1868" s="71" t="str">
        <f aca="false">IF(C1868&lt;&gt;0,IF(I1868&lt;&gt;0,I1868/C1868*100,""),"")</f>
        <v/>
      </c>
      <c r="M1868" s="71" t="str">
        <f aca="false">IF(E1868&lt;&gt;0,IF(K1868&lt;&gt;0,K1868/E1868*100,""),"")</f>
        <v/>
      </c>
      <c r="N1868" s="71" t="str">
        <f aca="false">IF(F1868&lt;&gt;0,IF(I1868&lt;&gt;0,I1868/F1868*100,""),"")</f>
        <v/>
      </c>
      <c r="O1868" s="71" t="str">
        <f aca="false">IF(H1868&lt;&gt;0,IF(K1868&lt;&gt;0,K1868/H1868*100,""),"")</f>
        <v/>
      </c>
      <c r="Q1868" s="65" t="n">
        <f aca="false">E1868-C1868-D1868</f>
        <v>0</v>
      </c>
      <c r="R1868" s="66" t="n">
        <f aca="false">H1868-F1868-G1868</f>
        <v>0</v>
      </c>
      <c r="S1868" s="66" t="n">
        <f aca="false">K1868-I1868-J1868</f>
        <v>0</v>
      </c>
    </row>
    <row r="1869" s="43" customFormat="true" ht="11.25" hidden="false" customHeight="false" outlineLevel="0" collapsed="false">
      <c r="A1869" s="75" t="s">
        <v>55</v>
      </c>
      <c r="B1869" s="79" t="s">
        <v>56</v>
      </c>
      <c r="C1869" s="235"/>
      <c r="D1869" s="235"/>
      <c r="E1869" s="69" t="n">
        <f aca="false">SUM(C1869:D1869)</f>
        <v>0</v>
      </c>
      <c r="F1869" s="235" t="n">
        <v>27200</v>
      </c>
      <c r="G1869" s="235"/>
      <c r="H1869" s="69" t="n">
        <f aca="false">SUM(F1869:G1869)</f>
        <v>27200</v>
      </c>
      <c r="I1869" s="235"/>
      <c r="J1869" s="235"/>
      <c r="K1869" s="69" t="n">
        <f aca="false">SUM(I1869:J1869)</f>
        <v>0</v>
      </c>
      <c r="L1869" s="71" t="str">
        <f aca="false">IF(C1869&lt;&gt;0,IF(I1869&lt;&gt;0,I1869/C1869*100,""),"")</f>
        <v/>
      </c>
      <c r="M1869" s="71" t="str">
        <f aca="false">IF(E1869&lt;&gt;0,IF(K1869&lt;&gt;0,K1869/E1869*100,""),"")</f>
        <v/>
      </c>
      <c r="N1869" s="71" t="str">
        <f aca="false">IF(F1869&lt;&gt;0,IF(I1869&lt;&gt;0,I1869/F1869*100,""),"")</f>
        <v/>
      </c>
      <c r="O1869" s="71" t="str">
        <f aca="false">IF(H1869&lt;&gt;0,IF(K1869&lt;&gt;0,K1869/H1869*100,""),"")</f>
        <v/>
      </c>
      <c r="Q1869" s="65" t="n">
        <f aca="false">E1869-C1869-D1869</f>
        <v>0</v>
      </c>
      <c r="R1869" s="66" t="n">
        <f aca="false">H1869-F1869-G1869</f>
        <v>0</v>
      </c>
      <c r="S1869" s="66" t="n">
        <f aca="false">K1869-I1869-J1869</f>
        <v>0</v>
      </c>
    </row>
    <row r="1870" s="43" customFormat="true" ht="11.25" hidden="false" customHeight="false" outlineLevel="0" collapsed="false">
      <c r="A1870" s="75" t="s">
        <v>57</v>
      </c>
      <c r="B1870" s="79" t="s">
        <v>58</v>
      </c>
      <c r="C1870" s="69"/>
      <c r="D1870" s="69"/>
      <c r="E1870" s="69" t="n">
        <f aca="false">SUM(C1870:D1870)</f>
        <v>0</v>
      </c>
      <c r="F1870" s="69" t="n">
        <v>49600</v>
      </c>
      <c r="G1870" s="69"/>
      <c r="H1870" s="69" t="n">
        <f aca="false">SUM(F1870:G1870)</f>
        <v>49600</v>
      </c>
      <c r="I1870" s="69"/>
      <c r="J1870" s="69"/>
      <c r="K1870" s="69" t="n">
        <f aca="false">SUM(I1870:J1870)</f>
        <v>0</v>
      </c>
      <c r="L1870" s="71" t="str">
        <f aca="false">IF(C1870&lt;&gt;0,IF(I1870&lt;&gt;0,I1870/C1870*100,""),"")</f>
        <v/>
      </c>
      <c r="M1870" s="71" t="str">
        <f aca="false">IF(E1870&lt;&gt;0,IF(K1870&lt;&gt;0,K1870/E1870*100,""),"")</f>
        <v/>
      </c>
      <c r="N1870" s="71" t="str">
        <f aca="false">IF(F1870&lt;&gt;0,IF(I1870&lt;&gt;0,I1870/F1870*100,""),"")</f>
        <v/>
      </c>
      <c r="O1870" s="71" t="str">
        <f aca="false">IF(H1870&lt;&gt;0,IF(K1870&lt;&gt;0,K1870/H1870*100,""),"")</f>
        <v/>
      </c>
      <c r="Q1870" s="65" t="n">
        <f aca="false">E1870-C1870-D1870</f>
        <v>0</v>
      </c>
      <c r="R1870" s="66" t="n">
        <f aca="false">H1870-F1870-G1870</f>
        <v>0</v>
      </c>
      <c r="S1870" s="66" t="n">
        <f aca="false">K1870-I1870-J1870</f>
        <v>0</v>
      </c>
    </row>
    <row r="1871" s="43" customFormat="true" ht="6" hidden="false" customHeight="true" outlineLevel="0" collapsed="false">
      <c r="A1871" s="75"/>
      <c r="B1871" s="87"/>
      <c r="C1871" s="69"/>
      <c r="D1871" s="69"/>
      <c r="E1871" s="69"/>
      <c r="F1871" s="69"/>
      <c r="G1871" s="69"/>
      <c r="H1871" s="69"/>
      <c r="I1871" s="69"/>
      <c r="J1871" s="69"/>
      <c r="K1871" s="69"/>
      <c r="L1871" s="71" t="str">
        <f aca="false">IF(C1871&lt;&gt;0,IF(I1871&lt;&gt;0,I1871/C1871*100,""),"")</f>
        <v/>
      </c>
      <c r="M1871" s="71" t="str">
        <f aca="false">IF(E1871&lt;&gt;0,IF(K1871&lt;&gt;0,K1871/E1871*100,""),"")</f>
        <v/>
      </c>
      <c r="N1871" s="71" t="str">
        <f aca="false">IF(F1871&lt;&gt;0,IF(I1871&lt;&gt;0,I1871/F1871*100,""),"")</f>
        <v/>
      </c>
      <c r="O1871" s="71" t="str">
        <f aca="false">IF(H1871&lt;&gt;0,IF(K1871&lt;&gt;0,K1871/H1871*100,""),"")</f>
        <v/>
      </c>
      <c r="Q1871" s="65" t="n">
        <f aca="false">E1871-C1871-D1871</f>
        <v>0</v>
      </c>
      <c r="R1871" s="66" t="n">
        <f aca="false">H1871-F1871-G1871</f>
        <v>0</v>
      </c>
      <c r="S1871" s="66" t="n">
        <f aca="false">K1871-I1871-J1871</f>
        <v>0</v>
      </c>
    </row>
    <row r="1872" s="43" customFormat="true" ht="12.75" hidden="false" customHeight="false" outlineLevel="0" collapsed="false">
      <c r="A1872" s="61" t="s">
        <v>976</v>
      </c>
      <c r="B1872" s="76" t="s">
        <v>19</v>
      </c>
      <c r="C1872" s="236" t="n">
        <f aca="false">SUM(C1874:C1877)</f>
        <v>8108000</v>
      </c>
      <c r="D1872" s="236" t="n">
        <f aca="false">SUM(D1874:D1877)</f>
        <v>0</v>
      </c>
      <c r="E1872" s="77" t="n">
        <f aca="false">SUM(C1872:D1872)</f>
        <v>8108000</v>
      </c>
      <c r="F1872" s="77" t="n">
        <f aca="false">SUM(F1874:F1877)</f>
        <v>8281947</v>
      </c>
      <c r="G1872" s="236" t="n">
        <f aca="false">SUM(G1874:G1877)</f>
        <v>0</v>
      </c>
      <c r="H1872" s="77" t="n">
        <f aca="false">SUM(F1872:G1872)</f>
        <v>8281947</v>
      </c>
      <c r="I1872" s="236" t="n">
        <f aca="false">SUM(I1874:I1877)</f>
        <v>9163000</v>
      </c>
      <c r="J1872" s="236" t="n">
        <f aca="false">SUM(J1874:J1877)</f>
        <v>0</v>
      </c>
      <c r="K1872" s="77" t="n">
        <f aca="false">SUM(I1872:J1872)</f>
        <v>9163000</v>
      </c>
      <c r="L1872" s="146" t="n">
        <f aca="false">IF(C1872&lt;&gt;0,IF(I1872&lt;&gt;0,I1872/C1872*100,""),"")</f>
        <v>113.011840157869</v>
      </c>
      <c r="M1872" s="146" t="n">
        <f aca="false">IF(E1872&lt;&gt;0,IF(K1872&lt;&gt;0,K1872/E1872*100,""),"")</f>
        <v>113.011840157869</v>
      </c>
      <c r="N1872" s="146" t="n">
        <f aca="false">IF(F1872&lt;&gt;0,IF(I1872&lt;&gt;0,I1872/F1872*100,""),"")</f>
        <v>110.638235187933</v>
      </c>
      <c r="O1872" s="146" t="n">
        <f aca="false">IF(H1872&lt;&gt;0,IF(K1872&lt;&gt;0,K1872/H1872*100,""),"")</f>
        <v>110.638235187933</v>
      </c>
      <c r="Q1872" s="65" t="n">
        <f aca="false">E1872-C1872-D1872</f>
        <v>0</v>
      </c>
      <c r="R1872" s="66" t="n">
        <f aca="false">H1872-F1872-G1872</f>
        <v>0</v>
      </c>
      <c r="S1872" s="66" t="n">
        <f aca="false">K1872-I1872-J1872</f>
        <v>0</v>
      </c>
    </row>
    <row r="1873" s="43" customFormat="true" ht="11.25" hidden="true" customHeight="false" outlineLevel="0" collapsed="false">
      <c r="A1873" s="67" t="s">
        <v>26</v>
      </c>
      <c r="B1873" s="68"/>
      <c r="C1873" s="113" t="n">
        <f aca="false">SUM(C1874:C1876)</f>
        <v>8108000</v>
      </c>
      <c r="D1873" s="113" t="n">
        <f aca="false">SUM(D1874:D1876)</f>
        <v>0</v>
      </c>
      <c r="E1873" s="69" t="n">
        <f aca="false">SUM(C1873:D1873)</f>
        <v>8108000</v>
      </c>
      <c r="F1873" s="69" t="n">
        <f aca="false">SUM(F1874:F1876)</f>
        <v>8281947</v>
      </c>
      <c r="G1873" s="113" t="n">
        <f aca="false">SUM(G1874:G1876)</f>
        <v>0</v>
      </c>
      <c r="H1873" s="69" t="n">
        <f aca="false">SUM(F1873:G1873)</f>
        <v>8281947</v>
      </c>
      <c r="I1873" s="113" t="n">
        <f aca="false">SUM(I1874:I1876)</f>
        <v>9163000</v>
      </c>
      <c r="J1873" s="113" t="n">
        <f aca="false">SUM(J1874:J1876)</f>
        <v>0</v>
      </c>
      <c r="K1873" s="69" t="n">
        <f aca="false">SUM(I1873:J1873)</f>
        <v>9163000</v>
      </c>
      <c r="L1873" s="71" t="n">
        <f aca="false">IF(C1873&lt;&gt;0,IF(I1873&lt;&gt;0,I1873/C1873*100,""),"")</f>
        <v>113.011840157869</v>
      </c>
      <c r="M1873" s="71" t="n">
        <f aca="false">IF(E1873&lt;&gt;0,IF(K1873&lt;&gt;0,K1873/E1873*100,""),"")</f>
        <v>113.011840157869</v>
      </c>
      <c r="N1873" s="71" t="n">
        <f aca="false">IF(F1873&lt;&gt;0,IF(I1873&lt;&gt;0,I1873/F1873*100,""),"")</f>
        <v>110.638235187933</v>
      </c>
      <c r="O1873" s="71" t="n">
        <f aca="false">IF(H1873&lt;&gt;0,IF(K1873&lt;&gt;0,K1873/H1873*100,""),"")</f>
        <v>110.638235187933</v>
      </c>
      <c r="Q1873" s="65" t="n">
        <f aca="false">E1873-C1873-D1873</f>
        <v>0</v>
      </c>
      <c r="R1873" s="66" t="n">
        <f aca="false">H1873-F1873-G1873</f>
        <v>0</v>
      </c>
      <c r="S1873" s="66" t="n">
        <f aca="false">K1873-I1873-J1873</f>
        <v>0</v>
      </c>
    </row>
    <row r="1874" s="43" customFormat="true" ht="11.25" hidden="false" customHeight="false" outlineLevel="0" collapsed="false">
      <c r="A1874" s="75" t="s">
        <v>555</v>
      </c>
      <c r="B1874" s="87" t="s">
        <v>556</v>
      </c>
      <c r="C1874" s="73" t="n">
        <v>7154000</v>
      </c>
      <c r="D1874" s="73"/>
      <c r="E1874" s="73" t="n">
        <f aca="false">SUM(C1874:D1874)</f>
        <v>7154000</v>
      </c>
      <c r="F1874" s="73" t="n">
        <v>7327947</v>
      </c>
      <c r="G1874" s="73"/>
      <c r="H1874" s="73" t="n">
        <f aca="false">SUM(F1874:G1874)</f>
        <v>7327947</v>
      </c>
      <c r="I1874" s="73" t="n">
        <v>8159000</v>
      </c>
      <c r="J1874" s="73"/>
      <c r="K1874" s="73" t="n">
        <f aca="false">SUM(I1874:J1874)</f>
        <v>8159000</v>
      </c>
      <c r="L1874" s="106" t="n">
        <f aca="false">IF(C1874&lt;&gt;0,IF(I1874&lt;&gt;0,I1874/C1874*100,""),"")</f>
        <v>114.04808498742</v>
      </c>
      <c r="M1874" s="106" t="n">
        <f aca="false">IF(E1874&lt;&gt;0,IF(K1874&lt;&gt;0,K1874/E1874*100,""),"")</f>
        <v>114.04808498742</v>
      </c>
      <c r="N1874" s="106" t="n">
        <f aca="false">IF(F1874&lt;&gt;0,IF(I1874&lt;&gt;0,I1874/F1874*100,""),"")</f>
        <v>111.340870778678</v>
      </c>
      <c r="O1874" s="106" t="n">
        <f aca="false">IF(H1874&lt;&gt;0,IF(K1874&lt;&gt;0,K1874/H1874*100,""),"")</f>
        <v>111.340870778678</v>
      </c>
      <c r="Q1874" s="65" t="n">
        <f aca="false">E1874-C1874-D1874</f>
        <v>0</v>
      </c>
      <c r="R1874" s="66" t="n">
        <f aca="false">H1874-F1874-G1874</f>
        <v>0</v>
      </c>
      <c r="S1874" s="66" t="n">
        <f aca="false">K1874-I1874-J1874</f>
        <v>0</v>
      </c>
    </row>
    <row r="1875" s="43" customFormat="true" ht="11.25" hidden="false" customHeight="false" outlineLevel="0" collapsed="false">
      <c r="A1875" s="75" t="s">
        <v>977</v>
      </c>
      <c r="B1875" s="87" t="s">
        <v>978</v>
      </c>
      <c r="C1875" s="73" t="n">
        <v>900000</v>
      </c>
      <c r="D1875" s="73"/>
      <c r="E1875" s="73" t="n">
        <f aca="false">SUM(C1875:D1875)</f>
        <v>900000</v>
      </c>
      <c r="F1875" s="73" t="n">
        <v>900000</v>
      </c>
      <c r="G1875" s="73"/>
      <c r="H1875" s="73" t="n">
        <f aca="false">SUM(F1875:G1875)</f>
        <v>900000</v>
      </c>
      <c r="I1875" s="73" t="n">
        <v>950000</v>
      </c>
      <c r="J1875" s="73"/>
      <c r="K1875" s="73" t="n">
        <f aca="false">SUM(I1875:J1875)</f>
        <v>950000</v>
      </c>
      <c r="L1875" s="106" t="n">
        <f aca="false">IF(C1875&lt;&gt;0,IF(I1875&lt;&gt;0,I1875/C1875*100,""),"")</f>
        <v>105.555555555556</v>
      </c>
      <c r="M1875" s="106" t="n">
        <f aca="false">IF(E1875&lt;&gt;0,IF(K1875&lt;&gt;0,K1875/E1875*100,""),"")</f>
        <v>105.555555555556</v>
      </c>
      <c r="N1875" s="106" t="n">
        <f aca="false">IF(F1875&lt;&gt;0,IF(I1875&lt;&gt;0,I1875/F1875*100,""),"")</f>
        <v>105.555555555556</v>
      </c>
      <c r="O1875" s="106" t="n">
        <f aca="false">IF(H1875&lt;&gt;0,IF(K1875&lt;&gt;0,K1875/H1875*100,""),"")</f>
        <v>105.555555555556</v>
      </c>
      <c r="Q1875" s="65" t="n">
        <f aca="false">E1875-C1875-D1875</f>
        <v>0</v>
      </c>
      <c r="R1875" s="66" t="n">
        <f aca="false">H1875-F1875-G1875</f>
        <v>0</v>
      </c>
      <c r="S1875" s="66" t="n">
        <f aca="false">K1875-I1875-J1875</f>
        <v>0</v>
      </c>
    </row>
    <row r="1876" s="43" customFormat="true" ht="11.25" hidden="false" customHeight="false" outlineLevel="0" collapsed="false">
      <c r="A1876" s="75" t="s">
        <v>328</v>
      </c>
      <c r="B1876" s="87" t="s">
        <v>329</v>
      </c>
      <c r="C1876" s="73" t="n">
        <v>54000</v>
      </c>
      <c r="D1876" s="73"/>
      <c r="E1876" s="73" t="n">
        <f aca="false">SUM(C1876:D1876)</f>
        <v>54000</v>
      </c>
      <c r="F1876" s="73" t="n">
        <v>54000</v>
      </c>
      <c r="G1876" s="73"/>
      <c r="H1876" s="73" t="n">
        <f aca="false">SUM(F1876:G1876)</f>
        <v>54000</v>
      </c>
      <c r="I1876" s="73" t="n">
        <v>54000</v>
      </c>
      <c r="J1876" s="73"/>
      <c r="K1876" s="73" t="n">
        <f aca="false">SUM(I1876:J1876)</f>
        <v>54000</v>
      </c>
      <c r="L1876" s="106" t="n">
        <f aca="false">IF(C1876&lt;&gt;0,IF(I1876&lt;&gt;0,I1876/C1876*100,""),"")</f>
        <v>100</v>
      </c>
      <c r="M1876" s="106" t="n">
        <f aca="false">IF(E1876&lt;&gt;0,IF(K1876&lt;&gt;0,K1876/E1876*100,""),"")</f>
        <v>100</v>
      </c>
      <c r="N1876" s="106" t="n">
        <f aca="false">IF(F1876&lt;&gt;0,IF(I1876&lt;&gt;0,I1876/F1876*100,""),"")</f>
        <v>100</v>
      </c>
      <c r="O1876" s="106" t="n">
        <f aca="false">IF(H1876&lt;&gt;0,IF(K1876&lt;&gt;0,K1876/H1876*100,""),"")</f>
        <v>100</v>
      </c>
      <c r="Q1876" s="65" t="n">
        <f aca="false">E1876-C1876-D1876</f>
        <v>0</v>
      </c>
      <c r="R1876" s="66" t="n">
        <f aca="false">H1876-F1876-G1876</f>
        <v>0</v>
      </c>
      <c r="S1876" s="66" t="n">
        <f aca="false">K1876-I1876-J1876</f>
        <v>0</v>
      </c>
    </row>
    <row r="1877" s="43" customFormat="true" ht="11.25" hidden="true" customHeight="false" outlineLevel="0" collapsed="false">
      <c r="A1877" s="75" t="s">
        <v>979</v>
      </c>
      <c r="B1877" s="87" t="s">
        <v>58</v>
      </c>
      <c r="C1877" s="73"/>
      <c r="D1877" s="73"/>
      <c r="E1877" s="73" t="n">
        <f aca="false">SUM(C1877:D1877)</f>
        <v>0</v>
      </c>
      <c r="F1877" s="73"/>
      <c r="G1877" s="73"/>
      <c r="H1877" s="73" t="n">
        <f aca="false">SUM(F1877:G1877)</f>
        <v>0</v>
      </c>
      <c r="I1877" s="73"/>
      <c r="J1877" s="73"/>
      <c r="K1877" s="73" t="n">
        <f aca="false">SUM(I1877:J1877)</f>
        <v>0</v>
      </c>
      <c r="L1877" s="106" t="str">
        <f aca="false">IF(C1877&lt;&gt;0,IF(I1877&lt;&gt;0,I1877/C1877*100,""),"")</f>
        <v/>
      </c>
      <c r="M1877" s="106" t="str">
        <f aca="false">IF(E1877&lt;&gt;0,IF(K1877&lt;&gt;0,K1877/E1877*100,""),"")</f>
        <v/>
      </c>
      <c r="N1877" s="106" t="str">
        <f aca="false">IF(F1877&lt;&gt;0,IF(I1877&lt;&gt;0,I1877/F1877*100,""),"")</f>
        <v/>
      </c>
      <c r="O1877" s="106" t="str">
        <f aca="false">IF(H1877&lt;&gt;0,IF(K1877&lt;&gt;0,K1877/H1877*100,""),"")</f>
        <v/>
      </c>
      <c r="Q1877" s="65" t="n">
        <f aca="false">E1877-C1877-D1877</f>
        <v>0</v>
      </c>
      <c r="R1877" s="66" t="n">
        <f aca="false">H1877-F1877-G1877</f>
        <v>0</v>
      </c>
      <c r="S1877" s="66" t="n">
        <f aca="false">K1877-I1877-J1877</f>
        <v>0</v>
      </c>
    </row>
    <row r="1878" s="43" customFormat="true" ht="6" hidden="false" customHeight="true" outlineLevel="0" collapsed="false">
      <c r="A1878" s="75"/>
      <c r="B1878" s="87"/>
      <c r="C1878" s="69"/>
      <c r="D1878" s="69"/>
      <c r="E1878" s="69"/>
      <c r="F1878" s="69"/>
      <c r="G1878" s="69"/>
      <c r="H1878" s="69"/>
      <c r="I1878" s="69"/>
      <c r="J1878" s="69"/>
      <c r="K1878" s="69"/>
      <c r="L1878" s="71" t="str">
        <f aca="false">IF(C1878&lt;&gt;0,IF(I1878&lt;&gt;0,I1878/C1878*100,""),"")</f>
        <v/>
      </c>
      <c r="M1878" s="71" t="str">
        <f aca="false">IF(E1878&lt;&gt;0,IF(K1878&lt;&gt;0,K1878/E1878*100,""),"")</f>
        <v/>
      </c>
      <c r="N1878" s="71" t="str">
        <f aca="false">IF(F1878&lt;&gt;0,IF(I1878&lt;&gt;0,I1878/F1878*100,""),"")</f>
        <v/>
      </c>
      <c r="O1878" s="71" t="str">
        <f aca="false">IF(H1878&lt;&gt;0,IF(K1878&lt;&gt;0,K1878/H1878*100,""),"")</f>
        <v/>
      </c>
      <c r="Q1878" s="65" t="n">
        <f aca="false">E1878-C1878-D1878</f>
        <v>0</v>
      </c>
      <c r="R1878" s="66" t="n">
        <f aca="false">H1878-F1878-G1878</f>
        <v>0</v>
      </c>
      <c r="S1878" s="66" t="n">
        <f aca="false">K1878-I1878-J1878</f>
        <v>0</v>
      </c>
    </row>
    <row r="1879" s="78" customFormat="true" ht="12.75" hidden="false" customHeight="false" outlineLevel="0" collapsed="false">
      <c r="A1879" s="61" t="s">
        <v>980</v>
      </c>
      <c r="B1879" s="76" t="s">
        <v>19</v>
      </c>
      <c r="C1879" s="63" t="n">
        <f aca="false">SUM(C1881:C1902)</f>
        <v>85439468</v>
      </c>
      <c r="D1879" s="63" t="n">
        <f aca="false">SUM(D1881:D1902)</f>
        <v>69328124</v>
      </c>
      <c r="E1879" s="63" t="n">
        <f aca="false">SUM(C1879:D1879)</f>
        <v>154767592</v>
      </c>
      <c r="F1879" s="63" t="n">
        <f aca="false">SUM(F1881:F1902)</f>
        <v>108427226</v>
      </c>
      <c r="G1879" s="63" t="n">
        <f aca="false">SUM(G1881:G1902)</f>
        <v>71298372</v>
      </c>
      <c r="H1879" s="63" t="n">
        <f aca="false">SUM(F1879:G1879)</f>
        <v>179725598</v>
      </c>
      <c r="I1879" s="63" t="n">
        <f aca="false">SUM(I1881:I1902)</f>
        <v>74481180</v>
      </c>
      <c r="J1879" s="63" t="n">
        <f aca="false">SUM(J1881:J1902)</f>
        <v>73139795</v>
      </c>
      <c r="K1879" s="63" t="n">
        <f aca="false">SUM(I1879:J1879)</f>
        <v>147620975</v>
      </c>
      <c r="L1879" s="64" t="n">
        <f aca="false">IF(C1879&lt;&gt;0,IF(I1879&lt;&gt;0,I1879/C1879*100,""),"")</f>
        <v>87.1742085285456</v>
      </c>
      <c r="M1879" s="64" t="n">
        <f aca="false">IF(E1879&lt;&gt;0,IF(K1879&lt;&gt;0,K1879/E1879*100,""),"")</f>
        <v>95.3823556290777</v>
      </c>
      <c r="N1879" s="64" t="n">
        <f aca="false">IF(F1879&lt;&gt;0,IF(I1879&lt;&gt;0,I1879/F1879*100,""),"")</f>
        <v>68.6923227197568</v>
      </c>
      <c r="O1879" s="64" t="n">
        <f aca="false">IF(H1879&lt;&gt;0,IF(K1879&lt;&gt;0,K1879/H1879*100,""),"")</f>
        <v>82.1368667806575</v>
      </c>
      <c r="Q1879" s="65" t="n">
        <f aca="false">E1879-C1879-D1879</f>
        <v>0</v>
      </c>
      <c r="R1879" s="66" t="n">
        <f aca="false">H1879-F1879-G1879</f>
        <v>0</v>
      </c>
      <c r="S1879" s="66" t="n">
        <f aca="false">K1879-I1879-J1879</f>
        <v>0</v>
      </c>
    </row>
    <row r="1880" s="43" customFormat="true" ht="11.25" hidden="false" customHeight="false" outlineLevel="0" collapsed="false">
      <c r="A1880" s="67" t="s">
        <v>26</v>
      </c>
      <c r="B1880" s="68"/>
      <c r="C1880" s="113" t="n">
        <f aca="false">SUM(C1881:C1900)</f>
        <v>85439468</v>
      </c>
      <c r="D1880" s="113" t="n">
        <f aca="false">SUM(D1881:D1900)</f>
        <v>69328124</v>
      </c>
      <c r="E1880" s="69" t="n">
        <f aca="false">SUM(C1880:D1880)</f>
        <v>154767592</v>
      </c>
      <c r="F1880" s="69" t="n">
        <f aca="false">SUM(F1881:F1900)</f>
        <v>98181922</v>
      </c>
      <c r="G1880" s="113" t="n">
        <f aca="false">SUM(G1881:G1900)</f>
        <v>71298372</v>
      </c>
      <c r="H1880" s="69" t="n">
        <f aca="false">SUM(F1880:G1880)</f>
        <v>169480294</v>
      </c>
      <c r="I1880" s="69" t="n">
        <f aca="false">SUM(I1881:I1900)</f>
        <v>74481180</v>
      </c>
      <c r="J1880" s="113" t="n">
        <f aca="false">SUM(J1881:J1900)</f>
        <v>73139795</v>
      </c>
      <c r="K1880" s="69" t="n">
        <f aca="false">SUM(I1880:J1880)</f>
        <v>147620975</v>
      </c>
      <c r="L1880" s="71" t="n">
        <f aca="false">IF(C1880&lt;&gt;0,IF(I1880&lt;&gt;0,I1880/C1880*100,""),"")</f>
        <v>87.1742085285456</v>
      </c>
      <c r="M1880" s="71" t="n">
        <f aca="false">IF(E1880&lt;&gt;0,IF(K1880&lt;&gt;0,K1880/E1880*100,""),"")</f>
        <v>95.3823556290777</v>
      </c>
      <c r="N1880" s="71" t="n">
        <f aca="false">IF(F1880&lt;&gt;0,IF(I1880&lt;&gt;0,I1880/F1880*100,""),"")</f>
        <v>75.8603808957824</v>
      </c>
      <c r="O1880" s="71" t="n">
        <f aca="false">IF(H1880&lt;&gt;0,IF(K1880&lt;&gt;0,K1880/H1880*100,""),"")</f>
        <v>87.102147108619</v>
      </c>
      <c r="Q1880" s="65" t="n">
        <f aca="false">E1880-C1880-D1880</f>
        <v>0</v>
      </c>
      <c r="R1880" s="66" t="n">
        <f aca="false">H1880-F1880-G1880</f>
        <v>0</v>
      </c>
      <c r="S1880" s="66" t="n">
        <f aca="false">K1880-I1880-J1880</f>
        <v>0</v>
      </c>
    </row>
    <row r="1881" s="43" customFormat="true" ht="11.25" hidden="false" customHeight="false" outlineLevel="0" collapsed="false">
      <c r="A1881" s="72" t="s">
        <v>27</v>
      </c>
      <c r="B1881" s="48" t="n">
        <v>0</v>
      </c>
      <c r="C1881" s="69"/>
      <c r="D1881" s="69" t="n">
        <v>14146619</v>
      </c>
      <c r="E1881" s="69" t="n">
        <f aca="false">SUM(C1881:D1881)</f>
        <v>14146619</v>
      </c>
      <c r="F1881" s="69"/>
      <c r="G1881" s="69" t="n">
        <v>14697582</v>
      </c>
      <c r="H1881" s="69" t="n">
        <f aca="false">SUM(F1881:G1881)</f>
        <v>14697582</v>
      </c>
      <c r="I1881" s="69"/>
      <c r="J1881" s="69" t="n">
        <v>15276695</v>
      </c>
      <c r="K1881" s="69" t="n">
        <f aca="false">SUM(I1881:J1881)</f>
        <v>15276695</v>
      </c>
      <c r="L1881" s="71" t="str">
        <f aca="false">IF(C1881&lt;&gt;0,IF(I1881&lt;&gt;0,I1881/C1881*100,""),"")</f>
        <v/>
      </c>
      <c r="M1881" s="71" t="n">
        <f aca="false">IF(E1881&lt;&gt;0,IF(K1881&lt;&gt;0,K1881/E1881*100,""),"")</f>
        <v>107.988311553453</v>
      </c>
      <c r="N1881" s="71" t="str">
        <f aca="false">IF(F1881&lt;&gt;0,IF(I1881&lt;&gt;0,I1881/F1881*100,""),"")</f>
        <v/>
      </c>
      <c r="O1881" s="71" t="n">
        <f aca="false">IF(H1881&lt;&gt;0,IF(K1881&lt;&gt;0,K1881/H1881*100,""),"")</f>
        <v>103.940192339121</v>
      </c>
      <c r="Q1881" s="65" t="n">
        <f aca="false">E1881-C1881-D1881</f>
        <v>0</v>
      </c>
      <c r="R1881" s="66" t="n">
        <f aca="false">H1881-F1881-G1881</f>
        <v>0</v>
      </c>
      <c r="S1881" s="66" t="n">
        <f aca="false">K1881-I1881-J1881</f>
        <v>0</v>
      </c>
    </row>
    <row r="1882" s="43" customFormat="true" ht="22.5" hidden="false" customHeight="false" outlineLevel="0" collapsed="false">
      <c r="A1882" s="72" t="s">
        <v>981</v>
      </c>
      <c r="B1882" s="48" t="s">
        <v>982</v>
      </c>
      <c r="C1882" s="69" t="n">
        <f aca="false">2576300+100000</f>
        <v>2676300</v>
      </c>
      <c r="D1882" s="69" t="n">
        <v>11724253</v>
      </c>
      <c r="E1882" s="69" t="n">
        <f aca="false">SUM(C1882:D1882)</f>
        <v>14400553</v>
      </c>
      <c r="F1882" s="69" t="n">
        <v>3058500</v>
      </c>
      <c r="G1882" s="69" t="n">
        <v>10687056</v>
      </c>
      <c r="H1882" s="69" t="n">
        <f aca="false">SUM(F1882:G1882)</f>
        <v>13745556</v>
      </c>
      <c r="I1882" s="69" t="n">
        <f aca="false">2221600+25000</f>
        <v>2246600</v>
      </c>
      <c r="J1882" s="69" t="n">
        <v>10358855</v>
      </c>
      <c r="K1882" s="69" t="n">
        <f aca="false">SUM(I1882:J1882)</f>
        <v>12605455</v>
      </c>
      <c r="L1882" s="71" t="n">
        <f aca="false">IF(C1882&lt;&gt;0,IF(I1882&lt;&gt;0,I1882/C1882*100,""),"")</f>
        <v>83.944251391847</v>
      </c>
      <c r="M1882" s="71" t="n">
        <f aca="false">IF(E1882&lt;&gt;0,IF(K1882&lt;&gt;0,K1882/E1882*100,""),"")</f>
        <v>87.5345203757106</v>
      </c>
      <c r="N1882" s="71" t="n">
        <f aca="false">IF(F1882&lt;&gt;0,IF(I1882&lt;&gt;0,I1882/F1882*100,""),"")</f>
        <v>73.4543076671571</v>
      </c>
      <c r="O1882" s="71" t="n">
        <f aca="false">IF(H1882&lt;&gt;0,IF(K1882&lt;&gt;0,K1882/H1882*100,""),"")</f>
        <v>91.7056756380026</v>
      </c>
      <c r="Q1882" s="65" t="n">
        <f aca="false">E1882-C1882-D1882</f>
        <v>0</v>
      </c>
      <c r="R1882" s="66" t="n">
        <f aca="false">H1882-F1882-G1882</f>
        <v>0</v>
      </c>
      <c r="S1882" s="66" t="n">
        <f aca="false">K1882-I1882-J1882</f>
        <v>0</v>
      </c>
    </row>
    <row r="1883" s="43" customFormat="true" ht="23.25" hidden="false" customHeight="true" outlineLevel="0" collapsed="false">
      <c r="A1883" s="126" t="s">
        <v>983</v>
      </c>
      <c r="B1883" s="48"/>
      <c r="C1883" s="69"/>
      <c r="D1883" s="69"/>
      <c r="E1883" s="69"/>
      <c r="F1883" s="69"/>
      <c r="G1883" s="69"/>
      <c r="H1883" s="69"/>
      <c r="I1883" s="69"/>
      <c r="J1883" s="69"/>
      <c r="K1883" s="69"/>
      <c r="L1883" s="71"/>
      <c r="M1883" s="71"/>
      <c r="N1883" s="71"/>
      <c r="O1883" s="71"/>
      <c r="Q1883" s="65" t="n">
        <f aca="false">E1883-C1883-D1883</f>
        <v>0</v>
      </c>
      <c r="R1883" s="66" t="n">
        <f aca="false">H1883-F1883-G1883</f>
        <v>0</v>
      </c>
      <c r="S1883" s="66" t="n">
        <f aca="false">K1883-I1883-J1883</f>
        <v>0</v>
      </c>
    </row>
    <row r="1884" s="43" customFormat="true" ht="11.25" hidden="false" customHeight="false" outlineLevel="0" collapsed="false">
      <c r="A1884" s="72" t="s">
        <v>984</v>
      </c>
      <c r="B1884" s="48" t="s">
        <v>985</v>
      </c>
      <c r="C1884" s="69" t="n">
        <v>16521500</v>
      </c>
      <c r="D1884" s="69" t="n">
        <v>5232311</v>
      </c>
      <c r="E1884" s="69" t="n">
        <f aca="false">SUM(C1884:D1884)</f>
        <v>21753811</v>
      </c>
      <c r="F1884" s="69" t="n">
        <v>16605119</v>
      </c>
      <c r="G1884" s="69" t="n">
        <v>5539037</v>
      </c>
      <c r="H1884" s="69" t="n">
        <f aca="false">SUM(F1884:G1884)</f>
        <v>22144156</v>
      </c>
      <c r="I1884" s="69" t="n">
        <f aca="false">11082339+1564000</f>
        <v>12646339</v>
      </c>
      <c r="J1884" s="69" t="n">
        <v>5650285</v>
      </c>
      <c r="K1884" s="69" t="n">
        <f aca="false">SUM(I1884:J1884)</f>
        <v>18296624</v>
      </c>
      <c r="L1884" s="71" t="n">
        <f aca="false">IF(C1884&lt;&gt;0,IF(I1884&lt;&gt;0,I1884/C1884*100,""),"")</f>
        <v>76.5447386738492</v>
      </c>
      <c r="M1884" s="71" t="n">
        <f aca="false">IF(E1884&lt;&gt;0,IF(K1884&lt;&gt;0,K1884/E1884*100,""),"")</f>
        <v>84.1076719844629</v>
      </c>
      <c r="N1884" s="71" t="n">
        <f aca="false">IF(F1884&lt;&gt;0,IF(I1884&lt;&gt;0,I1884/F1884*100,""),"")</f>
        <v>76.1592795571053</v>
      </c>
      <c r="O1884" s="71" t="n">
        <f aca="false">IF(H1884&lt;&gt;0,IF(K1884&lt;&gt;0,K1884/H1884*100,""),"")</f>
        <v>82.6250682121278</v>
      </c>
      <c r="Q1884" s="65" t="n">
        <f aca="false">E1884-C1884-D1884</f>
        <v>0</v>
      </c>
      <c r="R1884" s="66" t="n">
        <f aca="false">H1884-F1884-G1884</f>
        <v>0</v>
      </c>
      <c r="S1884" s="66" t="n">
        <f aca="false">K1884-I1884-J1884</f>
        <v>0</v>
      </c>
    </row>
    <row r="1885" s="43" customFormat="true" ht="11.25" hidden="false" customHeight="false" outlineLevel="0" collapsed="false">
      <c r="A1885" s="72" t="s">
        <v>986</v>
      </c>
      <c r="B1885" s="48" t="s">
        <v>987</v>
      </c>
      <c r="C1885" s="69" t="n">
        <v>5800200</v>
      </c>
      <c r="D1885" s="69" t="n">
        <v>2325472</v>
      </c>
      <c r="E1885" s="69" t="n">
        <f aca="false">SUM(C1885:D1885)</f>
        <v>8125672</v>
      </c>
      <c r="F1885" s="69" t="n">
        <v>6135240</v>
      </c>
      <c r="G1885" s="69" t="n">
        <v>2213521</v>
      </c>
      <c r="H1885" s="69" t="n">
        <f aca="false">SUM(F1885:G1885)</f>
        <v>8348761</v>
      </c>
      <c r="I1885" s="69" t="n">
        <f aca="false">5905200+1118000</f>
        <v>7023200</v>
      </c>
      <c r="J1885" s="69" t="n">
        <v>2301968</v>
      </c>
      <c r="K1885" s="69" t="n">
        <f aca="false">SUM(I1885:J1885)</f>
        <v>9325168</v>
      </c>
      <c r="L1885" s="71" t="n">
        <f aca="false">IF(C1885&lt;&gt;0,IF(I1885&lt;&gt;0,I1885/C1885*100,""),"")</f>
        <v>121.085479811041</v>
      </c>
      <c r="M1885" s="71" t="n">
        <f aca="false">IF(E1885&lt;&gt;0,IF(K1885&lt;&gt;0,K1885/E1885*100,""),"")</f>
        <v>114.761806777335</v>
      </c>
      <c r="N1885" s="71" t="n">
        <f aca="false">IF(F1885&lt;&gt;0,IF(I1885&lt;&gt;0,I1885/F1885*100,""),"")</f>
        <v>114.473109446411</v>
      </c>
      <c r="O1885" s="71" t="n">
        <f aca="false">IF(H1885&lt;&gt;0,IF(K1885&lt;&gt;0,K1885/H1885*100,""),"")</f>
        <v>111.695232382386</v>
      </c>
      <c r="Q1885" s="65" t="n">
        <f aca="false">E1885-C1885-D1885</f>
        <v>0</v>
      </c>
      <c r="R1885" s="66" t="n">
        <f aca="false">H1885-F1885-G1885</f>
        <v>0</v>
      </c>
      <c r="S1885" s="66" t="n">
        <f aca="false">K1885-I1885-J1885</f>
        <v>0</v>
      </c>
    </row>
    <row r="1886" s="43" customFormat="true" ht="11.25" hidden="false" customHeight="false" outlineLevel="0" collapsed="false">
      <c r="A1886" s="72" t="s">
        <v>988</v>
      </c>
      <c r="B1886" s="48" t="s">
        <v>989</v>
      </c>
      <c r="C1886" s="69" t="n">
        <v>21700</v>
      </c>
      <c r="D1886" s="69" t="n">
        <v>872052</v>
      </c>
      <c r="E1886" s="69" t="n">
        <f aca="false">SUM(C1886:D1886)</f>
        <v>893752</v>
      </c>
      <c r="F1886" s="69" t="n">
        <v>21700</v>
      </c>
      <c r="G1886" s="69" t="n">
        <v>977634</v>
      </c>
      <c r="H1886" s="69" t="n">
        <f aca="false">SUM(F1886:G1886)</f>
        <v>999334</v>
      </c>
      <c r="I1886" s="69" t="n">
        <v>25500</v>
      </c>
      <c r="J1886" s="69" t="n">
        <v>1046349</v>
      </c>
      <c r="K1886" s="69" t="n">
        <f aca="false">SUM(I1886:J1886)</f>
        <v>1071849</v>
      </c>
      <c r="L1886" s="71" t="n">
        <f aca="false">IF(C1886&lt;&gt;0,IF(I1886&lt;&gt;0,I1886/C1886*100,""),"")</f>
        <v>117.511520737327</v>
      </c>
      <c r="M1886" s="71" t="n">
        <f aca="false">IF(E1886&lt;&gt;0,IF(K1886&lt;&gt;0,K1886/E1886*100,""),"")</f>
        <v>119.92689247129</v>
      </c>
      <c r="N1886" s="71" t="n">
        <f aca="false">IF(F1886&lt;&gt;0,IF(I1886&lt;&gt;0,I1886/F1886*100,""),"")</f>
        <v>117.511520737327</v>
      </c>
      <c r="O1886" s="71" t="n">
        <f aca="false">IF(H1886&lt;&gt;0,IF(K1886&lt;&gt;0,K1886/H1886*100,""),"")</f>
        <v>107.25633271759</v>
      </c>
      <c r="Q1886" s="65" t="n">
        <f aca="false">E1886-C1886-D1886</f>
        <v>0</v>
      </c>
      <c r="R1886" s="66" t="n">
        <f aca="false">H1886-F1886-G1886</f>
        <v>0</v>
      </c>
      <c r="S1886" s="66" t="n">
        <f aca="false">K1886-I1886-J1886</f>
        <v>0</v>
      </c>
    </row>
    <row r="1887" s="43" customFormat="true" ht="11.25" hidden="false" customHeight="false" outlineLevel="0" collapsed="false">
      <c r="A1887" s="72" t="s">
        <v>990</v>
      </c>
      <c r="B1887" s="48" t="s">
        <v>991</v>
      </c>
      <c r="C1887" s="69" t="n">
        <v>164700</v>
      </c>
      <c r="D1887" s="69" t="n">
        <v>2519261</v>
      </c>
      <c r="E1887" s="69" t="n">
        <f aca="false">SUM(C1887:D1887)</f>
        <v>2683961</v>
      </c>
      <c r="F1887" s="69" t="n">
        <v>324700</v>
      </c>
      <c r="G1887" s="69" t="n">
        <v>2269644</v>
      </c>
      <c r="H1887" s="69" t="n">
        <f aca="false">SUM(F1887:G1887)</f>
        <v>2594344</v>
      </c>
      <c r="I1887" s="69" t="n">
        <v>165700</v>
      </c>
      <c r="J1887" s="69" t="n">
        <v>2406603</v>
      </c>
      <c r="K1887" s="69" t="n">
        <f aca="false">SUM(I1887:J1887)</f>
        <v>2572303</v>
      </c>
      <c r="L1887" s="71" t="n">
        <f aca="false">IF(C1887&lt;&gt;0,IF(I1887&lt;&gt;0,I1887/C1887*100,""),"")</f>
        <v>100.607164541591</v>
      </c>
      <c r="M1887" s="71" t="n">
        <f aca="false">IF(E1887&lt;&gt;0,IF(K1887&lt;&gt;0,K1887/E1887*100,""),"")</f>
        <v>95.8398054219119</v>
      </c>
      <c r="N1887" s="71" t="n">
        <f aca="false">IF(F1887&lt;&gt;0,IF(I1887&lt;&gt;0,I1887/F1887*100,""),"")</f>
        <v>51.0317215891592</v>
      </c>
      <c r="O1887" s="71" t="n">
        <f aca="false">IF(H1887&lt;&gt;0,IF(K1887&lt;&gt;0,K1887/H1887*100,""),"")</f>
        <v>99.150421069835</v>
      </c>
      <c r="Q1887" s="65" t="n">
        <f aca="false">E1887-C1887-D1887</f>
        <v>0</v>
      </c>
      <c r="R1887" s="66" t="n">
        <f aca="false">H1887-F1887-G1887</f>
        <v>0</v>
      </c>
      <c r="S1887" s="66" t="n">
        <f aca="false">K1887-I1887-J1887</f>
        <v>0</v>
      </c>
    </row>
    <row r="1888" s="94" customFormat="true" ht="11.25" hidden="false" customHeight="false" outlineLevel="0" collapsed="false">
      <c r="A1888" s="75" t="s">
        <v>992</v>
      </c>
      <c r="B1888" s="87" t="s">
        <v>993</v>
      </c>
      <c r="C1888" s="69" t="n">
        <v>2090000</v>
      </c>
      <c r="D1888" s="69" t="n">
        <v>96895</v>
      </c>
      <c r="E1888" s="69" t="n">
        <f aca="false">SUM(C1888:D1888)</f>
        <v>2186895</v>
      </c>
      <c r="F1888" s="69" t="n">
        <v>2090000</v>
      </c>
      <c r="G1888" s="69" t="n">
        <v>112759</v>
      </c>
      <c r="H1888" s="69" t="n">
        <f aca="false">SUM(F1888:G1888)</f>
        <v>2202759</v>
      </c>
      <c r="I1888" s="69" t="n">
        <v>949800</v>
      </c>
      <c r="J1888" s="69" t="n">
        <v>104635</v>
      </c>
      <c r="K1888" s="69" t="n">
        <f aca="false">SUM(I1888:J1888)</f>
        <v>1054435</v>
      </c>
      <c r="L1888" s="71" t="n">
        <f aca="false">IF(C1888&lt;&gt;0,IF(I1888&lt;&gt;0,I1888/C1888*100,""),"")</f>
        <v>45.444976076555</v>
      </c>
      <c r="M1888" s="71" t="n">
        <f aca="false">IF(E1888&lt;&gt;0,IF(K1888&lt;&gt;0,K1888/E1888*100,""),"")</f>
        <v>48.2160780467284</v>
      </c>
      <c r="N1888" s="71" t="n">
        <f aca="false">IF(F1888&lt;&gt;0,IF(I1888&lt;&gt;0,I1888/F1888*100,""),"")</f>
        <v>45.444976076555</v>
      </c>
      <c r="O1888" s="71" t="n">
        <f aca="false">IF(H1888&lt;&gt;0,IF(K1888&lt;&gt;0,K1888/H1888*100,""),"")</f>
        <v>47.8688317696126</v>
      </c>
      <c r="Q1888" s="65" t="n">
        <f aca="false">E1888-C1888-D1888</f>
        <v>0</v>
      </c>
      <c r="R1888" s="66" t="n">
        <f aca="false">H1888-F1888-G1888</f>
        <v>0</v>
      </c>
      <c r="S1888" s="66" t="n">
        <f aca="false">K1888-I1888-J1888</f>
        <v>0</v>
      </c>
    </row>
    <row r="1889" s="94" customFormat="true" ht="11.25" hidden="false" customHeight="false" outlineLevel="0" collapsed="false">
      <c r="A1889" s="75" t="s">
        <v>994</v>
      </c>
      <c r="B1889" s="48" t="s">
        <v>421</v>
      </c>
      <c r="C1889" s="69" t="n">
        <v>2572679</v>
      </c>
      <c r="D1889" s="69"/>
      <c r="E1889" s="69" t="n">
        <f aca="false">SUM(C1889:D1889)</f>
        <v>2572679</v>
      </c>
      <c r="F1889" s="69" t="n">
        <v>2975523</v>
      </c>
      <c r="G1889" s="69" t="n">
        <v>328862</v>
      </c>
      <c r="H1889" s="69" t="n">
        <f aca="false">SUM(F1889:G1889)</f>
        <v>3304385</v>
      </c>
      <c r="I1889" s="69" t="n">
        <v>529972</v>
      </c>
      <c r="J1889" s="69"/>
      <c r="K1889" s="69" t="n">
        <f aca="false">SUM(I1889:J1889)</f>
        <v>529972</v>
      </c>
      <c r="L1889" s="71" t="n">
        <f aca="false">IF(C1889&lt;&gt;0,IF(I1889&lt;&gt;0,I1889/C1889*100,""),"")</f>
        <v>20.6000048976184</v>
      </c>
      <c r="M1889" s="71" t="n">
        <f aca="false">IF(E1889&lt;&gt;0,IF(K1889&lt;&gt;0,K1889/E1889*100,""),"")</f>
        <v>20.6000048976184</v>
      </c>
      <c r="N1889" s="71" t="n">
        <f aca="false">IF(F1889&lt;&gt;0,IF(I1889&lt;&gt;0,I1889/F1889*100,""),"")</f>
        <v>17.81105372064</v>
      </c>
      <c r="O1889" s="71" t="n">
        <f aca="false">IF(H1889&lt;&gt;0,IF(K1889&lt;&gt;0,K1889/H1889*100,""),"")</f>
        <v>16.0384458832733</v>
      </c>
      <c r="Q1889" s="65" t="n">
        <f aca="false">E1889-C1889-D1889</f>
        <v>0</v>
      </c>
      <c r="R1889" s="66" t="n">
        <f aca="false">H1889-F1889-G1889</f>
        <v>0</v>
      </c>
      <c r="S1889" s="66" t="n">
        <f aca="false">K1889-I1889-J1889</f>
        <v>0</v>
      </c>
    </row>
    <row r="1890" s="94" customFormat="true" ht="11.25" hidden="false" customHeight="false" outlineLevel="0" collapsed="false">
      <c r="A1890" s="75" t="s">
        <v>328</v>
      </c>
      <c r="B1890" s="48" t="s">
        <v>329</v>
      </c>
      <c r="C1890" s="69" t="n">
        <v>102600</v>
      </c>
      <c r="D1890" s="69" t="n">
        <v>48447</v>
      </c>
      <c r="E1890" s="69" t="n">
        <f aca="false">SUM(C1890:D1890)</f>
        <v>151047</v>
      </c>
      <c r="F1890" s="69" t="n">
        <v>102600</v>
      </c>
      <c r="G1890" s="69" t="n">
        <v>931</v>
      </c>
      <c r="H1890" s="69" t="n">
        <f aca="false">SUM(F1890:G1890)</f>
        <v>103531</v>
      </c>
      <c r="I1890" s="69" t="n">
        <v>134800</v>
      </c>
      <c r="J1890" s="69" t="n">
        <v>26159</v>
      </c>
      <c r="K1890" s="69" t="n">
        <f aca="false">SUM(I1890:J1890)</f>
        <v>160959</v>
      </c>
      <c r="L1890" s="71" t="n">
        <f aca="false">IF(C1890&lt;&gt;0,IF(I1890&lt;&gt;0,I1890/C1890*100,""),"")</f>
        <v>131.384015594542</v>
      </c>
      <c r="M1890" s="71" t="n">
        <f aca="false">IF(E1890&lt;&gt;0,IF(K1890&lt;&gt;0,K1890/E1890*100,""),"")</f>
        <v>106.562195872808</v>
      </c>
      <c r="N1890" s="71" t="n">
        <f aca="false">IF(F1890&lt;&gt;0,IF(I1890&lt;&gt;0,I1890/F1890*100,""),"")</f>
        <v>131.384015594542</v>
      </c>
      <c r="O1890" s="71" t="n">
        <f aca="false">IF(H1890&lt;&gt;0,IF(K1890&lt;&gt;0,K1890/H1890*100,""),"")</f>
        <v>155.469376322068</v>
      </c>
      <c r="Q1890" s="65" t="n">
        <f aca="false">E1890-C1890-D1890</f>
        <v>0</v>
      </c>
      <c r="R1890" s="66" t="n">
        <f aca="false">H1890-F1890-G1890</f>
        <v>0</v>
      </c>
      <c r="S1890" s="66" t="n">
        <f aca="false">K1890-I1890-J1890</f>
        <v>0</v>
      </c>
    </row>
    <row r="1891" s="94" customFormat="true" ht="11.25" hidden="false" customHeight="false" outlineLevel="0" collapsed="false">
      <c r="A1891" s="75" t="s">
        <v>145</v>
      </c>
      <c r="B1891" s="48" t="s">
        <v>146</v>
      </c>
      <c r="C1891" s="69" t="n">
        <v>35100</v>
      </c>
      <c r="D1891" s="69"/>
      <c r="E1891" s="69" t="n">
        <f aca="false">SUM(C1891:D1891)</f>
        <v>35100</v>
      </c>
      <c r="F1891" s="69" t="n">
        <v>35100</v>
      </c>
      <c r="G1891" s="69"/>
      <c r="H1891" s="69" t="n">
        <f aca="false">SUM(F1891:G1891)</f>
        <v>35100</v>
      </c>
      <c r="I1891" s="69" t="n">
        <v>57580</v>
      </c>
      <c r="J1891" s="69"/>
      <c r="K1891" s="69" t="n">
        <f aca="false">SUM(I1891:J1891)</f>
        <v>57580</v>
      </c>
      <c r="L1891" s="71" t="n">
        <f aca="false">IF(C1891&lt;&gt;0,IF(I1891&lt;&gt;0,I1891/C1891*100,""),"")</f>
        <v>164.045584045584</v>
      </c>
      <c r="M1891" s="71" t="n">
        <f aca="false">IF(E1891&lt;&gt;0,IF(K1891&lt;&gt;0,K1891/E1891*100,""),"")</f>
        <v>164.045584045584</v>
      </c>
      <c r="N1891" s="71" t="n">
        <f aca="false">IF(F1891&lt;&gt;0,IF(I1891&lt;&gt;0,I1891/F1891*100,""),"")</f>
        <v>164.045584045584</v>
      </c>
      <c r="O1891" s="71" t="n">
        <f aca="false">IF(H1891&lt;&gt;0,IF(K1891&lt;&gt;0,K1891/H1891*100,""),"")</f>
        <v>164.045584045584</v>
      </c>
      <c r="Q1891" s="65" t="n">
        <f aca="false">E1891-C1891-D1891</f>
        <v>0</v>
      </c>
      <c r="R1891" s="66" t="n">
        <f aca="false">H1891-F1891-G1891</f>
        <v>0</v>
      </c>
      <c r="S1891" s="66" t="n">
        <f aca="false">K1891-I1891-J1891</f>
        <v>0</v>
      </c>
    </row>
    <row r="1892" s="94" customFormat="true" ht="11.25" hidden="false" customHeight="false" outlineLevel="0" collapsed="false">
      <c r="A1892" s="75" t="s">
        <v>30</v>
      </c>
      <c r="B1892" s="48" t="s">
        <v>31</v>
      </c>
      <c r="C1892" s="69" t="n">
        <v>309369</v>
      </c>
      <c r="D1892" s="69"/>
      <c r="E1892" s="69" t="n">
        <f aca="false">SUM(C1892:D1892)</f>
        <v>309369</v>
      </c>
      <c r="F1892" s="69" t="n">
        <v>313211</v>
      </c>
      <c r="G1892" s="69"/>
      <c r="H1892" s="69" t="n">
        <f aca="false">SUM(F1892:G1892)</f>
        <v>313211</v>
      </c>
      <c r="I1892" s="69" t="n">
        <v>305061</v>
      </c>
      <c r="J1892" s="69"/>
      <c r="K1892" s="69" t="n">
        <f aca="false">SUM(I1892:J1892)</f>
        <v>305061</v>
      </c>
      <c r="L1892" s="71" t="n">
        <f aca="false">IF(C1892&lt;&gt;0,IF(I1892&lt;&gt;0,I1892/C1892*100,""),"")</f>
        <v>98.6074881452246</v>
      </c>
      <c r="M1892" s="71" t="n">
        <f aca="false">IF(E1892&lt;&gt;0,IF(K1892&lt;&gt;0,K1892/E1892*100,""),"")</f>
        <v>98.6074881452246</v>
      </c>
      <c r="N1892" s="71" t="n">
        <f aca="false">IF(F1892&lt;&gt;0,IF(I1892&lt;&gt;0,I1892/F1892*100,""),"")</f>
        <v>97.397920251843</v>
      </c>
      <c r="O1892" s="71" t="n">
        <f aca="false">IF(H1892&lt;&gt;0,IF(K1892&lt;&gt;0,K1892/H1892*100,""),"")</f>
        <v>97.397920251843</v>
      </c>
      <c r="Q1892" s="65" t="n">
        <f aca="false">E1892-C1892-D1892</f>
        <v>0</v>
      </c>
      <c r="R1892" s="66" t="n">
        <f aca="false">H1892-F1892-G1892</f>
        <v>0</v>
      </c>
      <c r="S1892" s="66" t="n">
        <f aca="false">K1892-I1892-J1892</f>
        <v>0</v>
      </c>
    </row>
    <row r="1893" s="43" customFormat="true" ht="12.75" hidden="false" customHeight="true" outlineLevel="0" collapsed="false">
      <c r="A1893" s="72" t="s">
        <v>995</v>
      </c>
      <c r="B1893" s="48" t="s">
        <v>996</v>
      </c>
      <c r="C1893" s="69" t="n">
        <v>51130277</v>
      </c>
      <c r="D1893" s="69" t="n">
        <v>32362814</v>
      </c>
      <c r="E1893" s="69" t="n">
        <f aca="false">SUM(C1893:D1893)</f>
        <v>83493091</v>
      </c>
      <c r="F1893" s="69" t="n">
        <v>60824941</v>
      </c>
      <c r="G1893" s="69" t="n">
        <v>33036835</v>
      </c>
      <c r="H1893" s="69" t="n">
        <f aca="false">SUM(F1893:G1893)</f>
        <v>93861776</v>
      </c>
      <c r="I1893" s="69" t="n">
        <f aca="false">47051851+300000</f>
        <v>47351851</v>
      </c>
      <c r="J1893" s="69" t="n">
        <v>35968246</v>
      </c>
      <c r="K1893" s="69" t="n">
        <f aca="false">SUM(I1893:J1893)</f>
        <v>83320097</v>
      </c>
      <c r="L1893" s="71" t="n">
        <f aca="false">IF(C1893&lt;&gt;0,IF(I1893&lt;&gt;0,I1893/C1893*100,""),"")</f>
        <v>92.6101984544304</v>
      </c>
      <c r="M1893" s="71" t="n">
        <f aca="false">IF(E1893&lt;&gt;0,IF(K1893&lt;&gt;0,K1893/E1893*100,""),"")</f>
        <v>99.7928044130023</v>
      </c>
      <c r="N1893" s="71" t="n">
        <f aca="false">IF(F1893&lt;&gt;0,IF(I1893&lt;&gt;0,I1893/F1893*100,""),"")</f>
        <v>77.8493989825654</v>
      </c>
      <c r="O1893" s="71" t="n">
        <f aca="false">IF(H1893&lt;&gt;0,IF(K1893&lt;&gt;0,K1893/H1893*100,""),"")</f>
        <v>88.7689329466768</v>
      </c>
      <c r="Q1893" s="65" t="n">
        <f aca="false">E1893-C1893-D1893</f>
        <v>0</v>
      </c>
      <c r="R1893" s="66" t="n">
        <f aca="false">H1893-F1893-G1893</f>
        <v>0</v>
      </c>
      <c r="S1893" s="66" t="n">
        <f aca="false">K1893-I1893-J1893</f>
        <v>0</v>
      </c>
    </row>
    <row r="1894" s="94" customFormat="true" ht="11.25" hidden="false" customHeight="false" outlineLevel="0" collapsed="false">
      <c r="A1894" s="72" t="s">
        <v>469</v>
      </c>
      <c r="B1894" s="87" t="s">
        <v>470</v>
      </c>
      <c r="C1894" s="69" t="n">
        <v>1587707</v>
      </c>
      <c r="D1894" s="69"/>
      <c r="E1894" s="69" t="n">
        <f aca="false">SUM(C1894:D1894)</f>
        <v>1587707</v>
      </c>
      <c r="F1894" s="69" t="n">
        <v>2028482</v>
      </c>
      <c r="G1894" s="69" t="n">
        <v>625830</v>
      </c>
      <c r="H1894" s="69" t="n">
        <f aca="false">SUM(F1894:G1894)</f>
        <v>2654312</v>
      </c>
      <c r="I1894" s="69" t="n">
        <v>2104464</v>
      </c>
      <c r="J1894" s="69"/>
      <c r="K1894" s="69" t="n">
        <f aca="false">SUM(I1894:J1894)</f>
        <v>2104464</v>
      </c>
      <c r="L1894" s="71" t="n">
        <f aca="false">IF(C1894&lt;&gt;0,IF(I1894&lt;&gt;0,I1894/C1894*100,""),"")</f>
        <v>132.547378074166</v>
      </c>
      <c r="M1894" s="71" t="n">
        <f aca="false">IF(E1894&lt;&gt;0,IF(K1894&lt;&gt;0,K1894/E1894*100,""),"")</f>
        <v>132.547378074166</v>
      </c>
      <c r="N1894" s="71" t="n">
        <f aca="false">IF(F1894&lt;&gt;0,IF(I1894&lt;&gt;0,I1894/F1894*100,""),"")</f>
        <v>103.745756679132</v>
      </c>
      <c r="O1894" s="71" t="n">
        <f aca="false">IF(H1894&lt;&gt;0,IF(K1894&lt;&gt;0,K1894/H1894*100,""),"")</f>
        <v>79.284726136189</v>
      </c>
      <c r="Q1894" s="65" t="n">
        <f aca="false">E1894-C1894-D1894</f>
        <v>0</v>
      </c>
      <c r="R1894" s="66" t="n">
        <f aca="false">H1894-F1894-G1894</f>
        <v>0</v>
      </c>
      <c r="S1894" s="66" t="n">
        <f aca="false">K1894-I1894-J1894</f>
        <v>0</v>
      </c>
    </row>
    <row r="1895" s="94" customFormat="true" ht="22.5" hidden="false" customHeight="false" outlineLevel="0" collapsed="false">
      <c r="A1895" s="101" t="s">
        <v>997</v>
      </c>
      <c r="B1895" s="102" t="s">
        <v>783</v>
      </c>
      <c r="C1895" s="103"/>
      <c r="D1895" s="103"/>
      <c r="E1895" s="103"/>
      <c r="F1895" s="103" t="n">
        <v>155628</v>
      </c>
      <c r="G1895" s="103" t="n">
        <v>18787</v>
      </c>
      <c r="H1895" s="103" t="n">
        <f aca="false">SUM(F1895:G1895)</f>
        <v>174415</v>
      </c>
      <c r="I1895" s="103" t="n">
        <v>355082</v>
      </c>
      <c r="J1895" s="103"/>
      <c r="K1895" s="103" t="n">
        <f aca="false">SUM(I1895:J1895)</f>
        <v>355082</v>
      </c>
      <c r="L1895" s="117" t="str">
        <f aca="false">IF(C1895&lt;&gt;0,IF(I1895&lt;&gt;0,I1895/C1895*100,""),"")</f>
        <v/>
      </c>
      <c r="M1895" s="117" t="str">
        <f aca="false">IF(E1895&lt;&gt;0,IF(K1895&lt;&gt;0,K1895/E1895*100,""),"")</f>
        <v/>
      </c>
      <c r="N1895" s="117" t="n">
        <f aca="false">IF(F1895&lt;&gt;0,IF(I1895&lt;&gt;0,I1895/F1895*100,""),"")</f>
        <v>228.16074228288</v>
      </c>
      <c r="O1895" s="117" t="n">
        <f aca="false">IF(H1895&lt;&gt;0,IF(K1895&lt;&gt;0,K1895/H1895*100,""),"")</f>
        <v>203.584554080784</v>
      </c>
      <c r="Q1895" s="65" t="n">
        <f aca="false">E1895-C1895-D1895</f>
        <v>0</v>
      </c>
      <c r="R1895" s="66" t="n">
        <f aca="false">H1895-F1895-G1895</f>
        <v>0</v>
      </c>
      <c r="S1895" s="66" t="n">
        <f aca="false">K1895-I1895-J1895</f>
        <v>0</v>
      </c>
    </row>
    <row r="1896" s="94" customFormat="true" ht="11.25" hidden="false" customHeight="false" outlineLevel="0" collapsed="false">
      <c r="A1896" s="84" t="s">
        <v>998</v>
      </c>
      <c r="B1896" s="68" t="s">
        <v>999</v>
      </c>
      <c r="C1896" s="113" t="n">
        <v>437294</v>
      </c>
      <c r="D1896" s="113"/>
      <c r="E1896" s="113" t="n">
        <f aca="false">SUM(C1896:D1896)</f>
        <v>437294</v>
      </c>
      <c r="F1896" s="113" t="n">
        <v>1163035</v>
      </c>
      <c r="G1896" s="113" t="n">
        <v>382322</v>
      </c>
      <c r="H1896" s="113" t="n">
        <f aca="false">SUM(F1896:G1896)</f>
        <v>1545357</v>
      </c>
      <c r="I1896" s="113" t="n">
        <v>585231</v>
      </c>
      <c r="J1896" s="113"/>
      <c r="K1896" s="113" t="n">
        <f aca="false">SUM(I1896:J1896)</f>
        <v>585231</v>
      </c>
      <c r="L1896" s="114" t="n">
        <f aca="false">IF(C1896&lt;&gt;0,IF(I1896&lt;&gt;0,I1896/C1896*100,""),"")</f>
        <v>133.83010057307</v>
      </c>
      <c r="M1896" s="114" t="n">
        <f aca="false">IF(E1896&lt;&gt;0,IF(K1896&lt;&gt;0,K1896/E1896*100,""),"")</f>
        <v>133.83010057307</v>
      </c>
      <c r="N1896" s="114" t="n">
        <f aca="false">IF(F1896&lt;&gt;0,IF(I1896&lt;&gt;0,I1896/F1896*100,""),"")</f>
        <v>50.3192939163482</v>
      </c>
      <c r="O1896" s="114" t="n">
        <f aca="false">IF(H1896&lt;&gt;0,IF(K1896&lt;&gt;0,K1896/H1896*100,""),"")</f>
        <v>37.8702785181677</v>
      </c>
      <c r="Q1896" s="65" t="n">
        <f aca="false">E1896-C1896-D1896</f>
        <v>0</v>
      </c>
      <c r="R1896" s="66" t="n">
        <f aca="false">H1896-F1896-G1896</f>
        <v>0</v>
      </c>
      <c r="S1896" s="66" t="n">
        <f aca="false">K1896-I1896-J1896</f>
        <v>0</v>
      </c>
    </row>
    <row r="1897" s="94" customFormat="true" ht="11.25" hidden="false" customHeight="false" outlineLevel="0" collapsed="false">
      <c r="A1897" s="75" t="s">
        <v>1000</v>
      </c>
      <c r="B1897" s="87" t="s">
        <v>1001</v>
      </c>
      <c r="C1897" s="69"/>
      <c r="D1897" s="69"/>
      <c r="E1897" s="69" t="n">
        <f aca="false">SUM(C1897:D1897)</f>
        <v>0</v>
      </c>
      <c r="F1897" s="69"/>
      <c r="G1897" s="69"/>
      <c r="H1897" s="69" t="n">
        <f aca="false">SUM(F1897:G1897)</f>
        <v>0</v>
      </c>
      <c r="I1897" s="69"/>
      <c r="J1897" s="69"/>
      <c r="K1897" s="69" t="n">
        <f aca="false">SUM(I1897:J1897)</f>
        <v>0</v>
      </c>
      <c r="L1897" s="71" t="str">
        <f aca="false">IF(C1897&lt;&gt;0,IF(I1897&lt;&gt;0,I1897/C1897*100,""),"")</f>
        <v/>
      </c>
      <c r="M1897" s="71" t="str">
        <f aca="false">IF(E1897&lt;&gt;0,IF(K1897&lt;&gt;0,K1897/E1897*100,""),"")</f>
        <v/>
      </c>
      <c r="N1897" s="71" t="str">
        <f aca="false">IF(F1897&lt;&gt;0,IF(I1897&lt;&gt;0,I1897/F1897*100,""),"")</f>
        <v/>
      </c>
      <c r="O1897" s="71" t="str">
        <f aca="false">IF(H1897&lt;&gt;0,IF(K1897&lt;&gt;0,K1897/H1897*100,""),"")</f>
        <v/>
      </c>
      <c r="Q1897" s="65" t="n">
        <f aca="false">E1897-C1897-D1897</f>
        <v>0</v>
      </c>
      <c r="R1897" s="66" t="n">
        <f aca="false">H1897-F1897-G1897</f>
        <v>0</v>
      </c>
      <c r="S1897" s="66" t="n">
        <f aca="false">K1897-I1897-J1897</f>
        <v>0</v>
      </c>
    </row>
    <row r="1898" s="94" customFormat="true" ht="11.25" hidden="false" customHeight="false" outlineLevel="0" collapsed="false">
      <c r="A1898" s="72" t="s">
        <v>467</v>
      </c>
      <c r="B1898" s="122" t="s">
        <v>468</v>
      </c>
      <c r="C1898" s="69" t="n">
        <v>1165042</v>
      </c>
      <c r="D1898" s="69"/>
      <c r="E1898" s="69" t="n">
        <f aca="false">SUM(C1898:D1898)</f>
        <v>1165042</v>
      </c>
      <c r="F1898" s="69" t="n">
        <v>1523143</v>
      </c>
      <c r="G1898" s="69" t="n">
        <v>382322</v>
      </c>
      <c r="H1898" s="69" t="n">
        <f aca="false">SUM(F1898:G1898)</f>
        <v>1905465</v>
      </c>
      <c r="I1898" s="69" t="n">
        <f aca="false">1209985-1209985</f>
        <v>0</v>
      </c>
      <c r="J1898" s="69"/>
      <c r="K1898" s="69" t="n">
        <f aca="false">SUM(I1898:J1898)</f>
        <v>0</v>
      </c>
      <c r="L1898" s="71" t="str">
        <f aca="false">IF(C1898&lt;&gt;0,IF(I1898&lt;&gt;0,I1898/C1898*100,""),"")</f>
        <v/>
      </c>
      <c r="M1898" s="71" t="str">
        <f aca="false">IF(E1898&lt;&gt;0,IF(K1898&lt;&gt;0,K1898/E1898*100,""),"")</f>
        <v/>
      </c>
      <c r="N1898" s="71" t="str">
        <f aca="false">IF(F1898&lt;&gt;0,IF(I1898&lt;&gt;0,I1898/F1898*100,""),"")</f>
        <v/>
      </c>
      <c r="O1898" s="71" t="str">
        <f aca="false">IF(H1898&lt;&gt;0,IF(K1898&lt;&gt;0,K1898/H1898*100,""),"")</f>
        <v/>
      </c>
      <c r="Q1898" s="65" t="n">
        <f aca="false">E1898-C1898-D1898</f>
        <v>0</v>
      </c>
      <c r="R1898" s="66" t="n">
        <f aca="false">H1898-F1898-G1898</f>
        <v>0</v>
      </c>
      <c r="S1898" s="66" t="n">
        <f aca="false">K1898-I1898-J1898</f>
        <v>0</v>
      </c>
    </row>
    <row r="1899" s="94" customFormat="true" ht="11.25" hidden="false" customHeight="false" outlineLevel="0" collapsed="false">
      <c r="A1899" s="75" t="s">
        <v>1002</v>
      </c>
      <c r="B1899" s="79" t="s">
        <v>1003</v>
      </c>
      <c r="C1899" s="69" t="n">
        <f aca="false">275000+25000</f>
        <v>300000</v>
      </c>
      <c r="D1899" s="69"/>
      <c r="E1899" s="69" t="n">
        <f aca="false">SUM(C1899:D1899)</f>
        <v>300000</v>
      </c>
      <c r="F1899" s="69" t="n">
        <v>300000</v>
      </c>
      <c r="G1899" s="69" t="n">
        <v>9062</v>
      </c>
      <c r="H1899" s="69" t="n">
        <f aca="false">SUM(F1899:G1899)</f>
        <v>309062</v>
      </c>
      <c r="I1899" s="69"/>
      <c r="J1899" s="69"/>
      <c r="K1899" s="69" t="n">
        <f aca="false">SUM(I1899:J1899)</f>
        <v>0</v>
      </c>
      <c r="L1899" s="71" t="str">
        <f aca="false">IF(C1899&lt;&gt;0,IF(I1899&lt;&gt;0,I1899/C1899*100,""),"")</f>
        <v/>
      </c>
      <c r="M1899" s="71" t="str">
        <f aca="false">IF(E1899&lt;&gt;0,IF(K1899&lt;&gt;0,K1899/E1899*100,""),"")</f>
        <v/>
      </c>
      <c r="N1899" s="71" t="str">
        <f aca="false">IF(F1899&lt;&gt;0,IF(I1899&lt;&gt;0,I1899/F1899*100,""),"")</f>
        <v/>
      </c>
      <c r="O1899" s="71" t="str">
        <f aca="false">IF(H1899&lt;&gt;0,IF(K1899&lt;&gt;0,K1899/H1899*100,""),"")</f>
        <v/>
      </c>
      <c r="Q1899" s="65" t="n">
        <f aca="false">E1899-C1899-D1899</f>
        <v>0</v>
      </c>
      <c r="R1899" s="66" t="n">
        <f aca="false">H1899-F1899-G1899</f>
        <v>0</v>
      </c>
      <c r="S1899" s="66" t="n">
        <f aca="false">K1899-I1899-J1899</f>
        <v>0</v>
      </c>
    </row>
    <row r="1900" s="94" customFormat="true" ht="11.25" hidden="false" customHeight="false" outlineLevel="0" collapsed="false">
      <c r="A1900" s="75" t="s">
        <v>1004</v>
      </c>
      <c r="B1900" s="79" t="s">
        <v>1005</v>
      </c>
      <c r="C1900" s="69" t="n">
        <f aca="false">500000+25000</f>
        <v>525000</v>
      </c>
      <c r="D1900" s="69"/>
      <c r="E1900" s="69" t="n">
        <f aca="false">SUM(C1900:D1900)</f>
        <v>525000</v>
      </c>
      <c r="F1900" s="69" t="n">
        <v>525000</v>
      </c>
      <c r="G1900" s="69" t="n">
        <v>16188</v>
      </c>
      <c r="H1900" s="69" t="n">
        <f aca="false">SUM(F1900:G1900)</f>
        <v>541188</v>
      </c>
      <c r="I1900" s="69"/>
      <c r="J1900" s="69"/>
      <c r="K1900" s="69" t="n">
        <f aca="false">SUM(I1900:J1900)</f>
        <v>0</v>
      </c>
      <c r="L1900" s="71" t="str">
        <f aca="false">IF(C1900&lt;&gt;0,IF(I1900&lt;&gt;0,I1900/C1900*100,""),"")</f>
        <v/>
      </c>
      <c r="M1900" s="71" t="str">
        <f aca="false">IF(E1900&lt;&gt;0,IF(K1900&lt;&gt;0,K1900/E1900*100,""),"")</f>
        <v/>
      </c>
      <c r="N1900" s="71" t="str">
        <f aca="false">IF(F1900&lt;&gt;0,IF(I1900&lt;&gt;0,I1900/F1900*100,""),"")</f>
        <v/>
      </c>
      <c r="O1900" s="71" t="str">
        <f aca="false">IF(H1900&lt;&gt;0,IF(K1900&lt;&gt;0,K1900/H1900*100,""),"")</f>
        <v/>
      </c>
      <c r="Q1900" s="65" t="n">
        <f aca="false">E1900-C1900-D1900</f>
        <v>0</v>
      </c>
      <c r="R1900" s="66" t="n">
        <f aca="false">H1900-F1900-G1900</f>
        <v>0</v>
      </c>
      <c r="S1900" s="66" t="n">
        <f aca="false">K1900-I1900-J1900</f>
        <v>0</v>
      </c>
    </row>
    <row r="1901" s="94" customFormat="true" ht="11.25" hidden="false" customHeight="false" outlineLevel="0" collapsed="false">
      <c r="A1901" s="72" t="s">
        <v>55</v>
      </c>
      <c r="B1901" s="79" t="s">
        <v>56</v>
      </c>
      <c r="C1901" s="69"/>
      <c r="D1901" s="69"/>
      <c r="E1901" s="69"/>
      <c r="F1901" s="69" t="n">
        <v>12000</v>
      </c>
      <c r="G1901" s="69"/>
      <c r="H1901" s="69" t="n">
        <f aca="false">SUM(F1901:G1901)</f>
        <v>12000</v>
      </c>
      <c r="I1901" s="69"/>
      <c r="J1901" s="69"/>
      <c r="K1901" s="69" t="n">
        <f aca="false">SUM(I1901:J1901)</f>
        <v>0</v>
      </c>
      <c r="L1901" s="71" t="str">
        <f aca="false">IF(C1901&lt;&gt;0,IF(I1901&lt;&gt;0,I1901/C1901*100,""),"")</f>
        <v/>
      </c>
      <c r="M1901" s="71" t="str">
        <f aca="false">IF(E1901&lt;&gt;0,IF(K1901&lt;&gt;0,K1901/E1901*100,""),"")</f>
        <v/>
      </c>
      <c r="N1901" s="71" t="str">
        <f aca="false">IF(F1901&lt;&gt;0,IF(I1901&lt;&gt;0,I1901/F1901*100,""),"")</f>
        <v/>
      </c>
      <c r="O1901" s="71" t="str">
        <f aca="false">IF(H1901&lt;&gt;0,IF(K1901&lt;&gt;0,K1901/H1901*100,""),"")</f>
        <v/>
      </c>
      <c r="Q1901" s="65" t="n">
        <f aca="false">E1901-C1901-D1901</f>
        <v>0</v>
      </c>
      <c r="R1901" s="66" t="n">
        <f aca="false">H1901-F1901-G1901</f>
        <v>0</v>
      </c>
      <c r="S1901" s="66" t="n">
        <f aca="false">K1901-I1901-J1901</f>
        <v>0</v>
      </c>
    </row>
    <row r="1902" s="43" customFormat="true" ht="11.25" hidden="false" customHeight="false" outlineLevel="0" collapsed="false">
      <c r="A1902" s="72" t="s">
        <v>979</v>
      </c>
      <c r="B1902" s="79" t="s">
        <v>58</v>
      </c>
      <c r="C1902" s="69"/>
      <c r="D1902" s="69"/>
      <c r="E1902" s="69" t="n">
        <f aca="false">SUM(C1902:D1902)</f>
        <v>0</v>
      </c>
      <c r="F1902" s="69" t="n">
        <v>10233304</v>
      </c>
      <c r="G1902" s="69"/>
      <c r="H1902" s="69" t="n">
        <f aca="false">SUM(F1902:G1902)</f>
        <v>10233304</v>
      </c>
      <c r="I1902" s="69"/>
      <c r="J1902" s="69"/>
      <c r="K1902" s="69" t="n">
        <f aca="false">SUM(I1902:J1902)</f>
        <v>0</v>
      </c>
      <c r="L1902" s="71" t="str">
        <f aca="false">IF(C1902&lt;&gt;0,IF(I1902&lt;&gt;0,I1902/C1902*100,""),"")</f>
        <v/>
      </c>
      <c r="M1902" s="71" t="str">
        <f aca="false">IF(E1902&lt;&gt;0,IF(K1902&lt;&gt;0,K1902/E1902*100,""),"")</f>
        <v/>
      </c>
      <c r="N1902" s="71" t="str">
        <f aca="false">IF(F1902&lt;&gt;0,IF(I1902&lt;&gt;0,I1902/F1902*100,""),"")</f>
        <v/>
      </c>
      <c r="O1902" s="71" t="str">
        <f aca="false">IF(H1902&lt;&gt;0,IF(K1902&lt;&gt;0,K1902/H1902*100,""),"")</f>
        <v/>
      </c>
      <c r="Q1902" s="65" t="n">
        <f aca="false">E1902-C1902-D1902</f>
        <v>0</v>
      </c>
      <c r="R1902" s="66" t="n">
        <f aca="false">H1902-F1902-G1902</f>
        <v>0</v>
      </c>
      <c r="S1902" s="66" t="n">
        <f aca="false">K1902-I1902-J1902</f>
        <v>0</v>
      </c>
    </row>
    <row r="1903" s="94" customFormat="true" ht="6" hidden="false" customHeight="true" outlineLevel="0" collapsed="false">
      <c r="A1903" s="75"/>
      <c r="B1903" s="48"/>
      <c r="C1903" s="69"/>
      <c r="D1903" s="69"/>
      <c r="E1903" s="69" t="n">
        <f aca="false">SUM(C1903:D1903)</f>
        <v>0</v>
      </c>
      <c r="F1903" s="69"/>
      <c r="G1903" s="69"/>
      <c r="H1903" s="69" t="n">
        <f aca="false">SUM(F1903:G1903)</f>
        <v>0</v>
      </c>
      <c r="I1903" s="69"/>
      <c r="J1903" s="69"/>
      <c r="K1903" s="69" t="n">
        <f aca="false">SUM(I1903:J1903)</f>
        <v>0</v>
      </c>
      <c r="L1903" s="71" t="str">
        <f aca="false">IF(C1903&lt;&gt;0,IF(I1903&lt;&gt;0,I1903/C1903*100,""),"")</f>
        <v/>
      </c>
      <c r="M1903" s="71" t="str">
        <f aca="false">IF(E1903&lt;&gt;0,IF(K1903&lt;&gt;0,K1903/E1903*100,""),"")</f>
        <v/>
      </c>
      <c r="N1903" s="71" t="str">
        <f aca="false">IF(F1903&lt;&gt;0,IF(I1903&lt;&gt;0,I1903/F1903*100,""),"")</f>
        <v/>
      </c>
      <c r="O1903" s="71" t="str">
        <f aca="false">IF(H1903&lt;&gt;0,IF(K1903&lt;&gt;0,K1903/H1903*100,""),"")</f>
        <v/>
      </c>
      <c r="Q1903" s="65" t="n">
        <f aca="false">E1903-C1903-D1903</f>
        <v>0</v>
      </c>
      <c r="R1903" s="66" t="n">
        <f aca="false">H1903-F1903-G1903</f>
        <v>0</v>
      </c>
      <c r="S1903" s="66" t="n">
        <f aca="false">K1903-I1903-J1903</f>
        <v>0</v>
      </c>
    </row>
    <row r="1904" s="120" customFormat="true" ht="12.75" hidden="false" customHeight="false" outlineLevel="0" collapsed="false">
      <c r="A1904" s="61" t="s">
        <v>1006</v>
      </c>
      <c r="B1904" s="76" t="s">
        <v>19</v>
      </c>
      <c r="C1904" s="108" t="n">
        <f aca="false">SUM(C1906:C1909)</f>
        <v>6574181</v>
      </c>
      <c r="D1904" s="108" t="n">
        <f aca="false">SUM(D1906:D1909)</f>
        <v>0</v>
      </c>
      <c r="E1904" s="108" t="n">
        <f aca="false">SUM(C1904:D1904)</f>
        <v>6574181</v>
      </c>
      <c r="F1904" s="108" t="n">
        <f aca="false">SUM(F1906:F1910)</f>
        <v>7028854</v>
      </c>
      <c r="G1904" s="108" t="n">
        <f aca="false">SUM(G1906:G1909)</f>
        <v>0</v>
      </c>
      <c r="H1904" s="108" t="n">
        <f aca="false">SUM(F1904:G1904)</f>
        <v>7028854</v>
      </c>
      <c r="I1904" s="108" t="n">
        <f aca="false">SUM(I1906:I1910)</f>
        <v>6892300</v>
      </c>
      <c r="J1904" s="108" t="n">
        <f aca="false">SUM(J1906:J1909)</f>
        <v>0</v>
      </c>
      <c r="K1904" s="108" t="n">
        <f aca="false">SUM(I1904:J1904)</f>
        <v>6892300</v>
      </c>
      <c r="L1904" s="109" t="n">
        <f aca="false">IF(C1904&lt;&gt;0,IF(I1904&lt;&gt;0,I1904/C1904*100,""),"")</f>
        <v>104.838914535514</v>
      </c>
      <c r="M1904" s="109" t="n">
        <f aca="false">IF(E1904&lt;&gt;0,IF(K1904&lt;&gt;0,K1904/E1904*100,""),"")</f>
        <v>104.838914535514</v>
      </c>
      <c r="N1904" s="109" t="n">
        <f aca="false">IF(F1904&lt;&gt;0,IF(I1904&lt;&gt;0,I1904/F1904*100,""),"")</f>
        <v>98.0572366419903</v>
      </c>
      <c r="O1904" s="109" t="n">
        <f aca="false">IF(H1904&lt;&gt;0,IF(K1904&lt;&gt;0,K1904/H1904*100,""),"")</f>
        <v>98.0572366419903</v>
      </c>
      <c r="Q1904" s="65" t="n">
        <f aca="false">E1904-C1904-D1904</f>
        <v>0</v>
      </c>
      <c r="R1904" s="66" t="n">
        <f aca="false">H1904-F1904-G1904</f>
        <v>0</v>
      </c>
      <c r="S1904" s="66" t="n">
        <f aca="false">K1904-I1904-J1904</f>
        <v>0</v>
      </c>
    </row>
    <row r="1905" s="43" customFormat="true" ht="11.25" hidden="false" customHeight="false" outlineLevel="0" collapsed="false">
      <c r="A1905" s="67" t="s">
        <v>26</v>
      </c>
      <c r="B1905" s="68"/>
      <c r="C1905" s="113" t="n">
        <f aca="false">SUM(C1906:C1907)</f>
        <v>6574181</v>
      </c>
      <c r="D1905" s="113" t="n">
        <f aca="false">SUM(D1906)</f>
        <v>0</v>
      </c>
      <c r="E1905" s="69" t="n">
        <f aca="false">SUM(C1905:D1905)</f>
        <v>6574181</v>
      </c>
      <c r="F1905" s="69" t="n">
        <f aca="false">SUM(F1906:F1908)</f>
        <v>7007254</v>
      </c>
      <c r="G1905" s="113" t="n">
        <f aca="false">SUM(G1906)</f>
        <v>0</v>
      </c>
      <c r="H1905" s="69" t="n">
        <f aca="false">SUM(F1905:G1905)</f>
        <v>7007254</v>
      </c>
      <c r="I1905" s="69" t="n">
        <f aca="false">SUM(I1906:I1908)</f>
        <v>6892300</v>
      </c>
      <c r="J1905" s="113" t="n">
        <f aca="false">SUM(J1906)</f>
        <v>0</v>
      </c>
      <c r="K1905" s="69" t="n">
        <f aca="false">SUM(I1905:J1905)</f>
        <v>6892300</v>
      </c>
      <c r="L1905" s="71" t="n">
        <f aca="false">IF(C1905&lt;&gt;0,IF(I1905&lt;&gt;0,I1905/C1905*100,""),"")</f>
        <v>104.838914535514</v>
      </c>
      <c r="M1905" s="71" t="n">
        <f aca="false">IF(E1905&lt;&gt;0,IF(K1905&lt;&gt;0,K1905/E1905*100,""),"")</f>
        <v>104.838914535514</v>
      </c>
      <c r="N1905" s="71" t="n">
        <f aca="false">IF(F1905&lt;&gt;0,IF(I1905&lt;&gt;0,I1905/F1905*100,""),"")</f>
        <v>98.3595000266866</v>
      </c>
      <c r="O1905" s="71" t="n">
        <f aca="false">IF(H1905&lt;&gt;0,IF(K1905&lt;&gt;0,K1905/H1905*100,""),"")</f>
        <v>98.3595000266866</v>
      </c>
      <c r="Q1905" s="65" t="n">
        <f aca="false">E1905-C1905-D1905</f>
        <v>0</v>
      </c>
      <c r="R1905" s="66" t="n">
        <f aca="false">H1905-F1905-G1905</f>
        <v>0</v>
      </c>
      <c r="S1905" s="66" t="n">
        <f aca="false">K1905-I1905-J1905</f>
        <v>0</v>
      </c>
    </row>
    <row r="1906" s="43" customFormat="true" ht="11.25" hidden="false" customHeight="false" outlineLevel="0" collapsed="false">
      <c r="A1906" s="75" t="s">
        <v>1007</v>
      </c>
      <c r="B1906" s="87" t="s">
        <v>556</v>
      </c>
      <c r="C1906" s="69" t="n">
        <v>6518300</v>
      </c>
      <c r="D1906" s="69"/>
      <c r="E1906" s="69" t="n">
        <f aca="false">SUM(C1906:D1906)</f>
        <v>6518300</v>
      </c>
      <c r="F1906" s="69" t="n">
        <v>6824424</v>
      </c>
      <c r="G1906" s="69"/>
      <c r="H1906" s="69" t="n">
        <f aca="false">SUM(F1906:G1906)</f>
        <v>6824424</v>
      </c>
      <c r="I1906" s="69" t="n">
        <f aca="false">6809300+83000</f>
        <v>6892300</v>
      </c>
      <c r="J1906" s="69"/>
      <c r="K1906" s="69" t="n">
        <f aca="false">SUM(I1906:J1906)</f>
        <v>6892300</v>
      </c>
      <c r="L1906" s="71" t="n">
        <f aca="false">IF(C1906&lt;&gt;0,IF(I1906&lt;&gt;0,I1906/C1906*100,""),"")</f>
        <v>105.737692343096</v>
      </c>
      <c r="M1906" s="71" t="n">
        <f aca="false">IF(E1906&lt;&gt;0,IF(K1906&lt;&gt;0,K1906/E1906*100,""),"")</f>
        <v>105.737692343096</v>
      </c>
      <c r="N1906" s="71" t="n">
        <f aca="false">IF(F1906&lt;&gt;0,IF(I1906&lt;&gt;0,I1906/F1906*100,""),"")</f>
        <v>100.994604086733</v>
      </c>
      <c r="O1906" s="71" t="n">
        <f aca="false">IF(H1906&lt;&gt;0,IF(K1906&lt;&gt;0,K1906/H1906*100,""),"")</f>
        <v>100.994604086733</v>
      </c>
      <c r="Q1906" s="65" t="n">
        <f aca="false">E1906-C1906-D1906</f>
        <v>0</v>
      </c>
      <c r="R1906" s="66" t="n">
        <f aca="false">H1906-F1906-G1906</f>
        <v>0</v>
      </c>
      <c r="S1906" s="66" t="n">
        <f aca="false">K1906-I1906-J1906</f>
        <v>0</v>
      </c>
    </row>
    <row r="1907" s="43" customFormat="true" ht="11.25" hidden="false" customHeight="false" outlineLevel="0" collapsed="false">
      <c r="A1907" s="75" t="s">
        <v>1008</v>
      </c>
      <c r="B1907" s="122" t="s">
        <v>1009</v>
      </c>
      <c r="C1907" s="69" t="n">
        <v>55881</v>
      </c>
      <c r="D1907" s="69"/>
      <c r="E1907" s="69" t="n">
        <f aca="false">SUM(C1907:D1907)</f>
        <v>55881</v>
      </c>
      <c r="F1907" s="69" t="n">
        <v>126026</v>
      </c>
      <c r="G1907" s="69"/>
      <c r="H1907" s="69" t="n">
        <f aca="false">SUM(F1907:G1907)</f>
        <v>126026</v>
      </c>
      <c r="I1907" s="69"/>
      <c r="J1907" s="69"/>
      <c r="K1907" s="69" t="n">
        <f aca="false">SUM(I1907:J1907)</f>
        <v>0</v>
      </c>
      <c r="L1907" s="71" t="str">
        <f aca="false">IF(C1907&lt;&gt;0,IF(I1907&lt;&gt;0,I1907/C1907*100,""),"")</f>
        <v/>
      </c>
      <c r="M1907" s="71" t="str">
        <f aca="false">IF(E1907&lt;&gt;0,IF(K1907&lt;&gt;0,K1907/E1907*100,""),"")</f>
        <v/>
      </c>
      <c r="N1907" s="71" t="str">
        <f aca="false">IF(F1907&lt;&gt;0,IF(I1907&lt;&gt;0,I1907/F1907*100,""),"")</f>
        <v/>
      </c>
      <c r="O1907" s="71" t="str">
        <f aca="false">IF(H1907&lt;&gt;0,IF(K1907&lt;&gt;0,K1907/H1907*100,""),"")</f>
        <v/>
      </c>
      <c r="Q1907" s="65" t="n">
        <f aca="false">E1907-C1907-D1907</f>
        <v>0</v>
      </c>
      <c r="R1907" s="66" t="n">
        <f aca="false">H1907-F1907-G1907</f>
        <v>0</v>
      </c>
      <c r="S1907" s="66" t="n">
        <f aca="false">K1907-I1907-J1907</f>
        <v>0</v>
      </c>
    </row>
    <row r="1908" s="43" customFormat="true" ht="22.5" hidden="false" customHeight="false" outlineLevel="0" collapsed="false">
      <c r="A1908" s="75" t="s">
        <v>1010</v>
      </c>
      <c r="B1908" s="122" t="s">
        <v>1011</v>
      </c>
      <c r="C1908" s="69"/>
      <c r="D1908" s="69"/>
      <c r="E1908" s="69"/>
      <c r="F1908" s="69" t="n">
        <v>56804</v>
      </c>
      <c r="G1908" s="69"/>
      <c r="H1908" s="69" t="n">
        <f aca="false">SUM(F1908:G1908)</f>
        <v>56804</v>
      </c>
      <c r="I1908" s="69"/>
      <c r="J1908" s="69"/>
      <c r="K1908" s="69"/>
      <c r="L1908" s="71" t="str">
        <f aca="false">IF(C1908&lt;&gt;0,IF(I1908&lt;&gt;0,I1908/C1908*100,""),"")</f>
        <v/>
      </c>
      <c r="M1908" s="71" t="str">
        <f aca="false">IF(E1908&lt;&gt;0,IF(K1908&lt;&gt;0,K1908/E1908*100,""),"")</f>
        <v/>
      </c>
      <c r="N1908" s="71" t="str">
        <f aca="false">IF(F1908&lt;&gt;0,IF(I1908&lt;&gt;0,I1908/F1908*100,""),"")</f>
        <v/>
      </c>
      <c r="O1908" s="71" t="str">
        <f aca="false">IF(H1908&lt;&gt;0,IF(K1908&lt;&gt;0,K1908/H1908*100,""),"")</f>
        <v/>
      </c>
      <c r="Q1908" s="65" t="n">
        <f aca="false">E1908-C1908-D1908</f>
        <v>0</v>
      </c>
      <c r="R1908" s="66" t="n">
        <f aca="false">H1908-F1908-G1908</f>
        <v>0</v>
      </c>
      <c r="S1908" s="66" t="n">
        <f aca="false">K1908-I1908-J1908</f>
        <v>0</v>
      </c>
    </row>
    <row r="1909" s="43" customFormat="true" ht="11.25" hidden="true" customHeight="false" outlineLevel="0" collapsed="false">
      <c r="A1909" s="75" t="s">
        <v>55</v>
      </c>
      <c r="B1909" s="122" t="s">
        <v>56</v>
      </c>
      <c r="C1909" s="69"/>
      <c r="D1909" s="69"/>
      <c r="E1909" s="69" t="n">
        <f aca="false">SUM(C1909:D1909)</f>
        <v>0</v>
      </c>
      <c r="F1909" s="69"/>
      <c r="G1909" s="69"/>
      <c r="H1909" s="69" t="n">
        <f aca="false">SUM(F1909:G1909)</f>
        <v>0</v>
      </c>
      <c r="I1909" s="69"/>
      <c r="J1909" s="69"/>
      <c r="K1909" s="69" t="n">
        <f aca="false">SUM(I1909:J1909)</f>
        <v>0</v>
      </c>
      <c r="L1909" s="71" t="str">
        <f aca="false">IF(C1909&lt;&gt;0,IF(I1909&lt;&gt;0,I1909/C1909*100,""),"")</f>
        <v/>
      </c>
      <c r="M1909" s="71" t="str">
        <f aca="false">IF(E1909&lt;&gt;0,IF(K1909&lt;&gt;0,K1909/E1909*100,""),"")</f>
        <v/>
      </c>
      <c r="N1909" s="71" t="str">
        <f aca="false">IF(F1909&lt;&gt;0,IF(I1909&lt;&gt;0,I1909/F1909*100,""),"")</f>
        <v/>
      </c>
      <c r="O1909" s="71" t="str">
        <f aca="false">IF(H1909&lt;&gt;0,IF(K1909&lt;&gt;0,K1909/H1909*100,""),"")</f>
        <v/>
      </c>
      <c r="Q1909" s="65" t="n">
        <f aca="false">E1909-C1909-D1909</f>
        <v>0</v>
      </c>
      <c r="R1909" s="66" t="n">
        <f aca="false">H1909-F1909-G1909</f>
        <v>0</v>
      </c>
      <c r="S1909" s="66" t="n">
        <f aca="false">K1909-I1909-J1909</f>
        <v>0</v>
      </c>
    </row>
    <row r="1910" s="43" customFormat="true" ht="11.25" hidden="false" customHeight="false" outlineLevel="0" collapsed="false">
      <c r="A1910" s="75" t="s">
        <v>979</v>
      </c>
      <c r="B1910" s="122" t="s">
        <v>58</v>
      </c>
      <c r="C1910" s="69"/>
      <c r="D1910" s="69"/>
      <c r="E1910" s="69"/>
      <c r="F1910" s="69" t="n">
        <v>21600</v>
      </c>
      <c r="G1910" s="69"/>
      <c r="H1910" s="69" t="n">
        <f aca="false">SUM(F1910:G1910)</f>
        <v>21600</v>
      </c>
      <c r="I1910" s="69"/>
      <c r="J1910" s="69"/>
      <c r="K1910" s="69"/>
      <c r="L1910" s="71" t="str">
        <f aca="false">IF(C1910&lt;&gt;0,IF(I1910&lt;&gt;0,I1910/C1910*100,""),"")</f>
        <v/>
      </c>
      <c r="M1910" s="71" t="str">
        <f aca="false">IF(E1910&lt;&gt;0,IF(K1910&lt;&gt;0,K1910/E1910*100,""),"")</f>
        <v/>
      </c>
      <c r="N1910" s="71" t="str">
        <f aca="false">IF(F1910&lt;&gt;0,IF(I1910&lt;&gt;0,I1910/F1910*100,""),"")</f>
        <v/>
      </c>
      <c r="O1910" s="71" t="str">
        <f aca="false">IF(H1910&lt;&gt;0,IF(K1910&lt;&gt;0,K1910/H1910*100,""),"")</f>
        <v/>
      </c>
      <c r="Q1910" s="65" t="n">
        <f aca="false">E1910-C1910-D1910</f>
        <v>0</v>
      </c>
      <c r="R1910" s="66" t="n">
        <f aca="false">H1910-F1910-G1910</f>
        <v>0</v>
      </c>
      <c r="S1910" s="66" t="n">
        <f aca="false">K1910-I1910-J1910</f>
        <v>0</v>
      </c>
    </row>
    <row r="1911" s="237" customFormat="true" ht="6" hidden="false" customHeight="true" outlineLevel="0" collapsed="false">
      <c r="A1911" s="169"/>
      <c r="B1911" s="93"/>
      <c r="C1911" s="69"/>
      <c r="D1911" s="69"/>
      <c r="E1911" s="69" t="n">
        <f aca="false">SUM(C1911:D1911)</f>
        <v>0</v>
      </c>
      <c r="F1911" s="69"/>
      <c r="G1911" s="69"/>
      <c r="H1911" s="69" t="n">
        <f aca="false">SUM(F1911:G1911)</f>
        <v>0</v>
      </c>
      <c r="I1911" s="69"/>
      <c r="J1911" s="69"/>
      <c r="K1911" s="69" t="n">
        <f aca="false">SUM(I1911:J1911)</f>
        <v>0</v>
      </c>
      <c r="L1911" s="71" t="str">
        <f aca="false">IF(C1911&lt;&gt;0,IF(I1911&lt;&gt;0,I1911/C1911*100,""),"")</f>
        <v/>
      </c>
      <c r="M1911" s="71" t="str">
        <f aca="false">IF(E1911&lt;&gt;0,IF(K1911&lt;&gt;0,K1911/E1911*100,""),"")</f>
        <v/>
      </c>
      <c r="N1911" s="71" t="str">
        <f aca="false">IF(F1911&lt;&gt;0,IF(I1911&lt;&gt;0,I1911/F1911*100,""),"")</f>
        <v/>
      </c>
      <c r="O1911" s="71" t="str">
        <f aca="false">IF(H1911&lt;&gt;0,IF(K1911&lt;&gt;0,K1911/H1911*100,""),"")</f>
        <v/>
      </c>
      <c r="Q1911" s="65" t="n">
        <f aca="false">E1911-C1911-D1911</f>
        <v>0</v>
      </c>
      <c r="R1911" s="66" t="n">
        <f aca="false">H1911-F1911-G1911</f>
        <v>0</v>
      </c>
      <c r="S1911" s="66" t="n">
        <f aca="false">K1911-I1911-J1911</f>
        <v>0</v>
      </c>
    </row>
    <row r="1912" s="120" customFormat="true" ht="12.75" hidden="false" customHeight="false" outlineLevel="0" collapsed="false">
      <c r="A1912" s="61" t="s">
        <v>1012</v>
      </c>
      <c r="B1912" s="76" t="s">
        <v>19</v>
      </c>
      <c r="C1912" s="108" t="n">
        <f aca="false">SUM(C1914:C1918)</f>
        <v>28831161</v>
      </c>
      <c r="D1912" s="108" t="n">
        <f aca="false">SUM(D1914:D1918)</f>
        <v>0</v>
      </c>
      <c r="E1912" s="108" t="n">
        <f aca="false">SUM(C1912:D1912)</f>
        <v>28831161</v>
      </c>
      <c r="F1912" s="108" t="n">
        <f aca="false">SUM(F1914:F1918)</f>
        <v>34763346</v>
      </c>
      <c r="G1912" s="108" t="n">
        <f aca="false">SUM(G1914:G1918)</f>
        <v>0</v>
      </c>
      <c r="H1912" s="108" t="n">
        <f aca="false">SUM(F1912:G1912)</f>
        <v>34763346</v>
      </c>
      <c r="I1912" s="108" t="n">
        <f aca="false">SUM(I1914:I1918)</f>
        <v>29093100</v>
      </c>
      <c r="J1912" s="108" t="n">
        <f aca="false">SUM(J1914:J1918)</f>
        <v>0</v>
      </c>
      <c r="K1912" s="108" t="n">
        <f aca="false">SUM(I1912:J1912)</f>
        <v>29093100</v>
      </c>
      <c r="L1912" s="109" t="n">
        <f aca="false">IF(C1912&lt;&gt;0,IF(I1912&lt;&gt;0,I1912/C1912*100,""),"")</f>
        <v>100.908527408938</v>
      </c>
      <c r="M1912" s="109" t="n">
        <f aca="false">IF(E1912&lt;&gt;0,IF(K1912&lt;&gt;0,K1912/E1912*100,""),"")</f>
        <v>100.908527408938</v>
      </c>
      <c r="N1912" s="109" t="n">
        <f aca="false">IF(F1912&lt;&gt;0,IF(I1912&lt;&gt;0,I1912/F1912*100,""),"")</f>
        <v>83.6890096827849</v>
      </c>
      <c r="O1912" s="109" t="n">
        <f aca="false">IF(H1912&lt;&gt;0,IF(K1912&lt;&gt;0,K1912/H1912*100,""),"")</f>
        <v>83.6890096827849</v>
      </c>
      <c r="Q1912" s="65" t="n">
        <f aca="false">E1912-C1912-D1912</f>
        <v>0</v>
      </c>
      <c r="R1912" s="66" t="n">
        <f aca="false">H1912-F1912-G1912</f>
        <v>0</v>
      </c>
      <c r="S1912" s="66" t="n">
        <f aca="false">K1912-I1912-J1912</f>
        <v>0</v>
      </c>
    </row>
    <row r="1913" s="43" customFormat="true" ht="11.25" hidden="false" customHeight="false" outlineLevel="0" collapsed="false">
      <c r="A1913" s="67" t="s">
        <v>26</v>
      </c>
      <c r="B1913" s="68"/>
      <c r="C1913" s="113" t="n">
        <f aca="false">SUM(C1914:C1916)</f>
        <v>28831161</v>
      </c>
      <c r="D1913" s="113" t="n">
        <f aca="false">SUM(D1914:D1915)</f>
        <v>0</v>
      </c>
      <c r="E1913" s="69" t="n">
        <f aca="false">SUM(C1913:D1913)</f>
        <v>28831161</v>
      </c>
      <c r="F1913" s="69" t="n">
        <f aca="false">SUM(F1914:F1917)</f>
        <v>30444100</v>
      </c>
      <c r="G1913" s="113" t="n">
        <f aca="false">SUM(G1914:G1915)</f>
        <v>0</v>
      </c>
      <c r="H1913" s="69" t="n">
        <f aca="false">SUM(F1913:G1913)</f>
        <v>30444100</v>
      </c>
      <c r="I1913" s="69" t="n">
        <f aca="false">SUM(I1914:I1917)</f>
        <v>29093100</v>
      </c>
      <c r="J1913" s="113" t="n">
        <f aca="false">SUM(J1914:J1915)</f>
        <v>0</v>
      </c>
      <c r="K1913" s="69" t="n">
        <f aca="false">SUM(I1913:J1913)</f>
        <v>29093100</v>
      </c>
      <c r="L1913" s="71" t="n">
        <f aca="false">IF(C1913&lt;&gt;0,IF(I1913&lt;&gt;0,I1913/C1913*100,""),"")</f>
        <v>100.908527408938</v>
      </c>
      <c r="M1913" s="71" t="n">
        <f aca="false">IF(E1913&lt;&gt;0,IF(K1913&lt;&gt;0,K1913/E1913*100,""),"")</f>
        <v>100.908527408938</v>
      </c>
      <c r="N1913" s="71" t="n">
        <f aca="false">IF(F1913&lt;&gt;0,IF(I1913&lt;&gt;0,I1913/F1913*100,""),"")</f>
        <v>95.5623585522318</v>
      </c>
      <c r="O1913" s="71" t="n">
        <f aca="false">IF(H1913&lt;&gt;0,IF(K1913&lt;&gt;0,K1913/H1913*100,""),"")</f>
        <v>95.5623585522318</v>
      </c>
      <c r="Q1913" s="65" t="n">
        <f aca="false">E1913-C1913-D1913</f>
        <v>0</v>
      </c>
      <c r="R1913" s="66" t="n">
        <f aca="false">H1913-F1913-G1913</f>
        <v>0</v>
      </c>
      <c r="S1913" s="66" t="n">
        <f aca="false">K1913-I1913-J1913</f>
        <v>0</v>
      </c>
    </row>
    <row r="1914" s="94" customFormat="true" ht="11.25" hidden="false" customHeight="false" outlineLevel="0" collapsed="false">
      <c r="A1914" s="75" t="s">
        <v>1007</v>
      </c>
      <c r="B1914" s="87" t="s">
        <v>556</v>
      </c>
      <c r="C1914" s="69" t="n">
        <v>28577800</v>
      </c>
      <c r="D1914" s="69"/>
      <c r="E1914" s="69" t="n">
        <f aca="false">SUM(C1914:D1914)</f>
        <v>28577800</v>
      </c>
      <c r="F1914" s="69" t="n">
        <v>29720800</v>
      </c>
      <c r="G1914" s="69"/>
      <c r="H1914" s="69" t="n">
        <f aca="false">SUM(F1914:G1914)</f>
        <v>29720800</v>
      </c>
      <c r="I1914" s="69" t="n">
        <f aca="false">28630100+438000</f>
        <v>29068100</v>
      </c>
      <c r="J1914" s="69"/>
      <c r="K1914" s="69" t="n">
        <f aca="false">SUM(I1914:J1914)</f>
        <v>29068100</v>
      </c>
      <c r="L1914" s="71" t="n">
        <f aca="false">IF(C1914&lt;&gt;0,IF(I1914&lt;&gt;0,I1914/C1914*100,""),"")</f>
        <v>101.715667406168</v>
      </c>
      <c r="M1914" s="71" t="n">
        <f aca="false">IF(E1914&lt;&gt;0,IF(K1914&lt;&gt;0,K1914/E1914*100,""),"")</f>
        <v>101.715667406168</v>
      </c>
      <c r="N1914" s="71" t="n">
        <f aca="false">IF(F1914&lt;&gt;0,IF(I1914&lt;&gt;0,I1914/F1914*100,""),"")</f>
        <v>97.8038949153455</v>
      </c>
      <c r="O1914" s="71" t="n">
        <f aca="false">IF(H1914&lt;&gt;0,IF(K1914&lt;&gt;0,K1914/H1914*100,""),"")</f>
        <v>97.8038949153455</v>
      </c>
      <c r="Q1914" s="65" t="n">
        <f aca="false">E1914-C1914-D1914</f>
        <v>0</v>
      </c>
      <c r="R1914" s="66" t="n">
        <f aca="false">H1914-F1914-G1914</f>
        <v>0</v>
      </c>
      <c r="S1914" s="66" t="n">
        <f aca="false">K1914-I1914-J1914</f>
        <v>0</v>
      </c>
    </row>
    <row r="1915" s="94" customFormat="true" ht="11.25" hidden="false" customHeight="false" outlineLevel="0" collapsed="false">
      <c r="A1915" s="75" t="s">
        <v>30</v>
      </c>
      <c r="B1915" s="48" t="s">
        <v>31</v>
      </c>
      <c r="C1915" s="69" t="n">
        <v>28000</v>
      </c>
      <c r="D1915" s="69"/>
      <c r="E1915" s="69" t="n">
        <f aca="false">SUM(C1915:D1915)</f>
        <v>28000</v>
      </c>
      <c r="F1915" s="69" t="n">
        <v>34000</v>
      </c>
      <c r="G1915" s="69"/>
      <c r="H1915" s="69" t="n">
        <f aca="false">SUM(F1915:G1915)</f>
        <v>34000</v>
      </c>
      <c r="I1915" s="69" t="n">
        <v>25000</v>
      </c>
      <c r="J1915" s="69"/>
      <c r="K1915" s="69" t="n">
        <f aca="false">SUM(I1915:J1915)</f>
        <v>25000</v>
      </c>
      <c r="L1915" s="71" t="n">
        <f aca="false">IF(C1915&lt;&gt;0,IF(I1915&lt;&gt;0,I1915/C1915*100,""),"")</f>
        <v>89.2857142857143</v>
      </c>
      <c r="M1915" s="71" t="n">
        <f aca="false">IF(E1915&lt;&gt;0,IF(K1915&lt;&gt;0,K1915/E1915*100,""),"")</f>
        <v>89.2857142857143</v>
      </c>
      <c r="N1915" s="71" t="n">
        <f aca="false">IF(F1915&lt;&gt;0,IF(I1915&lt;&gt;0,I1915/F1915*100,""),"")</f>
        <v>73.5294117647059</v>
      </c>
      <c r="O1915" s="71" t="n">
        <f aca="false">IF(H1915&lt;&gt;0,IF(K1915&lt;&gt;0,K1915/H1915*100,""),"")</f>
        <v>73.5294117647059</v>
      </c>
      <c r="Q1915" s="65" t="n">
        <f aca="false">E1915-C1915-D1915</f>
        <v>0</v>
      </c>
      <c r="R1915" s="66" t="n">
        <f aca="false">H1915-F1915-G1915</f>
        <v>0</v>
      </c>
      <c r="S1915" s="66" t="n">
        <f aca="false">K1915-I1915-J1915</f>
        <v>0</v>
      </c>
    </row>
    <row r="1916" s="94" customFormat="true" ht="11.25" hidden="false" customHeight="false" outlineLevel="0" collapsed="false">
      <c r="A1916" s="75" t="s">
        <v>1008</v>
      </c>
      <c r="B1916" s="79" t="s">
        <v>1009</v>
      </c>
      <c r="C1916" s="69" t="n">
        <v>225361</v>
      </c>
      <c r="D1916" s="69"/>
      <c r="E1916" s="69" t="n">
        <f aca="false">SUM(C1916:D1916)</f>
        <v>225361</v>
      </c>
      <c r="F1916" s="69" t="n">
        <v>390300</v>
      </c>
      <c r="G1916" s="69"/>
      <c r="H1916" s="69" t="n">
        <f aca="false">SUM(F1916:G1916)</f>
        <v>390300</v>
      </c>
      <c r="I1916" s="69"/>
      <c r="J1916" s="69"/>
      <c r="K1916" s="69" t="n">
        <f aca="false">SUM(I1916:J1916)</f>
        <v>0</v>
      </c>
      <c r="L1916" s="71" t="str">
        <f aca="false">IF(C1916&lt;&gt;0,IF(I1916&lt;&gt;0,I1916/C1916*100,""),"")</f>
        <v/>
      </c>
      <c r="M1916" s="71" t="str">
        <f aca="false">IF(E1916&lt;&gt;0,IF(K1916&lt;&gt;0,K1916/E1916*100,""),"")</f>
        <v/>
      </c>
      <c r="N1916" s="71" t="str">
        <f aca="false">IF(F1916&lt;&gt;0,IF(I1916&lt;&gt;0,I1916/F1916*100,""),"")</f>
        <v/>
      </c>
      <c r="O1916" s="71" t="str">
        <f aca="false">IF(H1916&lt;&gt;0,IF(K1916&lt;&gt;0,K1916/H1916*100,""),"")</f>
        <v/>
      </c>
      <c r="Q1916" s="65" t="n">
        <f aca="false">E1916-C1916-D1916</f>
        <v>0</v>
      </c>
      <c r="R1916" s="66" t="n">
        <f aca="false">H1916-F1916-G1916</f>
        <v>0</v>
      </c>
      <c r="S1916" s="66" t="n">
        <f aca="false">K1916-I1916-J1916</f>
        <v>0</v>
      </c>
    </row>
    <row r="1917" s="94" customFormat="true" ht="22.5" hidden="false" customHeight="false" outlineLevel="0" collapsed="false">
      <c r="A1917" s="75" t="s">
        <v>1010</v>
      </c>
      <c r="B1917" s="79" t="s">
        <v>1011</v>
      </c>
      <c r="C1917" s="69"/>
      <c r="D1917" s="69"/>
      <c r="E1917" s="69"/>
      <c r="F1917" s="69" t="n">
        <v>299000</v>
      </c>
      <c r="G1917" s="69"/>
      <c r="H1917" s="69" t="n">
        <f aca="false">SUM(F1917:G1917)</f>
        <v>299000</v>
      </c>
      <c r="I1917" s="69"/>
      <c r="J1917" s="69"/>
      <c r="K1917" s="69"/>
      <c r="L1917" s="71" t="str">
        <f aca="false">IF(C1917&lt;&gt;0,IF(I1917&lt;&gt;0,I1917/C1917*100,""),"")</f>
        <v/>
      </c>
      <c r="M1917" s="71" t="str">
        <f aca="false">IF(E1917&lt;&gt;0,IF(K1917&lt;&gt;0,K1917/E1917*100,""),"")</f>
        <v/>
      </c>
      <c r="N1917" s="71" t="str">
        <f aca="false">IF(F1917&lt;&gt;0,IF(I1917&lt;&gt;0,I1917/F1917*100,""),"")</f>
        <v/>
      </c>
      <c r="O1917" s="71" t="str">
        <f aca="false">IF(H1917&lt;&gt;0,IF(K1917&lt;&gt;0,K1917/H1917*100,""),"")</f>
        <v/>
      </c>
      <c r="Q1917" s="65" t="n">
        <f aca="false">E1917-C1917-D1917</f>
        <v>0</v>
      </c>
      <c r="R1917" s="66" t="n">
        <f aca="false">H1917-F1917-G1917</f>
        <v>0</v>
      </c>
      <c r="S1917" s="66" t="n">
        <f aca="false">K1917-I1917-J1917</f>
        <v>0</v>
      </c>
    </row>
    <row r="1918" s="43" customFormat="true" ht="11.25" hidden="false" customHeight="false" outlineLevel="0" collapsed="false">
      <c r="A1918" s="72" t="s">
        <v>979</v>
      </c>
      <c r="B1918" s="79" t="s">
        <v>58</v>
      </c>
      <c r="C1918" s="69"/>
      <c r="D1918" s="69"/>
      <c r="E1918" s="69" t="n">
        <f aca="false">SUM(C1918:D1918)</f>
        <v>0</v>
      </c>
      <c r="F1918" s="69" t="n">
        <v>4319246</v>
      </c>
      <c r="G1918" s="69"/>
      <c r="H1918" s="69" t="n">
        <f aca="false">SUM(F1918:G1918)</f>
        <v>4319246</v>
      </c>
      <c r="I1918" s="69"/>
      <c r="J1918" s="69"/>
      <c r="K1918" s="69" t="n">
        <f aca="false">SUM(I1918:J1918)</f>
        <v>0</v>
      </c>
      <c r="L1918" s="71" t="str">
        <f aca="false">IF(C1918&lt;&gt;0,IF(I1918&lt;&gt;0,I1918/C1918*100,""),"")</f>
        <v/>
      </c>
      <c r="M1918" s="71" t="str">
        <f aca="false">IF(E1918&lt;&gt;0,IF(K1918&lt;&gt;0,K1918/E1918*100,""),"")</f>
        <v/>
      </c>
      <c r="N1918" s="71" t="str">
        <f aca="false">IF(F1918&lt;&gt;0,IF(I1918&lt;&gt;0,I1918/F1918*100,""),"")</f>
        <v/>
      </c>
      <c r="O1918" s="71" t="str">
        <f aca="false">IF(H1918&lt;&gt;0,IF(K1918&lt;&gt;0,K1918/H1918*100,""),"")</f>
        <v/>
      </c>
      <c r="Q1918" s="65" t="n">
        <f aca="false">E1918-C1918-D1918</f>
        <v>0</v>
      </c>
      <c r="R1918" s="66" t="n">
        <f aca="false">H1918-F1918-G1918</f>
        <v>0</v>
      </c>
      <c r="S1918" s="66" t="n">
        <f aca="false">K1918-I1918-J1918</f>
        <v>0</v>
      </c>
    </row>
    <row r="1919" s="43" customFormat="true" ht="6" hidden="false" customHeight="true" outlineLevel="0" collapsed="false">
      <c r="A1919" s="75"/>
      <c r="B1919" s="87"/>
      <c r="C1919" s="69"/>
      <c r="D1919" s="69"/>
      <c r="E1919" s="69"/>
      <c r="F1919" s="69"/>
      <c r="G1919" s="69"/>
      <c r="H1919" s="69"/>
      <c r="I1919" s="69"/>
      <c r="J1919" s="69"/>
      <c r="K1919" s="69"/>
      <c r="L1919" s="71" t="str">
        <f aca="false">IF(C1919&lt;&gt;0,IF(I1919&lt;&gt;0,I1919/C1919*100,""),"")</f>
        <v/>
      </c>
      <c r="M1919" s="71" t="str">
        <f aca="false">IF(E1919&lt;&gt;0,IF(K1919&lt;&gt;0,K1919/E1919*100,""),"")</f>
        <v/>
      </c>
      <c r="N1919" s="71" t="str">
        <f aca="false">IF(F1919&lt;&gt;0,IF(I1919&lt;&gt;0,I1919/F1919*100,""),"")</f>
        <v/>
      </c>
      <c r="O1919" s="71" t="str">
        <f aca="false">IF(H1919&lt;&gt;0,IF(K1919&lt;&gt;0,K1919/H1919*100,""),"")</f>
        <v/>
      </c>
      <c r="Q1919" s="65" t="n">
        <f aca="false">E1919-C1919-D1919</f>
        <v>0</v>
      </c>
      <c r="R1919" s="66" t="n">
        <f aca="false">H1919-F1919-G1919</f>
        <v>0</v>
      </c>
      <c r="S1919" s="66" t="n">
        <f aca="false">K1919-I1919-J1919</f>
        <v>0</v>
      </c>
    </row>
    <row r="1920" s="120" customFormat="true" ht="12.75" hidden="false" customHeight="false" outlineLevel="0" collapsed="false">
      <c r="A1920" s="61" t="s">
        <v>1013</v>
      </c>
      <c r="B1920" s="76" t="s">
        <v>19</v>
      </c>
      <c r="C1920" s="108" t="n">
        <f aca="false">SUM(C1922:C1924)</f>
        <v>6368267</v>
      </c>
      <c r="D1920" s="108" t="n">
        <f aca="false">SUM(D1922:D1924)</f>
        <v>0</v>
      </c>
      <c r="E1920" s="108" t="n">
        <f aca="false">SUM(C1920:D1920)</f>
        <v>6368267</v>
      </c>
      <c r="F1920" s="108" t="n">
        <f aca="false">SUM(F1922:F1924)</f>
        <v>7063426</v>
      </c>
      <c r="G1920" s="108" t="n">
        <f aca="false">SUM(G1922:G1924)</f>
        <v>0</v>
      </c>
      <c r="H1920" s="108" t="n">
        <f aca="false">SUM(F1920:G1920)</f>
        <v>7063426</v>
      </c>
      <c r="I1920" s="108" t="n">
        <f aca="false">SUM(I1922:I1924)</f>
        <v>6145500</v>
      </c>
      <c r="J1920" s="108" t="n">
        <f aca="false">SUM(J1922:J1924)</f>
        <v>0</v>
      </c>
      <c r="K1920" s="108" t="n">
        <f aca="false">SUM(I1920:J1920)</f>
        <v>6145500</v>
      </c>
      <c r="L1920" s="109" t="n">
        <f aca="false">IF(C1920&lt;&gt;0,IF(I1920&lt;&gt;0,I1920/C1920*100,""),"")</f>
        <v>96.5019211663079</v>
      </c>
      <c r="M1920" s="109" t="n">
        <f aca="false">IF(E1920&lt;&gt;0,IF(K1920&lt;&gt;0,K1920/E1920*100,""),"")</f>
        <v>96.5019211663079</v>
      </c>
      <c r="N1920" s="109" t="n">
        <f aca="false">IF(F1920&lt;&gt;0,IF(I1920&lt;&gt;0,I1920/F1920*100,""),"")</f>
        <v>87.0045216018403</v>
      </c>
      <c r="O1920" s="109" t="n">
        <f aca="false">IF(H1920&lt;&gt;0,IF(K1920&lt;&gt;0,K1920/H1920*100,""),"")</f>
        <v>87.0045216018403</v>
      </c>
      <c r="Q1920" s="65" t="n">
        <f aca="false">E1920-C1920-D1920</f>
        <v>0</v>
      </c>
      <c r="R1920" s="66" t="n">
        <f aca="false">H1920-F1920-G1920</f>
        <v>0</v>
      </c>
      <c r="S1920" s="66" t="n">
        <f aca="false">K1920-I1920-J1920</f>
        <v>0</v>
      </c>
    </row>
    <row r="1921" s="43" customFormat="true" ht="11.25" hidden="false" customHeight="false" outlineLevel="0" collapsed="false">
      <c r="A1921" s="67" t="s">
        <v>26</v>
      </c>
      <c r="B1921" s="68"/>
      <c r="C1921" s="113" t="n">
        <f aca="false">SUM(C1922:C1923)</f>
        <v>6368267</v>
      </c>
      <c r="D1921" s="113" t="n">
        <f aca="false">SUM(D1922:D1922)</f>
        <v>0</v>
      </c>
      <c r="E1921" s="113" t="n">
        <f aca="false">SUM(C1921:D1921)</f>
        <v>6368267</v>
      </c>
      <c r="F1921" s="113" t="n">
        <f aca="false">SUM(F1922:F1923)</f>
        <v>6474626</v>
      </c>
      <c r="G1921" s="113" t="n">
        <f aca="false">SUM(G1922:G1922)</f>
        <v>0</v>
      </c>
      <c r="H1921" s="113" t="n">
        <f aca="false">SUM(F1921:G1921)</f>
        <v>6474626</v>
      </c>
      <c r="I1921" s="113" t="n">
        <f aca="false">SUM(I1922:I1923)</f>
        <v>6145500</v>
      </c>
      <c r="J1921" s="113" t="n">
        <f aca="false">SUM(J1922:J1922)</f>
        <v>0</v>
      </c>
      <c r="K1921" s="113" t="n">
        <f aca="false">SUM(I1921:J1921)</f>
        <v>6145500</v>
      </c>
      <c r="L1921" s="114" t="n">
        <f aca="false">IF(C1921&lt;&gt;0,IF(I1921&lt;&gt;0,I1921/C1921*100,""),"")</f>
        <v>96.5019211663079</v>
      </c>
      <c r="M1921" s="114" t="n">
        <f aca="false">IF(E1921&lt;&gt;0,IF(K1921&lt;&gt;0,K1921/E1921*100,""),"")</f>
        <v>96.5019211663079</v>
      </c>
      <c r="N1921" s="114" t="n">
        <f aca="false">IF(F1921&lt;&gt;0,IF(I1921&lt;&gt;0,I1921/F1921*100,""),"")</f>
        <v>94.9166793572324</v>
      </c>
      <c r="O1921" s="114" t="n">
        <f aca="false">IF(H1921&lt;&gt;0,IF(K1921&lt;&gt;0,K1921/H1921*100,""),"")</f>
        <v>94.9166793572324</v>
      </c>
      <c r="Q1921" s="65" t="n">
        <f aca="false">E1921-C1921-D1921</f>
        <v>0</v>
      </c>
      <c r="R1921" s="66" t="n">
        <f aca="false">H1921-F1921-G1921</f>
        <v>0</v>
      </c>
      <c r="S1921" s="66" t="n">
        <f aca="false">K1921-I1921-J1921</f>
        <v>0</v>
      </c>
    </row>
    <row r="1922" s="94" customFormat="true" ht="11.25" hidden="false" customHeight="false" outlineLevel="0" collapsed="false">
      <c r="A1922" s="75" t="s">
        <v>1007</v>
      </c>
      <c r="B1922" s="87" t="s">
        <v>556</v>
      </c>
      <c r="C1922" s="69" t="n">
        <v>6356500</v>
      </c>
      <c r="D1922" s="69"/>
      <c r="E1922" s="82" t="n">
        <f aca="false">SUM(C1922:D1922)</f>
        <v>6356500</v>
      </c>
      <c r="F1922" s="69" t="n">
        <v>6401700</v>
      </c>
      <c r="G1922" s="69"/>
      <c r="H1922" s="82" t="n">
        <f aca="false">SUM(F1922:G1922)</f>
        <v>6401700</v>
      </c>
      <c r="I1922" s="69" t="n">
        <f aca="false">6055500+90000</f>
        <v>6145500</v>
      </c>
      <c r="J1922" s="69"/>
      <c r="K1922" s="82" t="n">
        <f aca="false">SUM(I1922:J1922)</f>
        <v>6145500</v>
      </c>
      <c r="L1922" s="83" t="n">
        <f aca="false">IF(C1922&lt;&gt;0,IF(I1922&lt;&gt;0,I1922/C1922*100,""),"")</f>
        <v>96.6805632030205</v>
      </c>
      <c r="M1922" s="83" t="n">
        <f aca="false">IF(E1922&lt;&gt;0,IF(K1922&lt;&gt;0,K1922/E1922*100,""),"")</f>
        <v>96.6805632030205</v>
      </c>
      <c r="N1922" s="83" t="n">
        <f aca="false">IF(F1922&lt;&gt;0,IF(I1922&lt;&gt;0,I1922/F1922*100,""),"")</f>
        <v>95.9979380477061</v>
      </c>
      <c r="O1922" s="83" t="n">
        <f aca="false">IF(H1922&lt;&gt;0,IF(K1922&lt;&gt;0,K1922/H1922*100,""),"")</f>
        <v>95.9979380477061</v>
      </c>
      <c r="Q1922" s="65" t="n">
        <f aca="false">E1922-C1922-D1922</f>
        <v>0</v>
      </c>
      <c r="R1922" s="66" t="n">
        <f aca="false">H1922-F1922-G1922</f>
        <v>0</v>
      </c>
      <c r="S1922" s="66" t="n">
        <f aca="false">K1922-I1922-J1922</f>
        <v>0</v>
      </c>
    </row>
    <row r="1923" s="94" customFormat="true" ht="11.25" hidden="false" customHeight="false" outlineLevel="0" collapsed="false">
      <c r="A1923" s="75" t="s">
        <v>1008</v>
      </c>
      <c r="B1923" s="79" t="s">
        <v>1009</v>
      </c>
      <c r="C1923" s="69" t="n">
        <v>11767</v>
      </c>
      <c r="D1923" s="69"/>
      <c r="E1923" s="82" t="n">
        <f aca="false">SUM(C1923:D1923)</f>
        <v>11767</v>
      </c>
      <c r="F1923" s="69" t="n">
        <v>72926</v>
      </c>
      <c r="G1923" s="69"/>
      <c r="H1923" s="82" t="n">
        <f aca="false">SUM(F1923:G1923)</f>
        <v>72926</v>
      </c>
      <c r="I1923" s="69"/>
      <c r="J1923" s="69"/>
      <c r="K1923" s="82" t="n">
        <f aca="false">SUM(I1923:J1923)</f>
        <v>0</v>
      </c>
      <c r="L1923" s="83" t="str">
        <f aca="false">IF(C1923&lt;&gt;0,IF(I1923&lt;&gt;0,I1923/C1923*100,""),"")</f>
        <v/>
      </c>
      <c r="M1923" s="83" t="str">
        <f aca="false">IF(E1923&lt;&gt;0,IF(K1923&lt;&gt;0,K1923/E1923*100,""),"")</f>
        <v/>
      </c>
      <c r="N1923" s="83" t="str">
        <f aca="false">IF(F1923&lt;&gt;0,IF(I1923&lt;&gt;0,I1923/F1923*100,""),"")</f>
        <v/>
      </c>
      <c r="O1923" s="83" t="str">
        <f aca="false">IF(H1923&lt;&gt;0,IF(K1923&lt;&gt;0,K1923/H1923*100,""),"")</f>
        <v/>
      </c>
      <c r="Q1923" s="65" t="n">
        <f aca="false">E1923-C1923-D1923</f>
        <v>0</v>
      </c>
      <c r="R1923" s="66" t="n">
        <f aca="false">H1923-F1923-G1923</f>
        <v>0</v>
      </c>
      <c r="S1923" s="66" t="n">
        <f aca="false">K1923-I1923-J1923</f>
        <v>0</v>
      </c>
    </row>
    <row r="1924" s="43" customFormat="true" ht="11.25" hidden="false" customHeight="false" outlineLevel="0" collapsed="false">
      <c r="A1924" s="72" t="s">
        <v>979</v>
      </c>
      <c r="B1924" s="79" t="s">
        <v>58</v>
      </c>
      <c r="C1924" s="69"/>
      <c r="D1924" s="69"/>
      <c r="E1924" s="69" t="n">
        <f aca="false">SUM(C1924:D1924)</f>
        <v>0</v>
      </c>
      <c r="F1924" s="69" t="n">
        <v>588800</v>
      </c>
      <c r="G1924" s="69"/>
      <c r="H1924" s="69" t="n">
        <f aca="false">SUM(F1924:G1924)</f>
        <v>588800</v>
      </c>
      <c r="I1924" s="69"/>
      <c r="J1924" s="69"/>
      <c r="K1924" s="69" t="n">
        <f aca="false">SUM(I1924:J1924)</f>
        <v>0</v>
      </c>
      <c r="L1924" s="71" t="str">
        <f aca="false">IF(C1924&lt;&gt;0,IF(I1924&lt;&gt;0,I1924/C1924*100,""),"")</f>
        <v/>
      </c>
      <c r="M1924" s="71" t="str">
        <f aca="false">IF(E1924&lt;&gt;0,IF(K1924&lt;&gt;0,K1924/E1924*100,""),"")</f>
        <v/>
      </c>
      <c r="N1924" s="71" t="str">
        <f aca="false">IF(F1924&lt;&gt;0,IF(I1924&lt;&gt;0,I1924/F1924*100,""),"")</f>
        <v/>
      </c>
      <c r="O1924" s="71" t="str">
        <f aca="false">IF(H1924&lt;&gt;0,IF(K1924&lt;&gt;0,K1924/H1924*100,""),"")</f>
        <v/>
      </c>
      <c r="Q1924" s="65" t="n">
        <f aca="false">E1924-C1924-D1924</f>
        <v>0</v>
      </c>
      <c r="R1924" s="66" t="n">
        <f aca="false">H1924-F1924-G1924</f>
        <v>0</v>
      </c>
      <c r="S1924" s="66" t="n">
        <f aca="false">K1924-I1924-J1924</f>
        <v>0</v>
      </c>
    </row>
    <row r="1925" s="94" customFormat="true" ht="6" hidden="false" customHeight="true" outlineLevel="0" collapsed="false">
      <c r="A1925" s="75"/>
      <c r="B1925" s="87"/>
      <c r="C1925" s="69"/>
      <c r="D1925" s="69"/>
      <c r="E1925" s="69"/>
      <c r="F1925" s="69"/>
      <c r="G1925" s="69"/>
      <c r="H1925" s="69"/>
      <c r="I1925" s="69"/>
      <c r="J1925" s="69"/>
      <c r="K1925" s="69"/>
      <c r="L1925" s="71" t="str">
        <f aca="false">IF(C1925&lt;&gt;0,IF(I1925&lt;&gt;0,I1925/C1925*100,""),"")</f>
        <v/>
      </c>
      <c r="M1925" s="71" t="str">
        <f aca="false">IF(E1925&lt;&gt;0,IF(K1925&lt;&gt;0,K1925/E1925*100,""),"")</f>
        <v/>
      </c>
      <c r="N1925" s="71" t="str">
        <f aca="false">IF(F1925&lt;&gt;0,IF(I1925&lt;&gt;0,I1925/F1925*100,""),"")</f>
        <v/>
      </c>
      <c r="O1925" s="71" t="str">
        <f aca="false">IF(H1925&lt;&gt;0,IF(K1925&lt;&gt;0,K1925/H1925*100,""),"")</f>
        <v/>
      </c>
      <c r="Q1925" s="65" t="n">
        <f aca="false">E1925-C1925-D1925</f>
        <v>0</v>
      </c>
      <c r="R1925" s="66" t="n">
        <f aca="false">H1925-F1925-G1925</f>
        <v>0</v>
      </c>
      <c r="S1925" s="66" t="n">
        <f aca="false">K1925-I1925-J1925</f>
        <v>0</v>
      </c>
    </row>
    <row r="1926" s="120" customFormat="true" ht="12.75" hidden="false" customHeight="false" outlineLevel="0" collapsed="false">
      <c r="A1926" s="61" t="s">
        <v>1014</v>
      </c>
      <c r="B1926" s="76" t="s">
        <v>19</v>
      </c>
      <c r="C1926" s="108" t="n">
        <f aca="false">SUM(C1928:C1933)</f>
        <v>18676970</v>
      </c>
      <c r="D1926" s="108" t="n">
        <f aca="false">SUM(D1928:D1933)</f>
        <v>0</v>
      </c>
      <c r="E1926" s="108" t="n">
        <f aca="false">SUM(C1926:D1926)</f>
        <v>18676970</v>
      </c>
      <c r="F1926" s="108" t="n">
        <f aca="false">SUM(F1928:F1933)</f>
        <v>19675565</v>
      </c>
      <c r="G1926" s="108" t="n">
        <f aca="false">SUM(G1928:G1933)</f>
        <v>0</v>
      </c>
      <c r="H1926" s="108" t="n">
        <f aca="false">SUM(F1926:G1926)</f>
        <v>19675565</v>
      </c>
      <c r="I1926" s="108" t="n">
        <f aca="false">SUM(I1928:I1933)</f>
        <v>18720000</v>
      </c>
      <c r="J1926" s="108" t="n">
        <f aca="false">SUM(J1928:J1933)</f>
        <v>0</v>
      </c>
      <c r="K1926" s="108" t="n">
        <f aca="false">SUM(I1926:J1926)</f>
        <v>18720000</v>
      </c>
      <c r="L1926" s="109" t="n">
        <f aca="false">IF(C1926&lt;&gt;0,IF(I1926&lt;&gt;0,I1926/C1926*100,""),"")</f>
        <v>100.23039068971</v>
      </c>
      <c r="M1926" s="109" t="n">
        <f aca="false">IF(E1926&lt;&gt;0,IF(K1926&lt;&gt;0,K1926/E1926*100,""),"")</f>
        <v>100.23039068971</v>
      </c>
      <c r="N1926" s="109" t="n">
        <f aca="false">IF(F1926&lt;&gt;0,IF(I1926&lt;&gt;0,I1926/F1926*100,""),"")</f>
        <v>95.143392324439</v>
      </c>
      <c r="O1926" s="109" t="n">
        <f aca="false">IF(H1926&lt;&gt;0,IF(K1926&lt;&gt;0,K1926/H1926*100,""),"")</f>
        <v>95.143392324439</v>
      </c>
      <c r="Q1926" s="65" t="n">
        <f aca="false">E1926-C1926-D1926</f>
        <v>0</v>
      </c>
      <c r="R1926" s="66" t="n">
        <f aca="false">H1926-F1926-G1926</f>
        <v>0</v>
      </c>
      <c r="S1926" s="66" t="n">
        <f aca="false">K1926-I1926-J1926</f>
        <v>0</v>
      </c>
    </row>
    <row r="1927" s="43" customFormat="true" ht="11.25" hidden="false" customHeight="false" outlineLevel="0" collapsed="false">
      <c r="A1927" s="67" t="s">
        <v>26</v>
      </c>
      <c r="B1927" s="68"/>
      <c r="C1927" s="113" t="n">
        <f aca="false">SUM(C1928:C1930)</f>
        <v>18676970</v>
      </c>
      <c r="D1927" s="113" t="n">
        <f aca="false">SUM(D1928:D1930)</f>
        <v>0</v>
      </c>
      <c r="E1927" s="113" t="n">
        <f aca="false">SUM(C1927:D1927)</f>
        <v>18676970</v>
      </c>
      <c r="F1927" s="113" t="n">
        <f aca="false">SUM(F1928:F1931)</f>
        <v>19525565</v>
      </c>
      <c r="G1927" s="113" t="n">
        <f aca="false">SUM(G1928:G1930)</f>
        <v>0</v>
      </c>
      <c r="H1927" s="113" t="n">
        <f aca="false">SUM(F1927:G1927)</f>
        <v>19525565</v>
      </c>
      <c r="I1927" s="113" t="n">
        <f aca="false">SUM(I1928:I1931)</f>
        <v>18720000</v>
      </c>
      <c r="J1927" s="113" t="n">
        <f aca="false">SUM(J1928:J1930)</f>
        <v>0</v>
      </c>
      <c r="K1927" s="113" t="n">
        <f aca="false">SUM(I1927:J1927)</f>
        <v>18720000</v>
      </c>
      <c r="L1927" s="114" t="n">
        <f aca="false">IF(C1927&lt;&gt;0,IF(I1927&lt;&gt;0,I1927/C1927*100,""),"")</f>
        <v>100.23039068971</v>
      </c>
      <c r="M1927" s="114" t="n">
        <f aca="false">IF(E1927&lt;&gt;0,IF(K1927&lt;&gt;0,K1927/E1927*100,""),"")</f>
        <v>100.23039068971</v>
      </c>
      <c r="N1927" s="114" t="n">
        <f aca="false">IF(F1927&lt;&gt;0,IF(I1927&lt;&gt;0,I1927/F1927*100,""),"")</f>
        <v>95.874306326091</v>
      </c>
      <c r="O1927" s="114" t="n">
        <f aca="false">IF(H1927&lt;&gt;0,IF(K1927&lt;&gt;0,K1927/H1927*100,""),"")</f>
        <v>95.874306326091</v>
      </c>
      <c r="Q1927" s="65" t="n">
        <f aca="false">E1927-C1927-D1927</f>
        <v>0</v>
      </c>
      <c r="R1927" s="66" t="n">
        <f aca="false">H1927-F1927-G1927</f>
        <v>0</v>
      </c>
      <c r="S1927" s="66" t="n">
        <f aca="false">K1927-I1927-J1927</f>
        <v>0</v>
      </c>
    </row>
    <row r="1928" s="43" customFormat="true" ht="11.25" hidden="false" customHeight="false" outlineLevel="0" collapsed="false">
      <c r="A1928" s="75" t="s">
        <v>555</v>
      </c>
      <c r="B1928" s="87" t="s">
        <v>556</v>
      </c>
      <c r="C1928" s="69" t="n">
        <v>18423400</v>
      </c>
      <c r="D1928" s="69"/>
      <c r="E1928" s="69" t="n">
        <f aca="false">SUM(C1928:D1928)</f>
        <v>18423400</v>
      </c>
      <c r="F1928" s="69" t="n">
        <v>19150800</v>
      </c>
      <c r="G1928" s="69"/>
      <c r="H1928" s="69" t="n">
        <f aca="false">SUM(F1928:G1928)</f>
        <v>19150800</v>
      </c>
      <c r="I1928" s="69" t="n">
        <f aca="false">18433000+257000</f>
        <v>18690000</v>
      </c>
      <c r="J1928" s="69"/>
      <c r="K1928" s="69" t="n">
        <f aca="false">SUM(I1928:J1928)</f>
        <v>18690000</v>
      </c>
      <c r="L1928" s="71" t="n">
        <f aca="false">IF(C1928&lt;&gt;0,IF(I1928&lt;&gt;0,I1928/C1928*100,""),"")</f>
        <v>101.447072744445</v>
      </c>
      <c r="M1928" s="71" t="n">
        <f aca="false">IF(E1928&lt;&gt;0,IF(K1928&lt;&gt;0,K1928/E1928*100,""),"")</f>
        <v>101.447072744445</v>
      </c>
      <c r="N1928" s="71" t="n">
        <f aca="false">IF(F1928&lt;&gt;0,IF(I1928&lt;&gt;0,I1928/F1928*100,""),"")</f>
        <v>97.5938342001379</v>
      </c>
      <c r="O1928" s="71" t="n">
        <f aca="false">IF(H1928&lt;&gt;0,IF(K1928&lt;&gt;0,K1928/H1928*100,""),"")</f>
        <v>97.5938342001379</v>
      </c>
      <c r="Q1928" s="65" t="n">
        <f aca="false">E1928-C1928-D1928</f>
        <v>0</v>
      </c>
      <c r="R1928" s="66" t="n">
        <f aca="false">H1928-F1928-G1928</f>
        <v>0</v>
      </c>
      <c r="S1928" s="66" t="n">
        <f aca="false">K1928-I1928-J1928</f>
        <v>0</v>
      </c>
    </row>
    <row r="1929" s="43" customFormat="true" ht="11.25" hidden="false" customHeight="false" outlineLevel="0" collapsed="false">
      <c r="A1929" s="75" t="s">
        <v>30</v>
      </c>
      <c r="B1929" s="48" t="s">
        <v>31</v>
      </c>
      <c r="C1929" s="69" t="n">
        <v>18000</v>
      </c>
      <c r="D1929" s="69"/>
      <c r="E1929" s="69" t="n">
        <f aca="false">SUM(C1929:D1929)</f>
        <v>18000</v>
      </c>
      <c r="F1929" s="69" t="n">
        <v>27000</v>
      </c>
      <c r="G1929" s="69"/>
      <c r="H1929" s="69" t="n">
        <f aca="false">SUM(F1929:G1929)</f>
        <v>27000</v>
      </c>
      <c r="I1929" s="69" t="n">
        <v>30000</v>
      </c>
      <c r="J1929" s="69"/>
      <c r="K1929" s="69" t="n">
        <f aca="false">SUM(I1929:J1929)</f>
        <v>30000</v>
      </c>
      <c r="L1929" s="71" t="n">
        <f aca="false">IF(C1929&lt;&gt;0,IF(I1929&lt;&gt;0,I1929/C1929*100,""),"")</f>
        <v>166.666666666667</v>
      </c>
      <c r="M1929" s="71" t="n">
        <f aca="false">IF(E1929&lt;&gt;0,IF(K1929&lt;&gt;0,K1929/E1929*100,""),"")</f>
        <v>166.666666666667</v>
      </c>
      <c r="N1929" s="71" t="n">
        <f aca="false">IF(F1929&lt;&gt;0,IF(I1929&lt;&gt;0,I1929/F1929*100,""),"")</f>
        <v>111.111111111111</v>
      </c>
      <c r="O1929" s="71" t="n">
        <f aca="false">IF(H1929&lt;&gt;0,IF(K1929&lt;&gt;0,K1929/H1929*100,""),"")</f>
        <v>111.111111111111</v>
      </c>
      <c r="Q1929" s="65" t="n">
        <f aca="false">E1929-C1929-D1929</f>
        <v>0</v>
      </c>
      <c r="R1929" s="66" t="n">
        <f aca="false">H1929-F1929-G1929</f>
        <v>0</v>
      </c>
      <c r="S1929" s="66" t="n">
        <f aca="false">K1929-I1929-J1929</f>
        <v>0</v>
      </c>
    </row>
    <row r="1930" s="43" customFormat="true" ht="11.25" hidden="false" customHeight="false" outlineLevel="0" collapsed="false">
      <c r="A1930" s="75" t="s">
        <v>1008</v>
      </c>
      <c r="B1930" s="79" t="s">
        <v>1009</v>
      </c>
      <c r="C1930" s="69" t="n">
        <v>235570</v>
      </c>
      <c r="D1930" s="69"/>
      <c r="E1930" s="69" t="n">
        <f aca="false">SUM(C1930:D1930)</f>
        <v>235570</v>
      </c>
      <c r="F1930" s="69" t="n">
        <v>270378</v>
      </c>
      <c r="G1930" s="69"/>
      <c r="H1930" s="69" t="n">
        <f aca="false">SUM(F1930:G1930)</f>
        <v>270378</v>
      </c>
      <c r="I1930" s="69"/>
      <c r="J1930" s="69"/>
      <c r="K1930" s="69" t="n">
        <f aca="false">SUM(I1930:J1930)</f>
        <v>0</v>
      </c>
      <c r="L1930" s="71" t="str">
        <f aca="false">IF(C1930&lt;&gt;0,IF(I1930&lt;&gt;0,I1930/C1930*100,""),"")</f>
        <v/>
      </c>
      <c r="M1930" s="71" t="str">
        <f aca="false">IF(E1930&lt;&gt;0,IF(K1930&lt;&gt;0,K1930/E1930*100,""),"")</f>
        <v/>
      </c>
      <c r="N1930" s="71" t="str">
        <f aca="false">IF(F1930&lt;&gt;0,IF(I1930&lt;&gt;0,I1930/F1930*100,""),"")</f>
        <v/>
      </c>
      <c r="O1930" s="71" t="str">
        <f aca="false">IF(H1930&lt;&gt;0,IF(K1930&lt;&gt;0,K1930/H1930*100,""),"")</f>
        <v/>
      </c>
      <c r="Q1930" s="65" t="n">
        <f aca="false">E1930-C1930-D1930</f>
        <v>0</v>
      </c>
      <c r="R1930" s="66" t="n">
        <f aca="false">H1930-F1930-G1930</f>
        <v>0</v>
      </c>
      <c r="S1930" s="66" t="n">
        <f aca="false">K1930-I1930-J1930</f>
        <v>0</v>
      </c>
    </row>
    <row r="1931" s="43" customFormat="true" ht="22.5" hidden="false" customHeight="false" outlineLevel="0" collapsed="false">
      <c r="A1931" s="75" t="s">
        <v>1010</v>
      </c>
      <c r="B1931" s="79" t="s">
        <v>1011</v>
      </c>
      <c r="C1931" s="69"/>
      <c r="D1931" s="69"/>
      <c r="E1931" s="69"/>
      <c r="F1931" s="69" t="n">
        <v>77387</v>
      </c>
      <c r="G1931" s="69"/>
      <c r="H1931" s="69" t="n">
        <f aca="false">SUM(F1931:G1931)</f>
        <v>77387</v>
      </c>
      <c r="I1931" s="69"/>
      <c r="J1931" s="69"/>
      <c r="K1931" s="69"/>
      <c r="L1931" s="71" t="str">
        <f aca="false">IF(C1931&lt;&gt;0,IF(I1931&lt;&gt;0,I1931/C1931*100,""),"")</f>
        <v/>
      </c>
      <c r="M1931" s="71" t="str">
        <f aca="false">IF(E1931&lt;&gt;0,IF(K1931&lt;&gt;0,K1931/E1931*100,""),"")</f>
        <v/>
      </c>
      <c r="N1931" s="71" t="str">
        <f aca="false">IF(F1931&lt;&gt;0,IF(I1931&lt;&gt;0,I1931/F1931*100,""),"")</f>
        <v/>
      </c>
      <c r="O1931" s="71" t="str">
        <f aca="false">IF(H1931&lt;&gt;0,IF(K1931&lt;&gt;0,K1931/H1931*100,""),"")</f>
        <v/>
      </c>
      <c r="Q1931" s="65" t="n">
        <f aca="false">E1931-C1931-D1931</f>
        <v>0</v>
      </c>
      <c r="R1931" s="66" t="n">
        <f aca="false">H1931-F1931-G1931</f>
        <v>0</v>
      </c>
      <c r="S1931" s="66" t="n">
        <f aca="false">K1931-I1931-J1931</f>
        <v>0</v>
      </c>
    </row>
    <row r="1932" s="43" customFormat="true" ht="12.75" hidden="true" customHeight="true" outlineLevel="0" collapsed="false">
      <c r="A1932" s="75" t="s">
        <v>55</v>
      </c>
      <c r="B1932" s="79" t="s">
        <v>56</v>
      </c>
      <c r="C1932" s="69"/>
      <c r="D1932" s="69"/>
      <c r="E1932" s="69" t="n">
        <f aca="false">SUM(C1932:D1932)</f>
        <v>0</v>
      </c>
      <c r="F1932" s="69"/>
      <c r="G1932" s="69"/>
      <c r="H1932" s="69" t="n">
        <f aca="false">SUM(F1932:G1932)</f>
        <v>0</v>
      </c>
      <c r="I1932" s="69"/>
      <c r="J1932" s="69"/>
      <c r="K1932" s="69" t="n">
        <f aca="false">SUM(I1932:J1932)</f>
        <v>0</v>
      </c>
      <c r="L1932" s="71" t="str">
        <f aca="false">IF(C1932&lt;&gt;0,IF(I1932&lt;&gt;0,I1932/C1932*100,""),"")</f>
        <v/>
      </c>
      <c r="M1932" s="71" t="str">
        <f aca="false">IF(E1932&lt;&gt;0,IF(K1932&lt;&gt;0,K1932/E1932*100,""),"")</f>
        <v/>
      </c>
      <c r="N1932" s="71" t="str">
        <f aca="false">IF(F1932&lt;&gt;0,IF(I1932&lt;&gt;0,I1932/F1932*100,""),"")</f>
        <v/>
      </c>
      <c r="O1932" s="71" t="str">
        <f aca="false">IF(H1932&lt;&gt;0,IF(K1932&lt;&gt;0,K1932/H1932*100,""),"")</f>
        <v/>
      </c>
      <c r="Q1932" s="65" t="n">
        <f aca="false">E1932-C1932-D1932</f>
        <v>0</v>
      </c>
      <c r="R1932" s="66" t="n">
        <f aca="false">H1932-F1932-G1932</f>
        <v>0</v>
      </c>
      <c r="S1932" s="66" t="n">
        <f aca="false">K1932-I1932-J1932</f>
        <v>0</v>
      </c>
    </row>
    <row r="1933" s="43" customFormat="true" ht="11.25" hidden="false" customHeight="false" outlineLevel="0" collapsed="false">
      <c r="A1933" s="75" t="s">
        <v>979</v>
      </c>
      <c r="B1933" s="79" t="s">
        <v>58</v>
      </c>
      <c r="C1933" s="69"/>
      <c r="D1933" s="69"/>
      <c r="E1933" s="69" t="n">
        <f aca="false">SUM(C1933:D1933)</f>
        <v>0</v>
      </c>
      <c r="F1933" s="69" t="n">
        <v>150000</v>
      </c>
      <c r="G1933" s="69"/>
      <c r="H1933" s="69" t="n">
        <f aca="false">SUM(F1933:G1933)</f>
        <v>150000</v>
      </c>
      <c r="I1933" s="69"/>
      <c r="J1933" s="69"/>
      <c r="K1933" s="69" t="n">
        <f aca="false">SUM(I1933:J1933)</f>
        <v>0</v>
      </c>
      <c r="L1933" s="71" t="str">
        <f aca="false">IF(C1933&lt;&gt;0,IF(I1933&lt;&gt;0,I1933/C1933*100,""),"")</f>
        <v/>
      </c>
      <c r="M1933" s="71" t="str">
        <f aca="false">IF(E1933&lt;&gt;0,IF(K1933&lt;&gt;0,K1933/E1933*100,""),"")</f>
        <v/>
      </c>
      <c r="N1933" s="71" t="str">
        <f aca="false">IF(F1933&lt;&gt;0,IF(I1933&lt;&gt;0,I1933/F1933*100,""),"")</f>
        <v/>
      </c>
      <c r="O1933" s="71" t="str">
        <f aca="false">IF(H1933&lt;&gt;0,IF(K1933&lt;&gt;0,K1933/H1933*100,""),"")</f>
        <v/>
      </c>
      <c r="Q1933" s="65" t="n">
        <f aca="false">E1933-C1933-D1933</f>
        <v>0</v>
      </c>
      <c r="R1933" s="66" t="n">
        <f aca="false">H1933-F1933-G1933</f>
        <v>0</v>
      </c>
      <c r="S1933" s="66" t="n">
        <f aca="false">K1933-I1933-J1933</f>
        <v>0</v>
      </c>
    </row>
    <row r="1934" s="94" customFormat="true" ht="6" hidden="false" customHeight="true" outlineLevel="0" collapsed="false">
      <c r="A1934" s="75"/>
      <c r="B1934" s="87"/>
      <c r="C1934" s="69"/>
      <c r="D1934" s="69"/>
      <c r="E1934" s="69"/>
      <c r="F1934" s="69"/>
      <c r="G1934" s="69"/>
      <c r="H1934" s="69"/>
      <c r="I1934" s="69"/>
      <c r="J1934" s="69"/>
      <c r="K1934" s="69"/>
      <c r="L1934" s="71" t="str">
        <f aca="false">IF(C1934&lt;&gt;0,IF(I1934&lt;&gt;0,I1934/C1934*100,""),"")</f>
        <v/>
      </c>
      <c r="M1934" s="71" t="str">
        <f aca="false">IF(E1934&lt;&gt;0,IF(K1934&lt;&gt;0,K1934/E1934*100,""),"")</f>
        <v/>
      </c>
      <c r="N1934" s="71" t="str">
        <f aca="false">IF(F1934&lt;&gt;0,IF(I1934&lt;&gt;0,I1934/F1934*100,""),"")</f>
        <v/>
      </c>
      <c r="O1934" s="71" t="str">
        <f aca="false">IF(H1934&lt;&gt;0,IF(K1934&lt;&gt;0,K1934/H1934*100,""),"")</f>
        <v/>
      </c>
      <c r="Q1934" s="65" t="n">
        <f aca="false">E1934-C1934-D1934</f>
        <v>0</v>
      </c>
      <c r="R1934" s="66" t="n">
        <f aca="false">H1934-F1934-G1934</f>
        <v>0</v>
      </c>
      <c r="S1934" s="66" t="n">
        <f aca="false">K1934-I1934-J1934</f>
        <v>0</v>
      </c>
    </row>
    <row r="1935" s="120" customFormat="true" ht="12.75" hidden="false" customHeight="false" outlineLevel="0" collapsed="false">
      <c r="A1935" s="61" t="s">
        <v>1015</v>
      </c>
      <c r="B1935" s="76" t="s">
        <v>19</v>
      </c>
      <c r="C1935" s="108" t="n">
        <f aca="false">SUM(C1937:C1939)</f>
        <v>10501518</v>
      </c>
      <c r="D1935" s="108" t="n">
        <f aca="false">SUM(D1937)</f>
        <v>0</v>
      </c>
      <c r="E1935" s="108" t="n">
        <f aca="false">SUM(C1935:D1935)</f>
        <v>10501518</v>
      </c>
      <c r="F1935" s="108" t="n">
        <f aca="false">SUM(F1937:F1941)</f>
        <v>11716512</v>
      </c>
      <c r="G1935" s="108" t="n">
        <f aca="false">SUM(G1937)</f>
        <v>0</v>
      </c>
      <c r="H1935" s="108" t="n">
        <f aca="false">SUM(F1935:G1935)</f>
        <v>11716512</v>
      </c>
      <c r="I1935" s="108" t="n">
        <f aca="false">SUM(I1937:I1941)</f>
        <v>10764700</v>
      </c>
      <c r="J1935" s="108" t="n">
        <f aca="false">SUM(J1937)</f>
        <v>0</v>
      </c>
      <c r="K1935" s="108" t="n">
        <f aca="false">SUM(I1935:J1935)</f>
        <v>10764700</v>
      </c>
      <c r="L1935" s="109" t="n">
        <f aca="false">IF(C1935&lt;&gt;0,IF(I1935&lt;&gt;0,I1935/C1935*100,""),"")</f>
        <v>102.506132922878</v>
      </c>
      <c r="M1935" s="109" t="n">
        <f aca="false">IF(E1935&lt;&gt;0,IF(K1935&lt;&gt;0,K1935/E1935*100,""),"")</f>
        <v>102.506132922878</v>
      </c>
      <c r="N1935" s="109" t="n">
        <f aca="false">IF(F1935&lt;&gt;0,IF(I1935&lt;&gt;0,I1935/F1935*100,""),"")</f>
        <v>91.8763195053272</v>
      </c>
      <c r="O1935" s="109" t="n">
        <f aca="false">IF(H1935&lt;&gt;0,IF(K1935&lt;&gt;0,K1935/H1935*100,""),"")</f>
        <v>91.8763195053272</v>
      </c>
      <c r="Q1935" s="65" t="n">
        <f aca="false">E1935-C1935-D1935</f>
        <v>0</v>
      </c>
      <c r="R1935" s="66" t="n">
        <f aca="false">H1935-F1935-G1935</f>
        <v>0</v>
      </c>
      <c r="S1935" s="66" t="n">
        <f aca="false">K1935-I1935-J1935</f>
        <v>0</v>
      </c>
    </row>
    <row r="1936" s="120" customFormat="true" ht="12" hidden="false" customHeight="false" outlineLevel="0" collapsed="false">
      <c r="A1936" s="67" t="s">
        <v>26</v>
      </c>
      <c r="B1936" s="130"/>
      <c r="C1936" s="111" t="n">
        <f aca="false">SUM(C1937:C1939)</f>
        <v>10501518</v>
      </c>
      <c r="D1936" s="112"/>
      <c r="E1936" s="69" t="n">
        <f aca="false">SUM(C1936:D1936)</f>
        <v>10501518</v>
      </c>
      <c r="F1936" s="69" t="n">
        <f aca="false">SUM(F1937:F1940)</f>
        <v>11115312</v>
      </c>
      <c r="G1936" s="112"/>
      <c r="H1936" s="69" t="n">
        <f aca="false">SUM(F1936:G1936)</f>
        <v>11115312</v>
      </c>
      <c r="I1936" s="69" t="n">
        <f aca="false">SUM(I1937:I1940)</f>
        <v>10764700</v>
      </c>
      <c r="J1936" s="112"/>
      <c r="K1936" s="69" t="n">
        <f aca="false">SUM(I1936:J1936)</f>
        <v>10764700</v>
      </c>
      <c r="L1936" s="71" t="n">
        <f aca="false">IF(C1936&lt;&gt;0,IF(I1936&lt;&gt;0,I1936/C1936*100,""),"")</f>
        <v>102.506132922878</v>
      </c>
      <c r="M1936" s="71" t="n">
        <f aca="false">IF(E1936&lt;&gt;0,IF(K1936&lt;&gt;0,K1936/E1936*100,""),"")</f>
        <v>102.506132922878</v>
      </c>
      <c r="N1936" s="71" t="n">
        <f aca="false">IF(F1936&lt;&gt;0,IF(I1936&lt;&gt;0,I1936/F1936*100,""),"")</f>
        <v>96.8456845835727</v>
      </c>
      <c r="O1936" s="71" t="n">
        <f aca="false">IF(H1936&lt;&gt;0,IF(K1936&lt;&gt;0,K1936/H1936*100,""),"")</f>
        <v>96.8456845835727</v>
      </c>
      <c r="Q1936" s="65" t="n">
        <f aca="false">E1936-C1936-D1936</f>
        <v>0</v>
      </c>
      <c r="R1936" s="66" t="n">
        <f aca="false">H1936-F1936-G1936</f>
        <v>0</v>
      </c>
      <c r="S1936" s="66" t="n">
        <f aca="false">K1936-I1936-J1936</f>
        <v>0</v>
      </c>
    </row>
    <row r="1937" s="43" customFormat="true" ht="11.25" hidden="false" customHeight="false" outlineLevel="0" collapsed="false">
      <c r="A1937" s="75" t="s">
        <v>1007</v>
      </c>
      <c r="B1937" s="87" t="s">
        <v>556</v>
      </c>
      <c r="C1937" s="69" t="n">
        <v>10396600</v>
      </c>
      <c r="D1937" s="69"/>
      <c r="E1937" s="69" t="n">
        <f aca="false">SUM(C1937:D1937)</f>
        <v>10396600</v>
      </c>
      <c r="F1937" s="69" t="n">
        <v>10831500</v>
      </c>
      <c r="G1937" s="69"/>
      <c r="H1937" s="69" t="n">
        <f aca="false">SUM(F1937:G1937)</f>
        <v>10831500</v>
      </c>
      <c r="I1937" s="69" t="n">
        <f aca="false">10561700+158000</f>
        <v>10719700</v>
      </c>
      <c r="J1937" s="69"/>
      <c r="K1937" s="69" t="n">
        <f aca="false">SUM(I1937:J1937)</f>
        <v>10719700</v>
      </c>
      <c r="L1937" s="71" t="n">
        <f aca="false">IF(C1937&lt;&gt;0,IF(I1937&lt;&gt;0,I1937/C1937*100,""),"")</f>
        <v>103.107746763365</v>
      </c>
      <c r="M1937" s="71" t="n">
        <f aca="false">IF(E1937&lt;&gt;0,IF(K1937&lt;&gt;0,K1937/E1937*100,""),"")</f>
        <v>103.107746763365</v>
      </c>
      <c r="N1937" s="71" t="n">
        <f aca="false">IF(F1937&lt;&gt;0,IF(I1937&lt;&gt;0,I1937/F1937*100,""),"")</f>
        <v>98.9678253242857</v>
      </c>
      <c r="O1937" s="71" t="n">
        <f aca="false">IF(H1937&lt;&gt;0,IF(K1937&lt;&gt;0,K1937/H1937*100,""),"")</f>
        <v>98.9678253242857</v>
      </c>
      <c r="Q1937" s="65" t="n">
        <f aca="false">E1937-C1937-D1937</f>
        <v>0</v>
      </c>
      <c r="R1937" s="66" t="n">
        <f aca="false">H1937-F1937-G1937</f>
        <v>0</v>
      </c>
      <c r="S1937" s="66" t="n">
        <f aca="false">K1937-I1937-J1937</f>
        <v>0</v>
      </c>
    </row>
    <row r="1938" s="43" customFormat="true" ht="12.75" hidden="false" customHeight="true" outlineLevel="0" collapsed="false">
      <c r="A1938" s="75" t="s">
        <v>30</v>
      </c>
      <c r="B1938" s="48" t="s">
        <v>31</v>
      </c>
      <c r="C1938" s="69" t="n">
        <v>40000</v>
      </c>
      <c r="D1938" s="69"/>
      <c r="E1938" s="69" t="n">
        <f aca="false">SUM(C1938:D1938)</f>
        <v>40000</v>
      </c>
      <c r="F1938" s="69" t="n">
        <v>40000</v>
      </c>
      <c r="G1938" s="69"/>
      <c r="H1938" s="69" t="n">
        <f aca="false">SUM(F1938:G1938)</f>
        <v>40000</v>
      </c>
      <c r="I1938" s="69" t="n">
        <v>45000</v>
      </c>
      <c r="J1938" s="69"/>
      <c r="K1938" s="69" t="n">
        <f aca="false">SUM(I1938:J1938)</f>
        <v>45000</v>
      </c>
      <c r="L1938" s="71" t="n">
        <f aca="false">IF(C1938&lt;&gt;0,IF(I1938&lt;&gt;0,I1938/C1938*100,""),"")</f>
        <v>112.5</v>
      </c>
      <c r="M1938" s="71" t="n">
        <f aca="false">IF(E1938&lt;&gt;0,IF(K1938&lt;&gt;0,K1938/E1938*100,""),"")</f>
        <v>112.5</v>
      </c>
      <c r="N1938" s="71" t="n">
        <f aca="false">IF(F1938&lt;&gt;0,IF(I1938&lt;&gt;0,I1938/F1938*100,""),"")</f>
        <v>112.5</v>
      </c>
      <c r="O1938" s="71" t="n">
        <f aca="false">IF(H1938&lt;&gt;0,IF(K1938&lt;&gt;0,K1938/H1938*100,""),"")</f>
        <v>112.5</v>
      </c>
      <c r="Q1938" s="65" t="n">
        <f aca="false">E1938-C1938-D1938</f>
        <v>0</v>
      </c>
      <c r="R1938" s="66" t="n">
        <f aca="false">H1938-F1938-G1938</f>
        <v>0</v>
      </c>
      <c r="S1938" s="66" t="n">
        <f aca="false">K1938-I1938-J1938</f>
        <v>0</v>
      </c>
    </row>
    <row r="1939" s="43" customFormat="true" ht="11.25" hidden="false" customHeight="false" outlineLevel="0" collapsed="false">
      <c r="A1939" s="75" t="s">
        <v>1008</v>
      </c>
      <c r="B1939" s="79" t="s">
        <v>1009</v>
      </c>
      <c r="C1939" s="69" t="n">
        <v>64918</v>
      </c>
      <c r="D1939" s="69"/>
      <c r="E1939" s="69" t="n">
        <f aca="false">SUM(C1939:D1939)</f>
        <v>64918</v>
      </c>
      <c r="F1939" s="69" t="n">
        <v>178226</v>
      </c>
      <c r="G1939" s="69"/>
      <c r="H1939" s="69" t="n">
        <f aca="false">SUM(F1939:G1939)</f>
        <v>178226</v>
      </c>
      <c r="I1939" s="69"/>
      <c r="J1939" s="69"/>
      <c r="K1939" s="69" t="n">
        <f aca="false">SUM(I1939:J1939)</f>
        <v>0</v>
      </c>
      <c r="L1939" s="71" t="str">
        <f aca="false">IF(C1939&lt;&gt;0,IF(I1939&lt;&gt;0,I1939/C1939*100,""),"")</f>
        <v/>
      </c>
      <c r="M1939" s="71" t="str">
        <f aca="false">IF(E1939&lt;&gt;0,IF(K1939&lt;&gt;0,K1939/E1939*100,""),"")</f>
        <v/>
      </c>
      <c r="N1939" s="71" t="str">
        <f aca="false">IF(F1939&lt;&gt;0,IF(I1939&lt;&gt;0,I1939/F1939*100,""),"")</f>
        <v/>
      </c>
      <c r="O1939" s="71" t="str">
        <f aca="false">IF(H1939&lt;&gt;0,IF(K1939&lt;&gt;0,K1939/H1939*100,""),"")</f>
        <v/>
      </c>
      <c r="Q1939" s="65" t="n">
        <f aca="false">E1939-C1939-D1939</f>
        <v>0</v>
      </c>
      <c r="R1939" s="66" t="n">
        <f aca="false">H1939-F1939-G1939</f>
        <v>0</v>
      </c>
      <c r="S1939" s="66" t="n">
        <f aca="false">K1939-I1939-J1939</f>
        <v>0</v>
      </c>
    </row>
    <row r="1940" s="43" customFormat="true" ht="22.5" hidden="false" customHeight="false" outlineLevel="0" collapsed="false">
      <c r="A1940" s="75" t="s">
        <v>1010</v>
      </c>
      <c r="B1940" s="79" t="s">
        <v>1011</v>
      </c>
      <c r="C1940" s="69"/>
      <c r="D1940" s="69"/>
      <c r="E1940" s="69"/>
      <c r="F1940" s="69" t="n">
        <v>65586</v>
      </c>
      <c r="G1940" s="69"/>
      <c r="H1940" s="69" t="n">
        <f aca="false">SUM(F1940:G1940)</f>
        <v>65586</v>
      </c>
      <c r="I1940" s="69"/>
      <c r="J1940" s="69"/>
      <c r="K1940" s="69"/>
      <c r="L1940" s="71" t="str">
        <f aca="false">IF(C1940&lt;&gt;0,IF(I1940&lt;&gt;0,I1940/C1940*100,""),"")</f>
        <v/>
      </c>
      <c r="M1940" s="71" t="str">
        <f aca="false">IF(E1940&lt;&gt;0,IF(K1940&lt;&gt;0,K1940/E1940*100,""),"")</f>
        <v/>
      </c>
      <c r="N1940" s="71" t="str">
        <f aca="false">IF(F1940&lt;&gt;0,IF(I1940&lt;&gt;0,I1940/F1940*100,""),"")</f>
        <v/>
      </c>
      <c r="O1940" s="71" t="str">
        <f aca="false">IF(H1940&lt;&gt;0,IF(K1940&lt;&gt;0,K1940/H1940*100,""),"")</f>
        <v/>
      </c>
      <c r="Q1940" s="65" t="n">
        <f aca="false">E1940-C1940-D1940</f>
        <v>0</v>
      </c>
      <c r="R1940" s="66" t="n">
        <f aca="false">H1940-F1940-G1940</f>
        <v>0</v>
      </c>
      <c r="S1940" s="66" t="n">
        <f aca="false">K1940-I1940-J1940</f>
        <v>0</v>
      </c>
    </row>
    <row r="1941" s="43" customFormat="true" ht="11.25" hidden="false" customHeight="false" outlineLevel="0" collapsed="false">
      <c r="A1941" s="75" t="s">
        <v>979</v>
      </c>
      <c r="B1941" s="79" t="s">
        <v>58</v>
      </c>
      <c r="C1941" s="69"/>
      <c r="D1941" s="69"/>
      <c r="E1941" s="69"/>
      <c r="F1941" s="69" t="n">
        <v>601200</v>
      </c>
      <c r="G1941" s="69"/>
      <c r="H1941" s="69" t="n">
        <f aca="false">SUM(F1941:G1941)</f>
        <v>601200</v>
      </c>
      <c r="I1941" s="69"/>
      <c r="J1941" s="69"/>
      <c r="K1941" s="69"/>
      <c r="L1941" s="71" t="str">
        <f aca="false">IF(C1941&lt;&gt;0,IF(I1941&lt;&gt;0,I1941/C1941*100,""),"")</f>
        <v/>
      </c>
      <c r="M1941" s="71" t="str">
        <f aca="false">IF(E1941&lt;&gt;0,IF(K1941&lt;&gt;0,K1941/E1941*100,""),"")</f>
        <v/>
      </c>
      <c r="N1941" s="71" t="str">
        <f aca="false">IF(F1941&lt;&gt;0,IF(I1941&lt;&gt;0,I1941/F1941*100,""),"")</f>
        <v/>
      </c>
      <c r="O1941" s="71" t="str">
        <f aca="false">IF(H1941&lt;&gt;0,IF(K1941&lt;&gt;0,K1941/H1941*100,""),"")</f>
        <v/>
      </c>
      <c r="Q1941" s="65" t="n">
        <f aca="false">E1941-C1941-D1941</f>
        <v>0</v>
      </c>
      <c r="R1941" s="66" t="n">
        <f aca="false">H1941-F1941-G1941</f>
        <v>0</v>
      </c>
      <c r="S1941" s="66" t="n">
        <f aca="false">K1941-I1941-J1941</f>
        <v>0</v>
      </c>
    </row>
    <row r="1942" s="43" customFormat="true" ht="6" hidden="false" customHeight="true" outlineLevel="0" collapsed="false">
      <c r="A1942" s="169"/>
      <c r="B1942" s="93"/>
      <c r="C1942" s="112"/>
      <c r="D1942" s="112"/>
      <c r="E1942" s="112" t="n">
        <f aca="false">SUM(C1942:D1942)</f>
        <v>0</v>
      </c>
      <c r="F1942" s="112"/>
      <c r="G1942" s="112"/>
      <c r="H1942" s="112" t="n">
        <f aca="false">SUM(F1942:G1942)</f>
        <v>0</v>
      </c>
      <c r="I1942" s="112"/>
      <c r="J1942" s="112"/>
      <c r="K1942" s="112" t="n">
        <f aca="false">SUM(I1942:J1942)</f>
        <v>0</v>
      </c>
      <c r="L1942" s="197" t="str">
        <f aca="false">IF(C1942&lt;&gt;0,IF(I1942&lt;&gt;0,I1942/C1942*100,""),"")</f>
        <v/>
      </c>
      <c r="M1942" s="197" t="str">
        <f aca="false">IF(E1942&lt;&gt;0,IF(K1942&lt;&gt;0,K1942/E1942*100,""),"")</f>
        <v/>
      </c>
      <c r="N1942" s="197" t="str">
        <f aca="false">IF(F1942&lt;&gt;0,IF(I1942&lt;&gt;0,I1942/F1942*100,""),"")</f>
        <v/>
      </c>
      <c r="O1942" s="197" t="str">
        <f aca="false">IF(H1942&lt;&gt;0,IF(K1942&lt;&gt;0,K1942/H1942*100,""),"")</f>
        <v/>
      </c>
      <c r="Q1942" s="65" t="n">
        <f aca="false">E1942-C1942-D1942</f>
        <v>0</v>
      </c>
      <c r="R1942" s="66" t="n">
        <f aca="false">H1942-F1942-G1942</f>
        <v>0</v>
      </c>
      <c r="S1942" s="66" t="n">
        <f aca="false">K1942-I1942-J1942</f>
        <v>0</v>
      </c>
    </row>
    <row r="1943" s="120" customFormat="true" ht="12.75" hidden="false" customHeight="false" outlineLevel="0" collapsed="false">
      <c r="A1943" s="61" t="s">
        <v>1016</v>
      </c>
      <c r="B1943" s="76" t="s">
        <v>19</v>
      </c>
      <c r="C1943" s="108" t="n">
        <f aca="false">SUM(C1945:C1950)</f>
        <v>23807761</v>
      </c>
      <c r="D1943" s="108" t="n">
        <f aca="false">SUM(D1945:D1950)</f>
        <v>0</v>
      </c>
      <c r="E1943" s="108" t="n">
        <f aca="false">SUM(C1943:D1943)</f>
        <v>23807761</v>
      </c>
      <c r="F1943" s="108" t="n">
        <f aca="false">SUM(F1945:F1950)</f>
        <v>33040980</v>
      </c>
      <c r="G1943" s="108" t="n">
        <f aca="false">SUM(G1945:G1950)</f>
        <v>0</v>
      </c>
      <c r="H1943" s="108" t="n">
        <f aca="false">SUM(F1943:G1943)</f>
        <v>33040980</v>
      </c>
      <c r="I1943" s="108" t="n">
        <f aca="false">SUM(I1945:I1950)</f>
        <v>25281000</v>
      </c>
      <c r="J1943" s="108" t="n">
        <f aca="false">SUM(J1945:J1950)</f>
        <v>0</v>
      </c>
      <c r="K1943" s="108" t="n">
        <f aca="false">SUM(I1943:J1943)</f>
        <v>25281000</v>
      </c>
      <c r="L1943" s="109" t="n">
        <f aca="false">IF(C1943&lt;&gt;0,IF(I1943&lt;&gt;0,I1943/C1943*100,""),"")</f>
        <v>106.188061951731</v>
      </c>
      <c r="M1943" s="109" t="n">
        <f aca="false">IF(E1943&lt;&gt;0,IF(K1943&lt;&gt;0,K1943/E1943*100,""),"")</f>
        <v>106.188061951731</v>
      </c>
      <c r="N1943" s="109" t="n">
        <f aca="false">IF(F1943&lt;&gt;0,IF(I1943&lt;&gt;0,I1943/F1943*100,""),"")</f>
        <v>76.51407434041</v>
      </c>
      <c r="O1943" s="109" t="n">
        <f aca="false">IF(H1943&lt;&gt;0,IF(K1943&lt;&gt;0,K1943/H1943*100,""),"")</f>
        <v>76.51407434041</v>
      </c>
      <c r="Q1943" s="65" t="n">
        <f aca="false">E1943-C1943-D1943</f>
        <v>0</v>
      </c>
      <c r="R1943" s="66" t="n">
        <f aca="false">H1943-F1943-G1943</f>
        <v>0</v>
      </c>
      <c r="S1943" s="66" t="n">
        <f aca="false">K1943-I1943-J1943</f>
        <v>0</v>
      </c>
    </row>
    <row r="1944" s="43" customFormat="true" ht="11.25" hidden="false" customHeight="false" outlineLevel="0" collapsed="false">
      <c r="A1944" s="67" t="s">
        <v>26</v>
      </c>
      <c r="B1944" s="68"/>
      <c r="C1944" s="113" t="n">
        <f aca="false">SUM(C1945:C1947)</f>
        <v>23807761</v>
      </c>
      <c r="D1944" s="113" t="n">
        <f aca="false">SUM(D1945:D1946)</f>
        <v>0</v>
      </c>
      <c r="E1944" s="113" t="n">
        <f aca="false">SUM(C1944:D1944)</f>
        <v>23807761</v>
      </c>
      <c r="F1944" s="113" t="n">
        <f aca="false">SUM(F1945:F1948)</f>
        <v>25488651</v>
      </c>
      <c r="G1944" s="113" t="n">
        <f aca="false">SUM(G1945:G1946)</f>
        <v>0</v>
      </c>
      <c r="H1944" s="113" t="n">
        <f aca="false">SUM(F1944:G1944)</f>
        <v>25488651</v>
      </c>
      <c r="I1944" s="113" t="n">
        <f aca="false">SUM(I1945:I1947)</f>
        <v>25281000</v>
      </c>
      <c r="J1944" s="113" t="n">
        <f aca="false">SUM(J1945:J1946)</f>
        <v>0</v>
      </c>
      <c r="K1944" s="113" t="n">
        <f aca="false">SUM(I1944:J1944)</f>
        <v>25281000</v>
      </c>
      <c r="L1944" s="114" t="n">
        <f aca="false">IF(C1944&lt;&gt;0,IF(I1944&lt;&gt;0,I1944/C1944*100,""),"")</f>
        <v>106.188061951731</v>
      </c>
      <c r="M1944" s="114" t="n">
        <f aca="false">IF(E1944&lt;&gt;0,IF(K1944&lt;&gt;0,K1944/E1944*100,""),"")</f>
        <v>106.188061951731</v>
      </c>
      <c r="N1944" s="114" t="n">
        <f aca="false">IF(F1944&lt;&gt;0,IF(I1944&lt;&gt;0,I1944/F1944*100,""),"")</f>
        <v>99.1853197723175</v>
      </c>
      <c r="O1944" s="114" t="n">
        <f aca="false">IF(H1944&lt;&gt;0,IF(K1944&lt;&gt;0,K1944/H1944*100,""),"")</f>
        <v>99.1853197723175</v>
      </c>
      <c r="Q1944" s="65" t="n">
        <f aca="false">E1944-C1944-D1944</f>
        <v>0</v>
      </c>
      <c r="R1944" s="66" t="n">
        <f aca="false">H1944-F1944-G1944</f>
        <v>0</v>
      </c>
      <c r="S1944" s="66" t="n">
        <f aca="false">K1944-I1944-J1944</f>
        <v>0</v>
      </c>
    </row>
    <row r="1945" s="43" customFormat="true" ht="11.25" hidden="false" customHeight="false" outlineLevel="0" collapsed="false">
      <c r="A1945" s="75" t="s">
        <v>1007</v>
      </c>
      <c r="B1945" s="87" t="s">
        <v>556</v>
      </c>
      <c r="C1945" s="69" t="n">
        <v>23666700</v>
      </c>
      <c r="D1945" s="69"/>
      <c r="E1945" s="82" t="n">
        <f aca="false">SUM(C1945:D1945)</f>
        <v>23666700</v>
      </c>
      <c r="F1945" s="69" t="n">
        <v>24966200</v>
      </c>
      <c r="G1945" s="69"/>
      <c r="H1945" s="82" t="n">
        <f aca="false">SUM(F1945:G1945)</f>
        <v>24966200</v>
      </c>
      <c r="I1945" s="69" t="n">
        <f aca="false">24929000+322000</f>
        <v>25251000</v>
      </c>
      <c r="J1945" s="69"/>
      <c r="K1945" s="82" t="n">
        <f aca="false">SUM(I1945:J1945)</f>
        <v>25251000</v>
      </c>
      <c r="L1945" s="83" t="n">
        <f aca="false">IF(C1945&lt;&gt;0,IF(I1945&lt;&gt;0,I1945/C1945*100,""),"")</f>
        <v>106.69421592364</v>
      </c>
      <c r="M1945" s="83" t="n">
        <f aca="false">IF(E1945&lt;&gt;0,IF(K1945&lt;&gt;0,K1945/E1945*100,""),"")</f>
        <v>106.69421592364</v>
      </c>
      <c r="N1945" s="83" t="n">
        <f aca="false">IF(F1945&lt;&gt;0,IF(I1945&lt;&gt;0,I1945/F1945*100,""),"")</f>
        <v>101.140742283567</v>
      </c>
      <c r="O1945" s="83" t="n">
        <f aca="false">IF(H1945&lt;&gt;0,IF(K1945&lt;&gt;0,K1945/H1945*100,""),"")</f>
        <v>101.140742283567</v>
      </c>
      <c r="Q1945" s="65" t="n">
        <f aca="false">E1945-C1945-D1945</f>
        <v>0</v>
      </c>
      <c r="R1945" s="66" t="n">
        <f aca="false">H1945-F1945-G1945</f>
        <v>0</v>
      </c>
      <c r="S1945" s="66" t="n">
        <f aca="false">K1945-I1945-J1945</f>
        <v>0</v>
      </c>
    </row>
    <row r="1946" s="43" customFormat="true" ht="12.75" hidden="false" customHeight="true" outlineLevel="0" collapsed="false">
      <c r="A1946" s="75" t="s">
        <v>30</v>
      </c>
      <c r="B1946" s="48" t="s">
        <v>31</v>
      </c>
      <c r="C1946" s="69" t="n">
        <v>32000</v>
      </c>
      <c r="D1946" s="69"/>
      <c r="E1946" s="82" t="n">
        <f aca="false">SUM(C1946:D1946)</f>
        <v>32000</v>
      </c>
      <c r="F1946" s="69" t="n">
        <v>32000</v>
      </c>
      <c r="G1946" s="69"/>
      <c r="H1946" s="82" t="n">
        <f aca="false">SUM(F1946:G1946)</f>
        <v>32000</v>
      </c>
      <c r="I1946" s="69" t="n">
        <v>30000</v>
      </c>
      <c r="J1946" s="69"/>
      <c r="K1946" s="82" t="n">
        <f aca="false">SUM(I1946:J1946)</f>
        <v>30000</v>
      </c>
      <c r="L1946" s="83" t="n">
        <f aca="false">IF(C1946&lt;&gt;0,IF(I1946&lt;&gt;0,I1946/C1946*100,""),"")</f>
        <v>93.75</v>
      </c>
      <c r="M1946" s="83" t="n">
        <f aca="false">IF(E1946&lt;&gt;0,IF(K1946&lt;&gt;0,K1946/E1946*100,""),"")</f>
        <v>93.75</v>
      </c>
      <c r="N1946" s="83" t="n">
        <f aca="false">IF(F1946&lt;&gt;0,IF(I1946&lt;&gt;0,I1946/F1946*100,""),"")</f>
        <v>93.75</v>
      </c>
      <c r="O1946" s="83" t="n">
        <f aca="false">IF(H1946&lt;&gt;0,IF(K1946&lt;&gt;0,K1946/H1946*100,""),"")</f>
        <v>93.75</v>
      </c>
      <c r="Q1946" s="65" t="n">
        <f aca="false">E1946-C1946-D1946</f>
        <v>0</v>
      </c>
      <c r="R1946" s="66" t="n">
        <f aca="false">H1946-F1946-G1946</f>
        <v>0</v>
      </c>
      <c r="S1946" s="66" t="n">
        <f aca="false">K1946-I1946-J1946</f>
        <v>0</v>
      </c>
    </row>
    <row r="1947" s="43" customFormat="true" ht="11.25" hidden="false" customHeight="false" outlineLevel="0" collapsed="false">
      <c r="A1947" s="75" t="s">
        <v>1008</v>
      </c>
      <c r="B1947" s="79" t="s">
        <v>1009</v>
      </c>
      <c r="C1947" s="69" t="n">
        <v>109061</v>
      </c>
      <c r="D1947" s="69"/>
      <c r="E1947" s="82" t="n">
        <f aca="false">SUM(C1947:D1947)</f>
        <v>109061</v>
      </c>
      <c r="F1947" s="69" t="n">
        <v>328015</v>
      </c>
      <c r="G1947" s="69"/>
      <c r="H1947" s="82" t="n">
        <f aca="false">SUM(F1947:G1947)</f>
        <v>328015</v>
      </c>
      <c r="I1947" s="69"/>
      <c r="J1947" s="69"/>
      <c r="K1947" s="82" t="n">
        <f aca="false">SUM(I1947:J1947)</f>
        <v>0</v>
      </c>
      <c r="L1947" s="83" t="str">
        <f aca="false">IF(C1947&lt;&gt;0,IF(I1947&lt;&gt;0,I1947/C1947*100,""),"")</f>
        <v/>
      </c>
      <c r="M1947" s="83" t="str">
        <f aca="false">IF(E1947&lt;&gt;0,IF(K1947&lt;&gt;0,K1947/E1947*100,""),"")</f>
        <v/>
      </c>
      <c r="N1947" s="83" t="str">
        <f aca="false">IF(F1947&lt;&gt;0,IF(I1947&lt;&gt;0,I1947/F1947*100,""),"")</f>
        <v/>
      </c>
      <c r="O1947" s="83" t="str">
        <f aca="false">IF(H1947&lt;&gt;0,IF(K1947&lt;&gt;0,K1947/H1947*100,""),"")</f>
        <v/>
      </c>
      <c r="Q1947" s="65" t="n">
        <f aca="false">E1947-C1947-D1947</f>
        <v>0</v>
      </c>
      <c r="R1947" s="66" t="n">
        <f aca="false">H1947-F1947-G1947</f>
        <v>0</v>
      </c>
      <c r="S1947" s="66" t="n">
        <f aca="false">K1947-I1947-J1947</f>
        <v>0</v>
      </c>
    </row>
    <row r="1948" s="43" customFormat="true" ht="22.5" hidden="false" customHeight="false" outlineLevel="0" collapsed="false">
      <c r="A1948" s="75" t="s">
        <v>1010</v>
      </c>
      <c r="B1948" s="79" t="s">
        <v>1011</v>
      </c>
      <c r="C1948" s="69"/>
      <c r="D1948" s="69"/>
      <c r="E1948" s="82"/>
      <c r="F1948" s="69" t="n">
        <v>162436</v>
      </c>
      <c r="G1948" s="69"/>
      <c r="H1948" s="82" t="n">
        <f aca="false">SUM(F1948:G1948)</f>
        <v>162436</v>
      </c>
      <c r="I1948" s="69"/>
      <c r="J1948" s="69"/>
      <c r="K1948" s="82"/>
      <c r="L1948" s="83" t="str">
        <f aca="false">IF(C1948&lt;&gt;0,IF(I1948&lt;&gt;0,I1948/C1948*100,""),"")</f>
        <v/>
      </c>
      <c r="M1948" s="83" t="str">
        <f aca="false">IF(E1948&lt;&gt;0,IF(K1948&lt;&gt;0,K1948/E1948*100,""),"")</f>
        <v/>
      </c>
      <c r="N1948" s="83" t="str">
        <f aca="false">IF(F1948&lt;&gt;0,IF(I1948&lt;&gt;0,I1948/F1948*100,""),"")</f>
        <v/>
      </c>
      <c r="O1948" s="83" t="str">
        <f aca="false">IF(H1948&lt;&gt;0,IF(K1948&lt;&gt;0,K1948/H1948*100,""),"")</f>
        <v/>
      </c>
      <c r="Q1948" s="65" t="n">
        <f aca="false">E1948-C1948-D1948</f>
        <v>0</v>
      </c>
      <c r="R1948" s="66" t="n">
        <f aca="false">H1948-F1948-G1948</f>
        <v>0</v>
      </c>
      <c r="S1948" s="66" t="n">
        <f aca="false">K1948-I1948-J1948</f>
        <v>0</v>
      </c>
    </row>
    <row r="1949" s="43" customFormat="true" ht="12.75" hidden="false" customHeight="true" outlineLevel="0" collapsed="false">
      <c r="A1949" s="75" t="s">
        <v>55</v>
      </c>
      <c r="B1949" s="79" t="s">
        <v>56</v>
      </c>
      <c r="C1949" s="69"/>
      <c r="D1949" s="69"/>
      <c r="E1949" s="82" t="n">
        <f aca="false">SUM(C1949:D1949)</f>
        <v>0</v>
      </c>
      <c r="F1949" s="69" t="n">
        <v>35000</v>
      </c>
      <c r="G1949" s="69"/>
      <c r="H1949" s="82" t="n">
        <f aca="false">SUM(F1949:G1949)</f>
        <v>35000</v>
      </c>
      <c r="I1949" s="69"/>
      <c r="J1949" s="69"/>
      <c r="K1949" s="82" t="n">
        <f aca="false">SUM(I1949:J1949)</f>
        <v>0</v>
      </c>
      <c r="L1949" s="83" t="str">
        <f aca="false">IF(C1949&lt;&gt;0,IF(I1949&lt;&gt;0,I1949/C1949*100,""),"")</f>
        <v/>
      </c>
      <c r="M1949" s="83" t="str">
        <f aca="false">IF(E1949&lt;&gt;0,IF(K1949&lt;&gt;0,K1949/E1949*100,""),"")</f>
        <v/>
      </c>
      <c r="N1949" s="83" t="str">
        <f aca="false">IF(F1949&lt;&gt;0,IF(I1949&lt;&gt;0,I1949/F1949*100,""),"")</f>
        <v/>
      </c>
      <c r="O1949" s="83" t="str">
        <f aca="false">IF(H1949&lt;&gt;0,IF(K1949&lt;&gt;0,K1949/H1949*100,""),"")</f>
        <v/>
      </c>
      <c r="Q1949" s="65" t="n">
        <f aca="false">E1949-C1949-D1949</f>
        <v>0</v>
      </c>
      <c r="R1949" s="66" t="n">
        <f aca="false">H1949-F1949-G1949</f>
        <v>0</v>
      </c>
      <c r="S1949" s="66" t="n">
        <f aca="false">K1949-I1949-J1949</f>
        <v>0</v>
      </c>
    </row>
    <row r="1950" s="43" customFormat="true" ht="11.25" hidden="false" customHeight="false" outlineLevel="0" collapsed="false">
      <c r="A1950" s="75" t="s">
        <v>979</v>
      </c>
      <c r="B1950" s="79" t="s">
        <v>58</v>
      </c>
      <c r="C1950" s="69"/>
      <c r="D1950" s="69"/>
      <c r="E1950" s="82" t="n">
        <f aca="false">SUM(C1950:D1950)</f>
        <v>0</v>
      </c>
      <c r="F1950" s="69" t="n">
        <v>7517329</v>
      </c>
      <c r="G1950" s="69"/>
      <c r="H1950" s="82" t="n">
        <f aca="false">SUM(F1950:G1950)</f>
        <v>7517329</v>
      </c>
      <c r="I1950" s="69"/>
      <c r="J1950" s="69"/>
      <c r="K1950" s="82" t="n">
        <f aca="false">SUM(I1950:J1950)</f>
        <v>0</v>
      </c>
      <c r="L1950" s="83" t="str">
        <f aca="false">IF(C1950&lt;&gt;0,IF(I1950&lt;&gt;0,I1950/C1950*100,""),"")</f>
        <v/>
      </c>
      <c r="M1950" s="83" t="str">
        <f aca="false">IF(E1950&lt;&gt;0,IF(K1950&lt;&gt;0,K1950/E1950*100,""),"")</f>
        <v/>
      </c>
      <c r="N1950" s="83" t="str">
        <f aca="false">IF(F1950&lt;&gt;0,IF(I1950&lt;&gt;0,I1950/F1950*100,""),"")</f>
        <v/>
      </c>
      <c r="O1950" s="83" t="str">
        <f aca="false">IF(H1950&lt;&gt;0,IF(K1950&lt;&gt;0,K1950/H1950*100,""),"")</f>
        <v/>
      </c>
      <c r="Q1950" s="65" t="n">
        <f aca="false">E1950-C1950-D1950</f>
        <v>0</v>
      </c>
      <c r="R1950" s="66" t="n">
        <f aca="false">H1950-F1950-G1950</f>
        <v>0</v>
      </c>
      <c r="S1950" s="66" t="n">
        <f aca="false">K1950-I1950-J1950</f>
        <v>0</v>
      </c>
    </row>
    <row r="1951" s="43" customFormat="true" ht="6" hidden="false" customHeight="true" outlineLevel="0" collapsed="false">
      <c r="A1951" s="169"/>
      <c r="B1951" s="93"/>
      <c r="C1951" s="112"/>
      <c r="D1951" s="112"/>
      <c r="E1951" s="112" t="n">
        <f aca="false">SUM(C1951:D1951)</f>
        <v>0</v>
      </c>
      <c r="F1951" s="112"/>
      <c r="G1951" s="112"/>
      <c r="H1951" s="112" t="n">
        <f aca="false">SUM(F1951:G1951)</f>
        <v>0</v>
      </c>
      <c r="I1951" s="112"/>
      <c r="J1951" s="112"/>
      <c r="K1951" s="112" t="n">
        <f aca="false">SUM(I1951:J1951)</f>
        <v>0</v>
      </c>
      <c r="L1951" s="197" t="str">
        <f aca="false">IF(C1951&lt;&gt;0,IF(I1951&lt;&gt;0,I1951/C1951*100,""),"")</f>
        <v/>
      </c>
      <c r="M1951" s="197" t="str">
        <f aca="false">IF(E1951&lt;&gt;0,IF(K1951&lt;&gt;0,K1951/E1951*100,""),"")</f>
        <v/>
      </c>
      <c r="N1951" s="197" t="str">
        <f aca="false">IF(F1951&lt;&gt;0,IF(I1951&lt;&gt;0,I1951/F1951*100,""),"")</f>
        <v/>
      </c>
      <c r="O1951" s="197" t="str">
        <f aca="false">IF(H1951&lt;&gt;0,IF(K1951&lt;&gt;0,K1951/H1951*100,""),"")</f>
        <v/>
      </c>
      <c r="Q1951" s="65" t="n">
        <f aca="false">E1951-C1951-D1951</f>
        <v>0</v>
      </c>
      <c r="R1951" s="66" t="n">
        <f aca="false">H1951-F1951-G1951</f>
        <v>0</v>
      </c>
      <c r="S1951" s="66" t="n">
        <f aca="false">K1951-I1951-J1951</f>
        <v>0</v>
      </c>
    </row>
    <row r="1952" s="120" customFormat="true" ht="12.75" hidden="false" customHeight="false" outlineLevel="0" collapsed="false">
      <c r="A1952" s="61" t="s">
        <v>1017</v>
      </c>
      <c r="B1952" s="76" t="s">
        <v>19</v>
      </c>
      <c r="C1952" s="118" t="n">
        <f aca="false">SUM(C1954:C1958)</f>
        <v>13641301</v>
      </c>
      <c r="D1952" s="118" t="n">
        <f aca="false">SUM(D1954:D1958)</f>
        <v>0</v>
      </c>
      <c r="E1952" s="108" t="n">
        <f aca="false">SUM(C1952:D1952)</f>
        <v>13641301</v>
      </c>
      <c r="F1952" s="108" t="n">
        <f aca="false">SUM(F1954:F1958)</f>
        <v>14799296</v>
      </c>
      <c r="G1952" s="118" t="n">
        <f aca="false">SUM(G1954:G1958)</f>
        <v>0</v>
      </c>
      <c r="H1952" s="108" t="n">
        <f aca="false">SUM(F1952:G1952)</f>
        <v>14799296</v>
      </c>
      <c r="I1952" s="108" t="n">
        <f aca="false">SUM(I1954:I1958)</f>
        <v>14137800</v>
      </c>
      <c r="J1952" s="118" t="n">
        <f aca="false">SUM(J1954:J1958)</f>
        <v>0</v>
      </c>
      <c r="K1952" s="108" t="n">
        <f aca="false">SUM(I1952:J1952)</f>
        <v>14137800</v>
      </c>
      <c r="L1952" s="109" t="n">
        <f aca="false">IF(C1952&lt;&gt;0,IF(I1952&lt;&gt;0,I1952/C1952*100,""),"")</f>
        <v>103.639674837466</v>
      </c>
      <c r="M1952" s="109" t="n">
        <f aca="false">IF(E1952&lt;&gt;0,IF(K1952&lt;&gt;0,K1952/E1952*100,""),"")</f>
        <v>103.639674837466</v>
      </c>
      <c r="N1952" s="109" t="n">
        <f aca="false">IF(F1952&lt;&gt;0,IF(I1952&lt;&gt;0,I1952/F1952*100,""),"")</f>
        <v>95.5302198158615</v>
      </c>
      <c r="O1952" s="109" t="n">
        <f aca="false">IF(H1952&lt;&gt;0,IF(K1952&lt;&gt;0,K1952/H1952*100,""),"")</f>
        <v>95.5302198158615</v>
      </c>
      <c r="Q1952" s="65" t="n">
        <f aca="false">E1952-C1952-D1952</f>
        <v>0</v>
      </c>
      <c r="R1952" s="66" t="n">
        <f aca="false">H1952-F1952-G1952</f>
        <v>0</v>
      </c>
      <c r="S1952" s="66" t="n">
        <f aca="false">K1952-I1952-J1952</f>
        <v>0</v>
      </c>
    </row>
    <row r="1953" s="43" customFormat="true" ht="11.25" hidden="false" customHeight="false" outlineLevel="0" collapsed="false">
      <c r="A1953" s="67" t="s">
        <v>26</v>
      </c>
      <c r="B1953" s="68"/>
      <c r="C1953" s="113" t="n">
        <f aca="false">SUM(C1954:C1955)</f>
        <v>13641301</v>
      </c>
      <c r="D1953" s="113" t="n">
        <f aca="false">SUM(D1954:D1955)</f>
        <v>0</v>
      </c>
      <c r="E1953" s="113" t="n">
        <f aca="false">SUM(C1953:D1953)</f>
        <v>13641301</v>
      </c>
      <c r="F1953" s="113" t="n">
        <f aca="false">SUM(F1954:F1956)</f>
        <v>14490096</v>
      </c>
      <c r="G1953" s="113" t="n">
        <f aca="false">SUM(G1954:G1955)</f>
        <v>0</v>
      </c>
      <c r="H1953" s="113" t="n">
        <f aca="false">SUM(F1953:G1953)</f>
        <v>14490096</v>
      </c>
      <c r="I1953" s="113" t="n">
        <f aca="false">SUM(I1954:I1956)</f>
        <v>14137800</v>
      </c>
      <c r="J1953" s="113" t="n">
        <f aca="false">SUM(J1954:J1955)</f>
        <v>0</v>
      </c>
      <c r="K1953" s="113" t="n">
        <f aca="false">SUM(I1953:J1953)</f>
        <v>14137800</v>
      </c>
      <c r="L1953" s="114" t="n">
        <f aca="false">IF(C1953&lt;&gt;0,IF(I1953&lt;&gt;0,I1953/C1953*100,""),"")</f>
        <v>103.639674837466</v>
      </c>
      <c r="M1953" s="114" t="n">
        <f aca="false">IF(E1953&lt;&gt;0,IF(K1953&lt;&gt;0,K1953/E1953*100,""),"")</f>
        <v>103.639674837466</v>
      </c>
      <c r="N1953" s="114" t="n">
        <f aca="false">IF(F1953&lt;&gt;0,IF(I1953&lt;&gt;0,I1953/F1953*100,""),"")</f>
        <v>97.5687117600877</v>
      </c>
      <c r="O1953" s="114" t="n">
        <f aca="false">IF(H1953&lt;&gt;0,IF(K1953&lt;&gt;0,K1953/H1953*100,""),"")</f>
        <v>97.5687117600877</v>
      </c>
      <c r="Q1953" s="65" t="n">
        <f aca="false">E1953-C1953-D1953</f>
        <v>0</v>
      </c>
      <c r="R1953" s="66" t="n">
        <f aca="false">H1953-F1953-G1953</f>
        <v>0</v>
      </c>
      <c r="S1953" s="66" t="n">
        <f aca="false">K1953-I1953-J1953</f>
        <v>0</v>
      </c>
    </row>
    <row r="1954" s="43" customFormat="true" ht="11.25" hidden="false" customHeight="false" outlineLevel="0" collapsed="false">
      <c r="A1954" s="75" t="s">
        <v>1007</v>
      </c>
      <c r="B1954" s="87" t="s">
        <v>556</v>
      </c>
      <c r="C1954" s="69" t="n">
        <v>13562300</v>
      </c>
      <c r="D1954" s="69"/>
      <c r="E1954" s="69" t="n">
        <f aca="false">SUM(C1954:D1954)</f>
        <v>13562300</v>
      </c>
      <c r="F1954" s="69" t="n">
        <v>14191400</v>
      </c>
      <c r="G1954" s="69"/>
      <c r="H1954" s="69" t="n">
        <f aca="false">SUM(F1954:G1954)</f>
        <v>14191400</v>
      </c>
      <c r="I1954" s="69" t="n">
        <f aca="false">13986800+151000</f>
        <v>14137800</v>
      </c>
      <c r="J1954" s="69"/>
      <c r="K1954" s="69" t="n">
        <f aca="false">SUM(I1954:J1954)</f>
        <v>14137800</v>
      </c>
      <c r="L1954" s="71" t="n">
        <f aca="false">IF(C1954&lt;&gt;0,IF(I1954&lt;&gt;0,I1954/C1954*100,""),"")</f>
        <v>104.243380547547</v>
      </c>
      <c r="M1954" s="71" t="n">
        <f aca="false">IF(E1954&lt;&gt;0,IF(K1954&lt;&gt;0,K1954/E1954*100,""),"")</f>
        <v>104.243380547547</v>
      </c>
      <c r="N1954" s="71" t="n">
        <f aca="false">IF(F1954&lt;&gt;0,IF(I1954&lt;&gt;0,I1954/F1954*100,""),"")</f>
        <v>99.6223064672971</v>
      </c>
      <c r="O1954" s="71" t="n">
        <f aca="false">IF(H1954&lt;&gt;0,IF(K1954&lt;&gt;0,K1954/H1954*100,""),"")</f>
        <v>99.6223064672971</v>
      </c>
      <c r="Q1954" s="65" t="n">
        <f aca="false">E1954-C1954-D1954</f>
        <v>0</v>
      </c>
      <c r="R1954" s="66" t="n">
        <f aca="false">H1954-F1954-G1954</f>
        <v>0</v>
      </c>
      <c r="S1954" s="66" t="n">
        <f aca="false">K1954-I1954-J1954</f>
        <v>0</v>
      </c>
    </row>
    <row r="1955" s="43" customFormat="true" ht="11.25" hidden="false" customHeight="false" outlineLevel="0" collapsed="false">
      <c r="A1955" s="75" t="s">
        <v>1008</v>
      </c>
      <c r="B1955" s="79" t="s">
        <v>1009</v>
      </c>
      <c r="C1955" s="69" t="n">
        <v>79001</v>
      </c>
      <c r="D1955" s="69"/>
      <c r="E1955" s="69" t="n">
        <f aca="false">SUM(C1955:D1955)</f>
        <v>79001</v>
      </c>
      <c r="F1955" s="69" t="n">
        <v>244780</v>
      </c>
      <c r="G1955" s="69"/>
      <c r="H1955" s="69" t="n">
        <f aca="false">SUM(F1955:G1955)</f>
        <v>244780</v>
      </c>
      <c r="I1955" s="69"/>
      <c r="J1955" s="69"/>
      <c r="K1955" s="69" t="n">
        <f aca="false">SUM(I1955:J1955)</f>
        <v>0</v>
      </c>
      <c r="L1955" s="71" t="str">
        <f aca="false">IF(C1955&lt;&gt;0,IF(I1955&lt;&gt;0,I1955/C1955*100,""),"")</f>
        <v/>
      </c>
      <c r="M1955" s="71" t="str">
        <f aca="false">IF(E1955&lt;&gt;0,IF(K1955&lt;&gt;0,K1955/E1955*100,""),"")</f>
        <v/>
      </c>
      <c r="N1955" s="71" t="str">
        <f aca="false">IF(F1955&lt;&gt;0,IF(I1955&lt;&gt;0,I1955/F1955*100,""),"")</f>
        <v/>
      </c>
      <c r="O1955" s="71" t="str">
        <f aca="false">IF(H1955&lt;&gt;0,IF(K1955&lt;&gt;0,K1955/H1955*100,""),"")</f>
        <v/>
      </c>
      <c r="Q1955" s="65" t="n">
        <f aca="false">E1955-C1955-D1955</f>
        <v>0</v>
      </c>
      <c r="R1955" s="66" t="n">
        <f aca="false">H1955-F1955-G1955</f>
        <v>0</v>
      </c>
      <c r="S1955" s="66" t="n">
        <f aca="false">K1955-I1955-J1955</f>
        <v>0</v>
      </c>
    </row>
    <row r="1956" s="43" customFormat="true" ht="22.5" hidden="false" customHeight="false" outlineLevel="0" collapsed="false">
      <c r="A1956" s="116" t="s">
        <v>1010</v>
      </c>
      <c r="B1956" s="181" t="s">
        <v>1011</v>
      </c>
      <c r="C1956" s="103"/>
      <c r="D1956" s="103"/>
      <c r="E1956" s="103"/>
      <c r="F1956" s="103" t="n">
        <v>53916</v>
      </c>
      <c r="G1956" s="103"/>
      <c r="H1956" s="103" t="n">
        <f aca="false">SUM(F1956:G1956)</f>
        <v>53916</v>
      </c>
      <c r="I1956" s="103"/>
      <c r="J1956" s="103"/>
      <c r="K1956" s="103"/>
      <c r="L1956" s="117" t="str">
        <f aca="false">IF(C1956&lt;&gt;0,IF(I1956&lt;&gt;0,I1956/C1956*100,""),"")</f>
        <v/>
      </c>
      <c r="M1956" s="117" t="str">
        <f aca="false">IF(E1956&lt;&gt;0,IF(K1956&lt;&gt;0,K1956/E1956*100,""),"")</f>
        <v/>
      </c>
      <c r="N1956" s="117" t="str">
        <f aca="false">IF(F1956&lt;&gt;0,IF(I1956&lt;&gt;0,I1956/F1956*100,""),"")</f>
        <v/>
      </c>
      <c r="O1956" s="117" t="str">
        <f aca="false">IF(H1956&lt;&gt;0,IF(K1956&lt;&gt;0,K1956/H1956*100,""),"")</f>
        <v/>
      </c>
      <c r="Q1956" s="65" t="n">
        <f aca="false">E1956-C1956-D1956</f>
        <v>0</v>
      </c>
      <c r="R1956" s="66" t="n">
        <f aca="false">H1956-F1956-G1956</f>
        <v>0</v>
      </c>
      <c r="S1956" s="66" t="n">
        <f aca="false">K1956-I1956-J1956</f>
        <v>0</v>
      </c>
    </row>
    <row r="1957" s="43" customFormat="true" ht="12.75" hidden="false" customHeight="true" outlineLevel="0" collapsed="false">
      <c r="A1957" s="84" t="s">
        <v>55</v>
      </c>
      <c r="B1957" s="191" t="s">
        <v>56</v>
      </c>
      <c r="C1957" s="113"/>
      <c r="D1957" s="113"/>
      <c r="E1957" s="113" t="n">
        <f aca="false">SUM(C1957:D1957)</f>
        <v>0</v>
      </c>
      <c r="F1957" s="113" t="n">
        <v>33000</v>
      </c>
      <c r="G1957" s="113"/>
      <c r="H1957" s="113" t="n">
        <f aca="false">SUM(F1957:G1957)</f>
        <v>33000</v>
      </c>
      <c r="I1957" s="113"/>
      <c r="J1957" s="113"/>
      <c r="K1957" s="113" t="n">
        <f aca="false">SUM(I1957:J1957)</f>
        <v>0</v>
      </c>
      <c r="L1957" s="114" t="str">
        <f aca="false">IF(C1957&lt;&gt;0,IF(I1957&lt;&gt;0,I1957/C1957*100,""),"")</f>
        <v/>
      </c>
      <c r="M1957" s="114" t="str">
        <f aca="false">IF(E1957&lt;&gt;0,IF(K1957&lt;&gt;0,K1957/E1957*100,""),"")</f>
        <v/>
      </c>
      <c r="N1957" s="114" t="str">
        <f aca="false">IF(F1957&lt;&gt;0,IF(I1957&lt;&gt;0,I1957/F1957*100,""),"")</f>
        <v/>
      </c>
      <c r="O1957" s="114" t="str">
        <f aca="false">IF(H1957&lt;&gt;0,IF(K1957&lt;&gt;0,K1957/H1957*100,""),"")</f>
        <v/>
      </c>
      <c r="Q1957" s="65" t="n">
        <f aca="false">E1957-C1957-D1957</f>
        <v>0</v>
      </c>
      <c r="R1957" s="66" t="n">
        <f aca="false">H1957-F1957-G1957</f>
        <v>0</v>
      </c>
      <c r="S1957" s="66" t="n">
        <f aca="false">K1957-I1957-J1957</f>
        <v>0</v>
      </c>
    </row>
    <row r="1958" s="43" customFormat="true" ht="11.25" hidden="false" customHeight="false" outlineLevel="0" collapsed="false">
      <c r="A1958" s="75" t="s">
        <v>979</v>
      </c>
      <c r="B1958" s="79" t="s">
        <v>58</v>
      </c>
      <c r="C1958" s="69"/>
      <c r="D1958" s="69"/>
      <c r="E1958" s="69" t="n">
        <f aca="false">SUM(C1958:D1958)</f>
        <v>0</v>
      </c>
      <c r="F1958" s="69" t="n">
        <v>276200</v>
      </c>
      <c r="G1958" s="69"/>
      <c r="H1958" s="69" t="n">
        <f aca="false">SUM(F1958:G1958)</f>
        <v>276200</v>
      </c>
      <c r="I1958" s="69"/>
      <c r="J1958" s="69"/>
      <c r="K1958" s="69" t="n">
        <f aca="false">SUM(I1958:J1958)</f>
        <v>0</v>
      </c>
      <c r="L1958" s="71" t="str">
        <f aca="false">IF(C1958&lt;&gt;0,IF(I1958&lt;&gt;0,I1958/C1958*100,""),"")</f>
        <v/>
      </c>
      <c r="M1958" s="71" t="str">
        <f aca="false">IF(E1958&lt;&gt;0,IF(K1958&lt;&gt;0,K1958/E1958*100,""),"")</f>
        <v/>
      </c>
      <c r="N1958" s="71" t="str">
        <f aca="false">IF(F1958&lt;&gt;0,IF(I1958&lt;&gt;0,I1958/F1958*100,""),"")</f>
        <v/>
      </c>
      <c r="O1958" s="71" t="str">
        <f aca="false">IF(H1958&lt;&gt;0,IF(K1958&lt;&gt;0,K1958/H1958*100,""),"")</f>
        <v/>
      </c>
      <c r="Q1958" s="65" t="n">
        <f aca="false">E1958-C1958-D1958</f>
        <v>0</v>
      </c>
      <c r="R1958" s="66" t="n">
        <f aca="false">H1958-F1958-G1958</f>
        <v>0</v>
      </c>
      <c r="S1958" s="66" t="n">
        <f aca="false">K1958-I1958-J1958</f>
        <v>0</v>
      </c>
    </row>
    <row r="1959" s="43" customFormat="true" ht="6" hidden="false" customHeight="true" outlineLevel="0" collapsed="false">
      <c r="A1959" s="75"/>
      <c r="B1959" s="87"/>
      <c r="C1959" s="69"/>
      <c r="D1959" s="69"/>
      <c r="E1959" s="69"/>
      <c r="F1959" s="69"/>
      <c r="G1959" s="69"/>
      <c r="H1959" s="69"/>
      <c r="I1959" s="69"/>
      <c r="J1959" s="69"/>
      <c r="K1959" s="69"/>
      <c r="L1959" s="71" t="str">
        <f aca="false">IF(C1959&lt;&gt;0,IF(I1959&lt;&gt;0,I1959/C1959*100,""),"")</f>
        <v/>
      </c>
      <c r="M1959" s="71" t="str">
        <f aca="false">IF(E1959&lt;&gt;0,IF(K1959&lt;&gt;0,K1959/E1959*100,""),"")</f>
        <v/>
      </c>
      <c r="N1959" s="71" t="str">
        <f aca="false">IF(F1959&lt;&gt;0,IF(I1959&lt;&gt;0,I1959/F1959*100,""),"")</f>
        <v/>
      </c>
      <c r="O1959" s="71" t="str">
        <f aca="false">IF(H1959&lt;&gt;0,IF(K1959&lt;&gt;0,K1959/H1959*100,""),"")</f>
        <v/>
      </c>
      <c r="Q1959" s="65" t="n">
        <f aca="false">E1959-C1959-D1959</f>
        <v>0</v>
      </c>
      <c r="R1959" s="66" t="n">
        <f aca="false">H1959-F1959-G1959</f>
        <v>0</v>
      </c>
      <c r="S1959" s="66" t="n">
        <f aca="false">K1959-I1959-J1959</f>
        <v>0</v>
      </c>
    </row>
    <row r="1960" s="120" customFormat="true" ht="12.75" hidden="false" customHeight="false" outlineLevel="0" collapsed="false">
      <c r="A1960" s="196" t="s">
        <v>1018</v>
      </c>
      <c r="B1960" s="76" t="s">
        <v>19</v>
      </c>
      <c r="C1960" s="112" t="n">
        <f aca="false">SUM(C1962:C1966)</f>
        <v>7967580</v>
      </c>
      <c r="D1960" s="112" t="n">
        <f aca="false">SUM(D1962:D1966)</f>
        <v>0</v>
      </c>
      <c r="E1960" s="112" t="n">
        <f aca="false">SUM(C1960:D1960)</f>
        <v>7967580</v>
      </c>
      <c r="F1960" s="112" t="n">
        <f aca="false">SUM(F1962:F1966)</f>
        <v>9742018</v>
      </c>
      <c r="G1960" s="112" t="n">
        <f aca="false">SUM(G1962:G1966)</f>
        <v>0</v>
      </c>
      <c r="H1960" s="112" t="n">
        <f aca="false">SUM(F1960:G1960)</f>
        <v>9742018</v>
      </c>
      <c r="I1960" s="112" t="n">
        <f aca="false">SUM(I1962:I1966)</f>
        <v>8505300</v>
      </c>
      <c r="J1960" s="112" t="n">
        <f aca="false">SUM(J1962:J1966)</f>
        <v>0</v>
      </c>
      <c r="K1960" s="112" t="n">
        <f aca="false">SUM(I1960:J1960)</f>
        <v>8505300</v>
      </c>
      <c r="L1960" s="197" t="n">
        <f aca="false">IF(C1960&lt;&gt;0,IF(I1960&lt;&gt;0,I1960/C1960*100,""),"")</f>
        <v>106.748849713464</v>
      </c>
      <c r="M1960" s="197" t="n">
        <f aca="false">IF(E1960&lt;&gt;0,IF(K1960&lt;&gt;0,K1960/E1960*100,""),"")</f>
        <v>106.748849713464</v>
      </c>
      <c r="N1960" s="197" t="n">
        <f aca="false">IF(F1960&lt;&gt;0,IF(I1960&lt;&gt;0,I1960/F1960*100,""),"")</f>
        <v>87.3053201092423</v>
      </c>
      <c r="O1960" s="197" t="n">
        <f aca="false">IF(H1960&lt;&gt;0,IF(K1960&lt;&gt;0,K1960/H1960*100,""),"")</f>
        <v>87.3053201092423</v>
      </c>
      <c r="Q1960" s="65" t="n">
        <f aca="false">E1960-C1960-D1960</f>
        <v>0</v>
      </c>
      <c r="R1960" s="66" t="n">
        <f aca="false">H1960-F1960-G1960</f>
        <v>0</v>
      </c>
      <c r="S1960" s="66" t="n">
        <f aca="false">K1960-I1960-J1960</f>
        <v>0</v>
      </c>
    </row>
    <row r="1961" s="43" customFormat="true" ht="11.25" hidden="false" customHeight="false" outlineLevel="0" collapsed="false">
      <c r="A1961" s="67" t="s">
        <v>26</v>
      </c>
      <c r="B1961" s="68"/>
      <c r="C1961" s="113" t="n">
        <f aca="false">SUM(C1962:C1963)</f>
        <v>7967580</v>
      </c>
      <c r="D1961" s="113" t="n">
        <f aca="false">SUM(D1962:D1962)</f>
        <v>0</v>
      </c>
      <c r="E1961" s="113" t="n">
        <f aca="false">SUM(C1961:D1961)</f>
        <v>7967580</v>
      </c>
      <c r="F1961" s="113" t="n">
        <f aca="false">SUM(F1962:F1964)</f>
        <v>8582018</v>
      </c>
      <c r="G1961" s="113" t="n">
        <f aca="false">SUM(G1962:G1962)</f>
        <v>0</v>
      </c>
      <c r="H1961" s="113" t="n">
        <f aca="false">SUM(F1961:G1961)</f>
        <v>8582018</v>
      </c>
      <c r="I1961" s="113" t="n">
        <f aca="false">SUM(I1962:I1964)</f>
        <v>8505300</v>
      </c>
      <c r="J1961" s="113" t="n">
        <f aca="false">SUM(J1962:J1962)</f>
        <v>0</v>
      </c>
      <c r="K1961" s="113" t="n">
        <f aca="false">SUM(I1961:J1961)</f>
        <v>8505300</v>
      </c>
      <c r="L1961" s="114" t="n">
        <f aca="false">IF(C1961&lt;&gt;0,IF(I1961&lt;&gt;0,I1961/C1961*100,""),"")</f>
        <v>106.748849713464</v>
      </c>
      <c r="M1961" s="114" t="n">
        <f aca="false">IF(E1961&lt;&gt;0,IF(K1961&lt;&gt;0,K1961/E1961*100,""),"")</f>
        <v>106.748849713464</v>
      </c>
      <c r="N1961" s="114" t="n">
        <f aca="false">IF(F1961&lt;&gt;0,IF(I1961&lt;&gt;0,I1961/F1961*100,""),"")</f>
        <v>99.1060610686205</v>
      </c>
      <c r="O1961" s="114" t="n">
        <f aca="false">IF(H1961&lt;&gt;0,IF(K1961&lt;&gt;0,K1961/H1961*100,""),"")</f>
        <v>99.1060610686205</v>
      </c>
      <c r="Q1961" s="65" t="n">
        <f aca="false">E1961-C1961-D1961</f>
        <v>0</v>
      </c>
      <c r="R1961" s="66" t="n">
        <f aca="false">H1961-F1961-G1961</f>
        <v>0</v>
      </c>
      <c r="S1961" s="66" t="n">
        <f aca="false">K1961-I1961-J1961</f>
        <v>0</v>
      </c>
    </row>
    <row r="1962" s="43" customFormat="true" ht="11.25" hidden="false" customHeight="false" outlineLevel="0" collapsed="false">
      <c r="A1962" s="75" t="s">
        <v>1007</v>
      </c>
      <c r="B1962" s="87" t="s">
        <v>556</v>
      </c>
      <c r="C1962" s="69" t="n">
        <v>7924500</v>
      </c>
      <c r="D1962" s="69"/>
      <c r="E1962" s="82" t="n">
        <f aca="false">SUM(C1962:D1962)</f>
        <v>7924500</v>
      </c>
      <c r="F1962" s="69" t="n">
        <v>8374436</v>
      </c>
      <c r="G1962" s="69"/>
      <c r="H1962" s="82" t="n">
        <f aca="false">SUM(F1962:G1962)</f>
        <v>8374436</v>
      </c>
      <c r="I1962" s="69" t="n">
        <f aca="false">8391300+114000</f>
        <v>8505300</v>
      </c>
      <c r="J1962" s="69"/>
      <c r="K1962" s="82" t="n">
        <f aca="false">SUM(I1962:J1962)</f>
        <v>8505300</v>
      </c>
      <c r="L1962" s="83" t="n">
        <f aca="false">IF(C1962&lt;&gt;0,IF(I1962&lt;&gt;0,I1962/C1962*100,""),"")</f>
        <v>107.329169032747</v>
      </c>
      <c r="M1962" s="83" t="n">
        <f aca="false">IF(E1962&lt;&gt;0,IF(K1962&lt;&gt;0,K1962/E1962*100,""),"")</f>
        <v>107.329169032747</v>
      </c>
      <c r="N1962" s="83" t="n">
        <f aca="false">IF(F1962&lt;&gt;0,IF(I1962&lt;&gt;0,I1962/F1962*100,""),"")</f>
        <v>101.562660458567</v>
      </c>
      <c r="O1962" s="83" t="n">
        <f aca="false">IF(H1962&lt;&gt;0,IF(K1962&lt;&gt;0,K1962/H1962*100,""),"")</f>
        <v>101.562660458567</v>
      </c>
      <c r="Q1962" s="65" t="n">
        <f aca="false">E1962-C1962-D1962</f>
        <v>0</v>
      </c>
      <c r="R1962" s="66" t="n">
        <f aca="false">H1962-F1962-G1962</f>
        <v>0</v>
      </c>
      <c r="S1962" s="66" t="n">
        <f aca="false">K1962-I1962-J1962</f>
        <v>0</v>
      </c>
    </row>
    <row r="1963" s="43" customFormat="true" ht="11.25" hidden="false" customHeight="false" outlineLevel="0" collapsed="false">
      <c r="A1963" s="75" t="s">
        <v>1008</v>
      </c>
      <c r="B1963" s="79" t="s">
        <v>1009</v>
      </c>
      <c r="C1963" s="69" t="n">
        <v>43080</v>
      </c>
      <c r="D1963" s="69"/>
      <c r="E1963" s="82" t="n">
        <f aca="false">SUM(C1963:D1963)</f>
        <v>43080</v>
      </c>
      <c r="F1963" s="69" t="n">
        <v>143462</v>
      </c>
      <c r="G1963" s="69"/>
      <c r="H1963" s="82" t="n">
        <f aca="false">SUM(F1963:G1963)</f>
        <v>143462</v>
      </c>
      <c r="I1963" s="69"/>
      <c r="J1963" s="69"/>
      <c r="K1963" s="82" t="n">
        <f aca="false">SUM(I1963:J1963)</f>
        <v>0</v>
      </c>
      <c r="L1963" s="71" t="str">
        <f aca="false">IF(C1963&lt;&gt;0,IF(I1963&lt;&gt;0,I1963/C1963*100,""),"")</f>
        <v/>
      </c>
      <c r="M1963" s="71" t="str">
        <f aca="false">IF(E1963&lt;&gt;0,IF(K1963&lt;&gt;0,K1963/E1963*100,""),"")</f>
        <v/>
      </c>
      <c r="N1963" s="71" t="str">
        <f aca="false">IF(F1963&lt;&gt;0,IF(I1963&lt;&gt;0,I1963/F1963*100,""),"")</f>
        <v/>
      </c>
      <c r="O1963" s="71" t="str">
        <f aca="false">IF(H1963&lt;&gt;0,IF(K1963&lt;&gt;0,K1963/H1963*100,""),"")</f>
        <v/>
      </c>
      <c r="Q1963" s="65" t="n">
        <f aca="false">E1963-C1963-D1963</f>
        <v>0</v>
      </c>
      <c r="R1963" s="66" t="n">
        <f aca="false">H1963-F1963-G1963</f>
        <v>0</v>
      </c>
      <c r="S1963" s="66" t="n">
        <f aca="false">K1963-I1963-J1963</f>
        <v>0</v>
      </c>
    </row>
    <row r="1964" s="43" customFormat="true" ht="22.5" hidden="false" customHeight="false" outlineLevel="0" collapsed="false">
      <c r="A1964" s="75" t="s">
        <v>1010</v>
      </c>
      <c r="B1964" s="79" t="s">
        <v>1011</v>
      </c>
      <c r="C1964" s="69"/>
      <c r="D1964" s="69"/>
      <c r="E1964" s="69"/>
      <c r="F1964" s="69" t="n">
        <v>64120</v>
      </c>
      <c r="G1964" s="69"/>
      <c r="H1964" s="82" t="n">
        <f aca="false">SUM(F1964:G1964)</f>
        <v>64120</v>
      </c>
      <c r="I1964" s="69"/>
      <c r="J1964" s="69"/>
      <c r="K1964" s="69"/>
      <c r="L1964" s="71" t="str">
        <f aca="false">IF(C1964&lt;&gt;0,IF(I1964&lt;&gt;0,I1964/C1964*100,""),"")</f>
        <v/>
      </c>
      <c r="M1964" s="71" t="str">
        <f aca="false">IF(E1964&lt;&gt;0,IF(K1964&lt;&gt;0,K1964/E1964*100,""),"")</f>
        <v/>
      </c>
      <c r="N1964" s="71" t="str">
        <f aca="false">IF(F1964&lt;&gt;0,IF(I1964&lt;&gt;0,I1964/F1964*100,""),"")</f>
        <v/>
      </c>
      <c r="O1964" s="71" t="str">
        <f aca="false">IF(H1964&lt;&gt;0,IF(K1964&lt;&gt;0,K1964/H1964*100,""),"")</f>
        <v/>
      </c>
      <c r="Q1964" s="65" t="n">
        <f aca="false">E1964-C1964-D1964</f>
        <v>0</v>
      </c>
      <c r="R1964" s="66" t="n">
        <f aca="false">H1964-F1964-G1964</f>
        <v>0</v>
      </c>
      <c r="S1964" s="66" t="n">
        <f aca="false">K1964-I1964-J1964</f>
        <v>0</v>
      </c>
    </row>
    <row r="1965" s="94" customFormat="true" ht="11.25" hidden="false" customHeight="false" outlineLevel="0" collapsed="false">
      <c r="A1965" s="75" t="s">
        <v>979</v>
      </c>
      <c r="B1965" s="79" t="s">
        <v>58</v>
      </c>
      <c r="C1965" s="69"/>
      <c r="D1965" s="69"/>
      <c r="E1965" s="69" t="n">
        <f aca="false">SUM(C1965:D1965)</f>
        <v>0</v>
      </c>
      <c r="F1965" s="69" t="n">
        <v>1160000</v>
      </c>
      <c r="G1965" s="69"/>
      <c r="H1965" s="69" t="n">
        <f aca="false">SUM(F1965:G1965)</f>
        <v>1160000</v>
      </c>
      <c r="I1965" s="69"/>
      <c r="J1965" s="69"/>
      <c r="K1965" s="69" t="n">
        <f aca="false">SUM(I1965:J1965)</f>
        <v>0</v>
      </c>
      <c r="L1965" s="71" t="str">
        <f aca="false">IF(C1965&lt;&gt;0,IF(I1965&lt;&gt;0,I1965/C1965*100,""),"")</f>
        <v/>
      </c>
      <c r="M1965" s="71" t="str">
        <f aca="false">IF(E1965&lt;&gt;0,IF(K1965&lt;&gt;0,K1965/E1965*100,""),"")</f>
        <v/>
      </c>
      <c r="N1965" s="71" t="str">
        <f aca="false">IF(F1965&lt;&gt;0,IF(I1965&lt;&gt;0,I1965/F1965*100,""),"")</f>
        <v/>
      </c>
      <c r="O1965" s="71" t="str">
        <f aca="false">IF(H1965&lt;&gt;0,IF(K1965&lt;&gt;0,K1965/H1965*100,""),"")</f>
        <v/>
      </c>
      <c r="Q1965" s="65" t="n">
        <f aca="false">E1965-C1965-D1965</f>
        <v>0</v>
      </c>
      <c r="R1965" s="66" t="n">
        <f aca="false">H1965-F1965-G1965</f>
        <v>0</v>
      </c>
      <c r="S1965" s="66" t="n">
        <f aca="false">K1965-I1965-J1965</f>
        <v>0</v>
      </c>
    </row>
    <row r="1966" s="43" customFormat="true" ht="6" hidden="false" customHeight="true" outlineLevel="0" collapsed="false">
      <c r="A1966" s="75"/>
      <c r="B1966" s="87"/>
      <c r="C1966" s="69"/>
      <c r="D1966" s="69"/>
      <c r="E1966" s="69"/>
      <c r="F1966" s="69"/>
      <c r="G1966" s="69"/>
      <c r="H1966" s="69"/>
      <c r="I1966" s="69"/>
      <c r="J1966" s="69"/>
      <c r="K1966" s="69"/>
      <c r="L1966" s="71" t="str">
        <f aca="false">IF(C1966&lt;&gt;0,IF(I1966&lt;&gt;0,I1966/C1966*100,""),"")</f>
        <v/>
      </c>
      <c r="M1966" s="71" t="str">
        <f aca="false">IF(E1966&lt;&gt;0,IF(K1966&lt;&gt;0,K1966/E1966*100,""),"")</f>
        <v/>
      </c>
      <c r="N1966" s="71" t="str">
        <f aca="false">IF(F1966&lt;&gt;0,IF(I1966&lt;&gt;0,I1966/F1966*100,""),"")</f>
        <v/>
      </c>
      <c r="O1966" s="71" t="str">
        <f aca="false">IF(H1966&lt;&gt;0,IF(K1966&lt;&gt;0,K1966/H1966*100,""),"")</f>
        <v/>
      </c>
      <c r="Q1966" s="65" t="n">
        <f aca="false">E1966-C1966-D1966</f>
        <v>0</v>
      </c>
      <c r="R1966" s="66" t="n">
        <f aca="false">H1966-F1966-G1966</f>
        <v>0</v>
      </c>
      <c r="S1966" s="66" t="n">
        <f aca="false">K1966-I1966-J1966</f>
        <v>0</v>
      </c>
    </row>
    <row r="1967" s="120" customFormat="true" ht="12.75" hidden="false" customHeight="false" outlineLevel="0" collapsed="false">
      <c r="A1967" s="61" t="s">
        <v>1019</v>
      </c>
      <c r="B1967" s="76" t="s">
        <v>19</v>
      </c>
      <c r="C1967" s="108" t="n">
        <f aca="false">SUM(C1969:C1973)</f>
        <v>12346447</v>
      </c>
      <c r="D1967" s="108" t="n">
        <f aca="false">SUM(D1969:D1973)</f>
        <v>0</v>
      </c>
      <c r="E1967" s="108" t="n">
        <f aca="false">SUM(C1967:D1967)</f>
        <v>12346447</v>
      </c>
      <c r="F1967" s="108" t="n">
        <f aca="false">SUM(F1969:F1974)</f>
        <v>13424609</v>
      </c>
      <c r="G1967" s="108" t="n">
        <f aca="false">SUM(G1969:G1973)</f>
        <v>0</v>
      </c>
      <c r="H1967" s="108" t="n">
        <f aca="false">SUM(F1967:G1967)</f>
        <v>13424609</v>
      </c>
      <c r="I1967" s="108" t="n">
        <f aca="false">SUM(I1969:I1974)</f>
        <v>13025539</v>
      </c>
      <c r="J1967" s="108" t="n">
        <f aca="false">SUM(J1969:J1973)</f>
        <v>0</v>
      </c>
      <c r="K1967" s="108" t="n">
        <f aca="false">SUM(I1967:J1967)</f>
        <v>13025539</v>
      </c>
      <c r="L1967" s="109" t="n">
        <f aca="false">IF(C1967&lt;&gt;0,IF(I1967&lt;&gt;0,I1967/C1967*100,""),"")</f>
        <v>105.500303042649</v>
      </c>
      <c r="M1967" s="109" t="n">
        <f aca="false">IF(E1967&lt;&gt;0,IF(K1967&lt;&gt;0,K1967/E1967*100,""),"")</f>
        <v>105.500303042649</v>
      </c>
      <c r="N1967" s="109" t="n">
        <f aca="false">IF(F1967&lt;&gt;0,IF(I1967&lt;&gt;0,I1967/F1967*100,""),"")</f>
        <v>97.0273249671555</v>
      </c>
      <c r="O1967" s="109" t="n">
        <f aca="false">IF(H1967&lt;&gt;0,IF(K1967&lt;&gt;0,K1967/H1967*100,""),"")</f>
        <v>97.0273249671555</v>
      </c>
      <c r="Q1967" s="65" t="n">
        <f aca="false">E1967-C1967-D1967</f>
        <v>0</v>
      </c>
      <c r="R1967" s="66" t="n">
        <f aca="false">H1967-F1967-G1967</f>
        <v>0</v>
      </c>
      <c r="S1967" s="66" t="n">
        <f aca="false">K1967-I1967-J1967</f>
        <v>0</v>
      </c>
    </row>
    <row r="1968" s="43" customFormat="true" ht="11.25" hidden="false" customHeight="false" outlineLevel="0" collapsed="false">
      <c r="A1968" s="67" t="s">
        <v>26</v>
      </c>
      <c r="B1968" s="68"/>
      <c r="C1968" s="113" t="n">
        <f aca="false">SUM(C1969:C1971)</f>
        <v>12346447</v>
      </c>
      <c r="D1968" s="113" t="n">
        <f aca="false">SUM(D1969:D1969)</f>
        <v>0</v>
      </c>
      <c r="E1968" s="113" t="n">
        <f aca="false">SUM(C1968:D1968)</f>
        <v>12346447</v>
      </c>
      <c r="F1968" s="113" t="n">
        <f aca="false">SUM(F1969:F1972)</f>
        <v>13124609</v>
      </c>
      <c r="G1968" s="113" t="n">
        <f aca="false">SUM(G1969:G1969)</f>
        <v>0</v>
      </c>
      <c r="H1968" s="113" t="n">
        <f aca="false">SUM(F1968:G1968)</f>
        <v>13124609</v>
      </c>
      <c r="I1968" s="113" t="n">
        <f aca="false">SUM(I1969:I1972)</f>
        <v>13025539</v>
      </c>
      <c r="J1968" s="113" t="n">
        <f aca="false">SUM(J1969:J1969)</f>
        <v>0</v>
      </c>
      <c r="K1968" s="113" t="n">
        <f aca="false">SUM(I1968:J1968)</f>
        <v>13025539</v>
      </c>
      <c r="L1968" s="114" t="n">
        <f aca="false">IF(C1968&lt;&gt;0,IF(I1968&lt;&gt;0,I1968/C1968*100,""),"")</f>
        <v>105.500303042649</v>
      </c>
      <c r="M1968" s="114" t="n">
        <f aca="false">IF(E1968&lt;&gt;0,IF(K1968&lt;&gt;0,K1968/E1968*100,""),"")</f>
        <v>105.500303042649</v>
      </c>
      <c r="N1968" s="114" t="n">
        <f aca="false">IF(F1968&lt;&gt;0,IF(I1968&lt;&gt;0,I1968/F1968*100,""),"")</f>
        <v>99.2451584652922</v>
      </c>
      <c r="O1968" s="114" t="n">
        <f aca="false">IF(H1968&lt;&gt;0,IF(K1968&lt;&gt;0,K1968/H1968*100,""),"")</f>
        <v>99.2451584652922</v>
      </c>
      <c r="Q1968" s="65" t="n">
        <f aca="false">E1968-C1968-D1968</f>
        <v>0</v>
      </c>
      <c r="R1968" s="66" t="n">
        <f aca="false">H1968-F1968-G1968</f>
        <v>0</v>
      </c>
      <c r="S1968" s="66" t="n">
        <f aca="false">K1968-I1968-J1968</f>
        <v>0</v>
      </c>
    </row>
    <row r="1969" s="94" customFormat="true" ht="11.25" hidden="false" customHeight="false" outlineLevel="0" collapsed="false">
      <c r="A1969" s="75" t="s">
        <v>1007</v>
      </c>
      <c r="B1969" s="87" t="s">
        <v>556</v>
      </c>
      <c r="C1969" s="69" t="n">
        <v>12273000</v>
      </c>
      <c r="D1969" s="69"/>
      <c r="E1969" s="69" t="n">
        <f aca="false">SUM(C1969:D1969)</f>
        <v>12273000</v>
      </c>
      <c r="F1969" s="69" t="n">
        <v>12927400</v>
      </c>
      <c r="G1969" s="69"/>
      <c r="H1969" s="69" t="n">
        <f aca="false">SUM(F1969:G1969)</f>
        <v>12927400</v>
      </c>
      <c r="I1969" s="69" t="n">
        <f aca="false">12819539+181000</f>
        <v>13000539</v>
      </c>
      <c r="J1969" s="69"/>
      <c r="K1969" s="69" t="n">
        <f aca="false">SUM(I1969:J1969)</f>
        <v>13000539</v>
      </c>
      <c r="L1969" s="71" t="n">
        <f aca="false">IF(C1969&lt;&gt;0,IF(I1969&lt;&gt;0,I1969/C1969*100,""),"")</f>
        <v>105.927963823026</v>
      </c>
      <c r="M1969" s="71" t="n">
        <f aca="false">IF(E1969&lt;&gt;0,IF(K1969&lt;&gt;0,K1969/E1969*100,""),"")</f>
        <v>105.927963823026</v>
      </c>
      <c r="N1969" s="71" t="n">
        <f aca="false">IF(F1969&lt;&gt;0,IF(I1969&lt;&gt;0,I1969/F1969*100,""),"")</f>
        <v>100.565767284992</v>
      </c>
      <c r="O1969" s="71" t="n">
        <f aca="false">IF(H1969&lt;&gt;0,IF(K1969&lt;&gt;0,K1969/H1969*100,""),"")</f>
        <v>100.565767284992</v>
      </c>
      <c r="Q1969" s="65" t="n">
        <f aca="false">E1969-C1969-D1969</f>
        <v>0</v>
      </c>
      <c r="R1969" s="66" t="n">
        <f aca="false">H1969-F1969-G1969</f>
        <v>0</v>
      </c>
      <c r="S1969" s="66" t="n">
        <f aca="false">K1969-I1969-J1969</f>
        <v>0</v>
      </c>
    </row>
    <row r="1970" s="94" customFormat="true" ht="11.25" hidden="false" customHeight="false" outlineLevel="0" collapsed="false">
      <c r="A1970" s="75" t="s">
        <v>145</v>
      </c>
      <c r="B1970" s="87" t="s">
        <v>146</v>
      </c>
      <c r="C1970" s="69"/>
      <c r="D1970" s="69"/>
      <c r="E1970" s="69"/>
      <c r="F1970" s="69"/>
      <c r="G1970" s="69"/>
      <c r="H1970" s="69"/>
      <c r="I1970" s="69" t="n">
        <v>25000</v>
      </c>
      <c r="J1970" s="69"/>
      <c r="K1970" s="69" t="n">
        <f aca="false">SUM(I1970:J1970)</f>
        <v>25000</v>
      </c>
      <c r="L1970" s="71" t="str">
        <f aca="false">IF(C1970&lt;&gt;0,IF(I1970&lt;&gt;0,I1970/C1970*100,""),"")</f>
        <v/>
      </c>
      <c r="M1970" s="71" t="str">
        <f aca="false">IF(E1970&lt;&gt;0,IF(K1970&lt;&gt;0,K1970/E1970*100,""),"")</f>
        <v/>
      </c>
      <c r="N1970" s="71" t="str">
        <f aca="false">IF(F1970&lt;&gt;0,IF(I1970&lt;&gt;0,I1970/F1970*100,""),"")</f>
        <v/>
      </c>
      <c r="O1970" s="71" t="str">
        <f aca="false">IF(H1970&lt;&gt;0,IF(K1970&lt;&gt;0,K1970/H1970*100,""),"")</f>
        <v/>
      </c>
      <c r="Q1970" s="65" t="n">
        <f aca="false">E1970-C1970-D1970</f>
        <v>0</v>
      </c>
      <c r="R1970" s="66" t="n">
        <f aca="false">H1970-F1970-G1970</f>
        <v>0</v>
      </c>
      <c r="S1970" s="66" t="n">
        <f aca="false">K1970-I1970-J1970</f>
        <v>0</v>
      </c>
    </row>
    <row r="1971" s="94" customFormat="true" ht="11.25" hidden="false" customHeight="false" outlineLevel="0" collapsed="false">
      <c r="A1971" s="75" t="s">
        <v>1008</v>
      </c>
      <c r="B1971" s="79" t="s">
        <v>1009</v>
      </c>
      <c r="C1971" s="69" t="n">
        <v>73447</v>
      </c>
      <c r="D1971" s="69"/>
      <c r="E1971" s="69" t="n">
        <f aca="false">SUM(C1971:D1971)</f>
        <v>73447</v>
      </c>
      <c r="F1971" s="69" t="n">
        <v>156823</v>
      </c>
      <c r="G1971" s="69"/>
      <c r="H1971" s="69" t="n">
        <f aca="false">SUM(F1971:G1971)</f>
        <v>156823</v>
      </c>
      <c r="I1971" s="69"/>
      <c r="J1971" s="69"/>
      <c r="K1971" s="69" t="n">
        <f aca="false">SUM(I1971:J1971)</f>
        <v>0</v>
      </c>
      <c r="L1971" s="71" t="str">
        <f aca="false">IF(C1971&lt;&gt;0,IF(I1971&lt;&gt;0,I1971/C1971*100,""),"")</f>
        <v/>
      </c>
      <c r="M1971" s="71" t="str">
        <f aca="false">IF(E1971&lt;&gt;0,IF(K1971&lt;&gt;0,K1971/E1971*100,""),"")</f>
        <v/>
      </c>
      <c r="N1971" s="71" t="str">
        <f aca="false">IF(F1971&lt;&gt;0,IF(I1971&lt;&gt;0,I1971/F1971*100,""),"")</f>
        <v/>
      </c>
      <c r="O1971" s="71" t="str">
        <f aca="false">IF(H1971&lt;&gt;0,IF(K1971&lt;&gt;0,K1971/H1971*100,""),"")</f>
        <v/>
      </c>
      <c r="Q1971" s="65" t="n">
        <f aca="false">E1971-C1971-D1971</f>
        <v>0</v>
      </c>
      <c r="R1971" s="66" t="n">
        <f aca="false">H1971-F1971-G1971</f>
        <v>0</v>
      </c>
      <c r="S1971" s="66" t="n">
        <f aca="false">K1971-I1971-J1971</f>
        <v>0</v>
      </c>
    </row>
    <row r="1972" s="94" customFormat="true" ht="22.5" hidden="false" customHeight="false" outlineLevel="0" collapsed="false">
      <c r="A1972" s="75" t="s">
        <v>1010</v>
      </c>
      <c r="B1972" s="79" t="s">
        <v>1011</v>
      </c>
      <c r="C1972" s="69"/>
      <c r="D1972" s="69"/>
      <c r="E1972" s="69"/>
      <c r="F1972" s="69" t="n">
        <v>40386</v>
      </c>
      <c r="G1972" s="69"/>
      <c r="H1972" s="69" t="n">
        <f aca="false">SUM(F1972:G1972)</f>
        <v>40386</v>
      </c>
      <c r="I1972" s="69"/>
      <c r="J1972" s="69"/>
      <c r="K1972" s="69"/>
      <c r="L1972" s="71" t="str">
        <f aca="false">IF(C1972&lt;&gt;0,IF(I1972&lt;&gt;0,I1972/C1972*100,""),"")</f>
        <v/>
      </c>
      <c r="M1972" s="71" t="str">
        <f aca="false">IF(E1972&lt;&gt;0,IF(K1972&lt;&gt;0,K1972/E1972*100,""),"")</f>
        <v/>
      </c>
      <c r="N1972" s="71" t="str">
        <f aca="false">IF(F1972&lt;&gt;0,IF(I1972&lt;&gt;0,I1972/F1972*100,""),"")</f>
        <v/>
      </c>
      <c r="O1972" s="71" t="str">
        <f aca="false">IF(H1972&lt;&gt;0,IF(K1972&lt;&gt;0,K1972/H1972*100,""),"")</f>
        <v/>
      </c>
      <c r="Q1972" s="65" t="n">
        <f aca="false">E1972-C1972-D1972</f>
        <v>0</v>
      </c>
      <c r="R1972" s="66" t="n">
        <f aca="false">H1972-F1972-G1972</f>
        <v>0</v>
      </c>
      <c r="S1972" s="66" t="n">
        <f aca="false">K1972-I1972-J1972</f>
        <v>0</v>
      </c>
    </row>
    <row r="1973" s="43" customFormat="true" ht="12.75" hidden="true" customHeight="true" outlineLevel="0" collapsed="false">
      <c r="A1973" s="75" t="s">
        <v>55</v>
      </c>
      <c r="B1973" s="79" t="s">
        <v>56</v>
      </c>
      <c r="C1973" s="69"/>
      <c r="D1973" s="69"/>
      <c r="E1973" s="69" t="n">
        <f aca="false">SUM(C1973:D1973)</f>
        <v>0</v>
      </c>
      <c r="F1973" s="69"/>
      <c r="G1973" s="69"/>
      <c r="H1973" s="69" t="n">
        <f aca="false">SUM(F1973:G1973)</f>
        <v>0</v>
      </c>
      <c r="I1973" s="69"/>
      <c r="J1973" s="69"/>
      <c r="K1973" s="69" t="n">
        <f aca="false">SUM(I1973:J1973)</f>
        <v>0</v>
      </c>
      <c r="L1973" s="71" t="str">
        <f aca="false">IF(C1973&lt;&gt;0,IF(I1973&lt;&gt;0,I1973/C1973*100,""),"")</f>
        <v/>
      </c>
      <c r="M1973" s="71" t="str">
        <f aca="false">IF(E1973&lt;&gt;0,IF(K1973&lt;&gt;0,K1973/E1973*100,""),"")</f>
        <v/>
      </c>
      <c r="N1973" s="71" t="str">
        <f aca="false">IF(F1973&lt;&gt;0,IF(I1973&lt;&gt;0,I1973/F1973*100,""),"")</f>
        <v/>
      </c>
      <c r="O1973" s="71" t="str">
        <f aca="false">IF(H1973&lt;&gt;0,IF(K1973&lt;&gt;0,K1973/H1973*100,""),"")</f>
        <v/>
      </c>
      <c r="Q1973" s="65" t="n">
        <f aca="false">E1973-C1973-D1973</f>
        <v>0</v>
      </c>
      <c r="R1973" s="66" t="n">
        <f aca="false">H1973-F1973-G1973</f>
        <v>0</v>
      </c>
      <c r="S1973" s="66" t="n">
        <f aca="false">K1973-I1973-J1973</f>
        <v>0</v>
      </c>
    </row>
    <row r="1974" s="43" customFormat="true" ht="12.75" hidden="false" customHeight="true" outlineLevel="0" collapsed="false">
      <c r="A1974" s="75" t="s">
        <v>979</v>
      </c>
      <c r="B1974" s="79" t="s">
        <v>58</v>
      </c>
      <c r="C1974" s="69"/>
      <c r="D1974" s="69"/>
      <c r="E1974" s="69"/>
      <c r="F1974" s="69" t="n">
        <v>300000</v>
      </c>
      <c r="G1974" s="69"/>
      <c r="H1974" s="69" t="n">
        <f aca="false">SUM(F1974:G1974)</f>
        <v>300000</v>
      </c>
      <c r="I1974" s="69"/>
      <c r="J1974" s="69"/>
      <c r="K1974" s="69"/>
      <c r="L1974" s="71" t="str">
        <f aca="false">IF(C1974&lt;&gt;0,IF(I1974&lt;&gt;0,I1974/C1974*100,""),"")</f>
        <v/>
      </c>
      <c r="M1974" s="71" t="str">
        <f aca="false">IF(E1974&lt;&gt;0,IF(K1974&lt;&gt;0,K1974/E1974*100,""),"")</f>
        <v/>
      </c>
      <c r="N1974" s="71" t="str">
        <f aca="false">IF(F1974&lt;&gt;0,IF(I1974&lt;&gt;0,I1974/F1974*100,""),"")</f>
        <v/>
      </c>
      <c r="O1974" s="71" t="str">
        <f aca="false">IF(H1974&lt;&gt;0,IF(K1974&lt;&gt;0,K1974/H1974*100,""),"")</f>
        <v/>
      </c>
      <c r="Q1974" s="65" t="n">
        <f aca="false">E1974-C1974-D1974</f>
        <v>0</v>
      </c>
      <c r="R1974" s="66" t="n">
        <f aca="false">H1974-F1974-G1974</f>
        <v>0</v>
      </c>
      <c r="S1974" s="66" t="n">
        <f aca="false">K1974-I1974-J1974</f>
        <v>0</v>
      </c>
    </row>
    <row r="1975" s="94" customFormat="true" ht="6" hidden="false" customHeight="true" outlineLevel="0" collapsed="false">
      <c r="A1975" s="75"/>
      <c r="B1975" s="87"/>
      <c r="C1975" s="69"/>
      <c r="D1975" s="69"/>
      <c r="E1975" s="69" t="n">
        <f aca="false">SUM(C1975:D1975)</f>
        <v>0</v>
      </c>
      <c r="F1975" s="69"/>
      <c r="G1975" s="69"/>
      <c r="H1975" s="69" t="n">
        <f aca="false">SUM(F1975:G1975)</f>
        <v>0</v>
      </c>
      <c r="I1975" s="69"/>
      <c r="J1975" s="69"/>
      <c r="K1975" s="69" t="n">
        <f aca="false">SUM(I1975:J1975)</f>
        <v>0</v>
      </c>
      <c r="L1975" s="71" t="str">
        <f aca="false">IF(C1975&lt;&gt;0,IF(I1975&lt;&gt;0,I1975/C1975*100,""),"")</f>
        <v/>
      </c>
      <c r="M1975" s="71" t="str">
        <f aca="false">IF(E1975&lt;&gt;0,IF(K1975&lt;&gt;0,K1975/E1975*100,""),"")</f>
        <v/>
      </c>
      <c r="N1975" s="71" t="str">
        <f aca="false">IF(F1975&lt;&gt;0,IF(I1975&lt;&gt;0,I1975/F1975*100,""),"")</f>
        <v/>
      </c>
      <c r="O1975" s="71" t="str">
        <f aca="false">IF(H1975&lt;&gt;0,IF(K1975&lt;&gt;0,K1975/H1975*100,""),"")</f>
        <v/>
      </c>
      <c r="Q1975" s="65" t="n">
        <f aca="false">E1975-C1975-D1975</f>
        <v>0</v>
      </c>
      <c r="R1975" s="66" t="n">
        <f aca="false">H1975-F1975-G1975</f>
        <v>0</v>
      </c>
      <c r="S1975" s="66" t="n">
        <f aca="false">K1975-I1975-J1975</f>
        <v>0</v>
      </c>
    </row>
    <row r="1976" s="120" customFormat="true" ht="12.75" hidden="false" customHeight="false" outlineLevel="0" collapsed="false">
      <c r="A1976" s="61" t="s">
        <v>1020</v>
      </c>
      <c r="B1976" s="76" t="s">
        <v>19</v>
      </c>
      <c r="C1976" s="108" t="n">
        <f aca="false">SUM(C1978:C1981)</f>
        <v>6251190</v>
      </c>
      <c r="D1976" s="108" t="n">
        <f aca="false">SUM(D1978:D1981)</f>
        <v>0</v>
      </c>
      <c r="E1976" s="108" t="n">
        <f aca="false">SUM(C1976:D1976)</f>
        <v>6251190</v>
      </c>
      <c r="F1976" s="108" t="n">
        <f aca="false">SUM(F1978:F1981)</f>
        <v>6595221</v>
      </c>
      <c r="G1976" s="108" t="n">
        <f aca="false">SUM(G1978:G1981)</f>
        <v>0</v>
      </c>
      <c r="H1976" s="108" t="n">
        <f aca="false">SUM(F1976:G1976)</f>
        <v>6595221</v>
      </c>
      <c r="I1976" s="108" t="n">
        <f aca="false">SUM(I1978:I1981)</f>
        <v>6431600</v>
      </c>
      <c r="J1976" s="108" t="n">
        <f aca="false">SUM(J1978:J1981)</f>
        <v>0</v>
      </c>
      <c r="K1976" s="108" t="n">
        <f aca="false">SUM(I1976:J1976)</f>
        <v>6431600</v>
      </c>
      <c r="L1976" s="109" t="n">
        <f aca="false">IF(C1976&lt;&gt;0,IF(I1976&lt;&gt;0,I1976/C1976*100,""),"")</f>
        <v>102.8860105036</v>
      </c>
      <c r="M1976" s="109" t="n">
        <f aca="false">IF(E1976&lt;&gt;0,IF(K1976&lt;&gt;0,K1976/E1976*100,""),"")</f>
        <v>102.8860105036</v>
      </c>
      <c r="N1976" s="109" t="n">
        <f aca="false">IF(F1976&lt;&gt;0,IF(I1976&lt;&gt;0,I1976/F1976*100,""),"")</f>
        <v>97.5190975404767</v>
      </c>
      <c r="O1976" s="109" t="n">
        <f aca="false">IF(H1976&lt;&gt;0,IF(K1976&lt;&gt;0,K1976/H1976*100,""),"")</f>
        <v>97.5190975404767</v>
      </c>
      <c r="Q1976" s="65" t="n">
        <f aca="false">E1976-C1976-D1976</f>
        <v>0</v>
      </c>
      <c r="R1976" s="66" t="n">
        <f aca="false">H1976-F1976-G1976</f>
        <v>0</v>
      </c>
      <c r="S1976" s="66" t="n">
        <f aca="false">K1976-I1976-J1976</f>
        <v>0</v>
      </c>
    </row>
    <row r="1977" s="43" customFormat="true" ht="11.25" hidden="true" customHeight="false" outlineLevel="0" collapsed="false">
      <c r="A1977" s="67" t="s">
        <v>26</v>
      </c>
      <c r="B1977" s="68"/>
      <c r="C1977" s="113" t="n">
        <f aca="false">SUM(C1978:C1979)</f>
        <v>6251190</v>
      </c>
      <c r="D1977" s="113" t="n">
        <f aca="false">SUM(D1978:D1979)</f>
        <v>0</v>
      </c>
      <c r="E1977" s="113" t="n">
        <f aca="false">SUM(C1977:D1977)</f>
        <v>6251190</v>
      </c>
      <c r="F1977" s="113" t="n">
        <f aca="false">SUM(F1978:F1980)</f>
        <v>6595221</v>
      </c>
      <c r="G1977" s="113" t="n">
        <f aca="false">SUM(G1978:G1979)</f>
        <v>0</v>
      </c>
      <c r="H1977" s="113" t="n">
        <f aca="false">SUM(F1977:G1977)</f>
        <v>6595221</v>
      </c>
      <c r="I1977" s="113" t="n">
        <f aca="false">SUM(I1978:I1980)</f>
        <v>6431600</v>
      </c>
      <c r="J1977" s="113" t="n">
        <f aca="false">SUM(J1978:J1979)</f>
        <v>0</v>
      </c>
      <c r="K1977" s="113" t="n">
        <f aca="false">SUM(I1977:J1977)</f>
        <v>6431600</v>
      </c>
      <c r="L1977" s="114" t="n">
        <f aca="false">IF(C1977&lt;&gt;0,IF(I1977&lt;&gt;0,I1977/C1977*100,""),"")</f>
        <v>102.8860105036</v>
      </c>
      <c r="M1977" s="114" t="n">
        <f aca="false">IF(E1977&lt;&gt;0,IF(K1977&lt;&gt;0,K1977/E1977*100,""),"")</f>
        <v>102.8860105036</v>
      </c>
      <c r="N1977" s="114" t="n">
        <f aca="false">IF(F1977&lt;&gt;0,IF(I1977&lt;&gt;0,I1977/F1977*100,""),"")</f>
        <v>97.5190975404767</v>
      </c>
      <c r="O1977" s="114" t="n">
        <f aca="false">IF(H1977&lt;&gt;0,IF(K1977&lt;&gt;0,K1977/H1977*100,""),"")</f>
        <v>97.5190975404767</v>
      </c>
      <c r="Q1977" s="65" t="n">
        <f aca="false">E1977-C1977-D1977</f>
        <v>0</v>
      </c>
      <c r="R1977" s="66" t="n">
        <f aca="false">H1977-F1977-G1977</f>
        <v>0</v>
      </c>
      <c r="S1977" s="66" t="n">
        <f aca="false">K1977-I1977-J1977</f>
        <v>0</v>
      </c>
    </row>
    <row r="1978" s="94" customFormat="true" ht="11.25" hidden="false" customHeight="false" outlineLevel="0" collapsed="false">
      <c r="A1978" s="75" t="s">
        <v>1007</v>
      </c>
      <c r="B1978" s="87" t="s">
        <v>556</v>
      </c>
      <c r="C1978" s="69" t="n">
        <v>6219200</v>
      </c>
      <c r="D1978" s="69"/>
      <c r="E1978" s="69" t="n">
        <f aca="false">SUM(C1978:D1978)</f>
        <v>6219200</v>
      </c>
      <c r="F1978" s="69" t="n">
        <v>6504600</v>
      </c>
      <c r="G1978" s="69"/>
      <c r="H1978" s="69" t="n">
        <f aca="false">SUM(F1978:G1978)</f>
        <v>6504600</v>
      </c>
      <c r="I1978" s="69" t="n">
        <f aca="false">6336600+95000</f>
        <v>6431600</v>
      </c>
      <c r="J1978" s="69"/>
      <c r="K1978" s="69" t="n">
        <f aca="false">SUM(I1978:J1978)</f>
        <v>6431600</v>
      </c>
      <c r="L1978" s="71" t="n">
        <f aca="false">IF(C1978&lt;&gt;0,IF(I1978&lt;&gt;0,I1978/C1978*100,""),"")</f>
        <v>103.415230254695</v>
      </c>
      <c r="M1978" s="71" t="n">
        <f aca="false">IF(E1978&lt;&gt;0,IF(K1978&lt;&gt;0,K1978/E1978*100,""),"")</f>
        <v>103.415230254695</v>
      </c>
      <c r="N1978" s="71" t="n">
        <f aca="false">IF(F1978&lt;&gt;0,IF(I1978&lt;&gt;0,I1978/F1978*100,""),"")</f>
        <v>98.8777173077514</v>
      </c>
      <c r="O1978" s="71" t="n">
        <f aca="false">IF(H1978&lt;&gt;0,IF(K1978&lt;&gt;0,K1978/H1978*100,""),"")</f>
        <v>98.8777173077514</v>
      </c>
      <c r="Q1978" s="65" t="n">
        <f aca="false">E1978-C1978-D1978</f>
        <v>0</v>
      </c>
      <c r="R1978" s="66" t="n">
        <f aca="false">H1978-F1978-G1978</f>
        <v>0</v>
      </c>
      <c r="S1978" s="66" t="n">
        <f aca="false">K1978-I1978-J1978</f>
        <v>0</v>
      </c>
    </row>
    <row r="1979" s="94" customFormat="true" ht="11.25" hidden="false" customHeight="false" outlineLevel="0" collapsed="false">
      <c r="A1979" s="75" t="s">
        <v>1008</v>
      </c>
      <c r="B1979" s="79" t="s">
        <v>1009</v>
      </c>
      <c r="C1979" s="69" t="n">
        <v>31990</v>
      </c>
      <c r="D1979" s="69"/>
      <c r="E1979" s="69" t="n">
        <f aca="false">SUM(C1979:D1979)</f>
        <v>31990</v>
      </c>
      <c r="F1979" s="69" t="n">
        <v>73680</v>
      </c>
      <c r="G1979" s="69"/>
      <c r="H1979" s="69" t="n">
        <f aca="false">SUM(F1979:G1979)</f>
        <v>73680</v>
      </c>
      <c r="I1979" s="69"/>
      <c r="J1979" s="69"/>
      <c r="K1979" s="69" t="n">
        <f aca="false">SUM(I1979:J1979)</f>
        <v>0</v>
      </c>
      <c r="L1979" s="71" t="str">
        <f aca="false">IF(C1979&lt;&gt;0,IF(I1979&lt;&gt;0,I1979/C1979*100,""),"")</f>
        <v/>
      </c>
      <c r="M1979" s="71" t="str">
        <f aca="false">IF(E1979&lt;&gt;0,IF(K1979&lt;&gt;0,K1979/E1979*100,""),"")</f>
        <v/>
      </c>
      <c r="N1979" s="71" t="str">
        <f aca="false">IF(F1979&lt;&gt;0,IF(I1979&lt;&gt;0,I1979/F1979*100,""),"")</f>
        <v/>
      </c>
      <c r="O1979" s="71" t="str">
        <f aca="false">IF(H1979&lt;&gt;0,IF(K1979&lt;&gt;0,K1979/H1979*100,""),"")</f>
        <v/>
      </c>
      <c r="Q1979" s="65" t="n">
        <f aca="false">E1979-C1979-D1979</f>
        <v>0</v>
      </c>
      <c r="R1979" s="66" t="n">
        <f aca="false">H1979-F1979-G1979</f>
        <v>0</v>
      </c>
      <c r="S1979" s="66" t="n">
        <f aca="false">K1979-I1979-J1979</f>
        <v>0</v>
      </c>
    </row>
    <row r="1980" s="94" customFormat="true" ht="22.5" hidden="false" customHeight="false" outlineLevel="0" collapsed="false">
      <c r="A1980" s="75" t="s">
        <v>1010</v>
      </c>
      <c r="B1980" s="79" t="s">
        <v>1011</v>
      </c>
      <c r="C1980" s="69"/>
      <c r="D1980" s="69"/>
      <c r="E1980" s="69"/>
      <c r="F1980" s="69" t="n">
        <v>16941</v>
      </c>
      <c r="G1980" s="69"/>
      <c r="H1980" s="69" t="n">
        <f aca="false">SUM(F1980:G1980)</f>
        <v>16941</v>
      </c>
      <c r="I1980" s="69"/>
      <c r="J1980" s="69"/>
      <c r="K1980" s="69"/>
      <c r="L1980" s="71" t="str">
        <f aca="false">IF(C1980&lt;&gt;0,IF(I1980&lt;&gt;0,I1980/C1980*100,""),"")</f>
        <v/>
      </c>
      <c r="M1980" s="71" t="str">
        <f aca="false">IF(E1980&lt;&gt;0,IF(K1980&lt;&gt;0,K1980/E1980*100,""),"")</f>
        <v/>
      </c>
      <c r="N1980" s="71" t="str">
        <f aca="false">IF(F1980&lt;&gt;0,IF(I1980&lt;&gt;0,I1980/F1980*100,""),"")</f>
        <v/>
      </c>
      <c r="O1980" s="71" t="str">
        <f aca="false">IF(H1980&lt;&gt;0,IF(K1980&lt;&gt;0,K1980/H1980*100,""),"")</f>
        <v/>
      </c>
      <c r="Q1980" s="65" t="n">
        <f aca="false">E1980-C1980-D1980</f>
        <v>0</v>
      </c>
      <c r="R1980" s="66" t="n">
        <f aca="false">H1980-F1980-G1980</f>
        <v>0</v>
      </c>
      <c r="S1980" s="66" t="n">
        <f aca="false">K1980-I1980-J1980</f>
        <v>0</v>
      </c>
    </row>
    <row r="1981" s="94" customFormat="true" ht="11.25" hidden="true" customHeight="false" outlineLevel="0" collapsed="false">
      <c r="A1981" s="75" t="s">
        <v>979</v>
      </c>
      <c r="B1981" s="48" t="s">
        <v>58</v>
      </c>
      <c r="C1981" s="69"/>
      <c r="D1981" s="69"/>
      <c r="E1981" s="69" t="n">
        <f aca="false">SUM(C1981:D1981)</f>
        <v>0</v>
      </c>
      <c r="F1981" s="69"/>
      <c r="G1981" s="69"/>
      <c r="H1981" s="69" t="n">
        <f aca="false">SUM(F1981:G1981)</f>
        <v>0</v>
      </c>
      <c r="I1981" s="69"/>
      <c r="J1981" s="69"/>
      <c r="K1981" s="69" t="n">
        <f aca="false">SUM(I1981:J1981)</f>
        <v>0</v>
      </c>
      <c r="L1981" s="71" t="str">
        <f aca="false">IF(C1981&lt;&gt;0,IF(I1981&lt;&gt;0,I1981/C1981*100,""),"")</f>
        <v/>
      </c>
      <c r="M1981" s="71" t="str">
        <f aca="false">IF(E1981&lt;&gt;0,IF(K1981&lt;&gt;0,K1981/E1981*100,""),"")</f>
        <v/>
      </c>
      <c r="N1981" s="71" t="str">
        <f aca="false">IF(F1981&lt;&gt;0,IF(I1981&lt;&gt;0,I1981/F1981*100,""),"")</f>
        <v/>
      </c>
      <c r="O1981" s="71" t="str">
        <f aca="false">IF(H1981&lt;&gt;0,IF(K1981&lt;&gt;0,K1981/H1981*100,""),"")</f>
        <v/>
      </c>
      <c r="Q1981" s="65" t="n">
        <f aca="false">E1981-C1981-D1981</f>
        <v>0</v>
      </c>
      <c r="R1981" s="66" t="n">
        <f aca="false">H1981-F1981-G1981</f>
        <v>0</v>
      </c>
      <c r="S1981" s="66" t="n">
        <f aca="false">K1981-I1981-J1981</f>
        <v>0</v>
      </c>
    </row>
    <row r="1982" s="94" customFormat="true" ht="6" hidden="false" customHeight="true" outlineLevel="0" collapsed="false">
      <c r="A1982" s="75"/>
      <c r="B1982" s="87"/>
      <c r="C1982" s="69"/>
      <c r="D1982" s="69"/>
      <c r="E1982" s="69"/>
      <c r="F1982" s="69"/>
      <c r="G1982" s="69"/>
      <c r="H1982" s="69"/>
      <c r="I1982" s="69"/>
      <c r="J1982" s="69"/>
      <c r="K1982" s="69"/>
      <c r="L1982" s="71" t="str">
        <f aca="false">IF(C1982&lt;&gt;0,IF(I1982&lt;&gt;0,I1982/C1982*100,""),"")</f>
        <v/>
      </c>
      <c r="M1982" s="71" t="str">
        <f aca="false">IF(E1982&lt;&gt;0,IF(K1982&lt;&gt;0,K1982/E1982*100,""),"")</f>
        <v/>
      </c>
      <c r="N1982" s="71" t="str">
        <f aca="false">IF(F1982&lt;&gt;0,IF(I1982&lt;&gt;0,I1982/F1982*100,""),"")</f>
        <v/>
      </c>
      <c r="O1982" s="71" t="str">
        <f aca="false">IF(H1982&lt;&gt;0,IF(K1982&lt;&gt;0,K1982/H1982*100,""),"")</f>
        <v/>
      </c>
      <c r="Q1982" s="65" t="n">
        <f aca="false">E1982-C1982-D1982</f>
        <v>0</v>
      </c>
      <c r="R1982" s="66" t="n">
        <f aca="false">H1982-F1982-G1982</f>
        <v>0</v>
      </c>
      <c r="S1982" s="66" t="n">
        <f aca="false">K1982-I1982-J1982</f>
        <v>0</v>
      </c>
    </row>
    <row r="1983" s="120" customFormat="true" ht="12.75" hidden="false" customHeight="false" outlineLevel="0" collapsed="false">
      <c r="A1983" s="61" t="s">
        <v>1021</v>
      </c>
      <c r="B1983" s="76" t="s">
        <v>19</v>
      </c>
      <c r="C1983" s="183" t="n">
        <f aca="false">SUM(C1985:C1989)</f>
        <v>7132099</v>
      </c>
      <c r="D1983" s="183" t="n">
        <f aca="false">SUM(D1985:D1989)</f>
        <v>0</v>
      </c>
      <c r="E1983" s="183" t="n">
        <f aca="false">SUM(C1983:D1983)</f>
        <v>7132099</v>
      </c>
      <c r="F1983" s="183" t="n">
        <f aca="false">SUM(F1985:F1989)</f>
        <v>6816012</v>
      </c>
      <c r="G1983" s="183" t="n">
        <f aca="false">SUM(G1985:G1989)</f>
        <v>0</v>
      </c>
      <c r="H1983" s="183" t="n">
        <f aca="false">SUM(F1983:G1983)</f>
        <v>6816012</v>
      </c>
      <c r="I1983" s="183" t="n">
        <f aca="false">SUM(I1985:I1989)</f>
        <v>6235400</v>
      </c>
      <c r="J1983" s="183" t="n">
        <f aca="false">SUM(J1985:J1989)</f>
        <v>0</v>
      </c>
      <c r="K1983" s="183" t="n">
        <f aca="false">SUM(I1983:J1983)</f>
        <v>6235400</v>
      </c>
      <c r="L1983" s="184" t="n">
        <f aca="false">IF(C1983&lt;&gt;0,IF(I1983&lt;&gt;0,I1983/C1983*100,""),"")</f>
        <v>87.4272777200653</v>
      </c>
      <c r="M1983" s="184" t="n">
        <f aca="false">IF(E1983&lt;&gt;0,IF(K1983&lt;&gt;0,K1983/E1983*100,""),"")</f>
        <v>87.4272777200653</v>
      </c>
      <c r="N1983" s="184" t="n">
        <f aca="false">IF(F1983&lt;&gt;0,IF(I1983&lt;&gt;0,I1983/F1983*100,""),"")</f>
        <v>91.4816464525004</v>
      </c>
      <c r="O1983" s="184" t="n">
        <f aca="false">IF(H1983&lt;&gt;0,IF(K1983&lt;&gt;0,K1983/H1983*100,""),"")</f>
        <v>91.4816464525004</v>
      </c>
      <c r="Q1983" s="65" t="n">
        <f aca="false">E1983-C1983-D1983</f>
        <v>0</v>
      </c>
      <c r="R1983" s="66" t="n">
        <f aca="false">H1983-F1983-G1983</f>
        <v>0</v>
      </c>
      <c r="S1983" s="66" t="n">
        <f aca="false">K1983-I1983-J1983</f>
        <v>0</v>
      </c>
    </row>
    <row r="1984" s="43" customFormat="true" ht="11.25" hidden="true" customHeight="false" outlineLevel="0" collapsed="false">
      <c r="A1984" s="67" t="s">
        <v>26</v>
      </c>
      <c r="B1984" s="68"/>
      <c r="C1984" s="113" t="n">
        <f aca="false">SUM(C1985:C1987)</f>
        <v>7132099</v>
      </c>
      <c r="D1984" s="113" t="n">
        <f aca="false">SUM(D1985:D1987)</f>
        <v>0</v>
      </c>
      <c r="E1984" s="133" t="n">
        <f aca="false">SUM(C1984:D1984)</f>
        <v>7132099</v>
      </c>
      <c r="F1984" s="133" t="n">
        <f aca="false">SUM(F1985:F1988)</f>
        <v>6816012</v>
      </c>
      <c r="G1984" s="113" t="n">
        <f aca="false">SUM(G1985:G1987)</f>
        <v>0</v>
      </c>
      <c r="H1984" s="133" t="n">
        <f aca="false">SUM(F1984:G1984)</f>
        <v>6816012</v>
      </c>
      <c r="I1984" s="133" t="n">
        <f aca="false">SUM(I1985:I1988)</f>
        <v>6235400</v>
      </c>
      <c r="J1984" s="113" t="n">
        <f aca="false">SUM(J1985:J1987)</f>
        <v>0</v>
      </c>
      <c r="K1984" s="133" t="n">
        <f aca="false">SUM(I1984:J1984)</f>
        <v>6235400</v>
      </c>
      <c r="L1984" s="134" t="n">
        <f aca="false">IF(C1984&lt;&gt;0,IF(I1984&lt;&gt;0,I1984/C1984*100,""),"")</f>
        <v>87.4272777200653</v>
      </c>
      <c r="M1984" s="134" t="n">
        <f aca="false">IF(E1984&lt;&gt;0,IF(K1984&lt;&gt;0,K1984/E1984*100,""),"")</f>
        <v>87.4272777200653</v>
      </c>
      <c r="N1984" s="134" t="n">
        <f aca="false">IF(F1984&lt;&gt;0,IF(I1984&lt;&gt;0,I1984/F1984*100,""),"")</f>
        <v>91.4816464525004</v>
      </c>
      <c r="O1984" s="134" t="n">
        <f aca="false">IF(H1984&lt;&gt;0,IF(K1984&lt;&gt;0,K1984/H1984*100,""),"")</f>
        <v>91.4816464525004</v>
      </c>
      <c r="Q1984" s="65" t="n">
        <f aca="false">E1984-C1984-D1984</f>
        <v>0</v>
      </c>
      <c r="R1984" s="66" t="n">
        <f aca="false">H1984-F1984-G1984</f>
        <v>0</v>
      </c>
      <c r="S1984" s="66" t="n">
        <f aca="false">K1984-I1984-J1984</f>
        <v>0</v>
      </c>
    </row>
    <row r="1985" s="94" customFormat="true" ht="11.25" hidden="false" customHeight="false" outlineLevel="0" collapsed="false">
      <c r="A1985" s="75" t="s">
        <v>555</v>
      </c>
      <c r="B1985" s="87" t="s">
        <v>556</v>
      </c>
      <c r="C1985" s="99" t="n">
        <v>7099600</v>
      </c>
      <c r="D1985" s="69"/>
      <c r="E1985" s="82" t="n">
        <f aca="false">SUM(C1985:D1985)</f>
        <v>7099600</v>
      </c>
      <c r="F1985" s="99" t="n">
        <v>6695000</v>
      </c>
      <c r="G1985" s="69"/>
      <c r="H1985" s="82" t="n">
        <f aca="false">SUM(F1985:G1985)</f>
        <v>6695000</v>
      </c>
      <c r="I1985" s="99" t="n">
        <f aca="false">6127400+94000</f>
        <v>6221400</v>
      </c>
      <c r="J1985" s="69"/>
      <c r="K1985" s="82" t="n">
        <f aca="false">SUM(I1985:J1985)</f>
        <v>6221400</v>
      </c>
      <c r="L1985" s="83" t="n">
        <f aca="false">IF(C1985&lt;&gt;0,IF(I1985&lt;&gt;0,I1985/C1985*100,""),"")</f>
        <v>87.6302890303679</v>
      </c>
      <c r="M1985" s="83" t="n">
        <f aca="false">IF(E1985&lt;&gt;0,IF(K1985&lt;&gt;0,K1985/E1985*100,""),"")</f>
        <v>87.6302890303679</v>
      </c>
      <c r="N1985" s="83" t="n">
        <f aca="false">IF(F1985&lt;&gt;0,IF(I1985&lt;&gt;0,I1985/F1985*100,""),"")</f>
        <v>92.9260642270351</v>
      </c>
      <c r="O1985" s="83" t="n">
        <f aca="false">IF(H1985&lt;&gt;0,IF(K1985&lt;&gt;0,K1985/H1985*100,""),"")</f>
        <v>92.9260642270351</v>
      </c>
      <c r="Q1985" s="65" t="n">
        <f aca="false">E1985-C1985-D1985</f>
        <v>0</v>
      </c>
      <c r="R1985" s="66" t="n">
        <f aca="false">H1985-F1985-G1985</f>
        <v>0</v>
      </c>
      <c r="S1985" s="66" t="n">
        <f aca="false">K1985-I1985-J1985</f>
        <v>0</v>
      </c>
    </row>
    <row r="1986" s="94" customFormat="true" ht="11.25" hidden="false" customHeight="false" outlineLevel="0" collapsed="false">
      <c r="A1986" s="75" t="s">
        <v>30</v>
      </c>
      <c r="B1986" s="48" t="s">
        <v>31</v>
      </c>
      <c r="C1986" s="73"/>
      <c r="D1986" s="69"/>
      <c r="E1986" s="82" t="n">
        <f aca="false">SUM(C1986:D1986)</f>
        <v>0</v>
      </c>
      <c r="F1986" s="82"/>
      <c r="G1986" s="69"/>
      <c r="H1986" s="82" t="n">
        <f aca="false">SUM(F1986:G1986)</f>
        <v>0</v>
      </c>
      <c r="I1986" s="73" t="n">
        <v>14000</v>
      </c>
      <c r="J1986" s="69"/>
      <c r="K1986" s="82" t="n">
        <f aca="false">SUM(I1986:J1986)</f>
        <v>14000</v>
      </c>
      <c r="L1986" s="83" t="str">
        <f aca="false">IF(C1986&lt;&gt;0,IF(I1986&lt;&gt;0,I1986/C1986*100,""),"")</f>
        <v/>
      </c>
      <c r="M1986" s="83" t="str">
        <f aca="false">IF(E1986&lt;&gt;0,IF(K1986&lt;&gt;0,K1986/E1986*100,""),"")</f>
        <v/>
      </c>
      <c r="N1986" s="83" t="str">
        <f aca="false">IF(F1986&lt;&gt;0,IF(I1986&lt;&gt;0,I1986/F1986*100,""),"")</f>
        <v/>
      </c>
      <c r="O1986" s="83" t="str">
        <f aca="false">IF(H1986&lt;&gt;0,IF(K1986&lt;&gt;0,K1986/H1986*100,""),"")</f>
        <v/>
      </c>
      <c r="Q1986" s="65" t="n">
        <f aca="false">E1986-C1986-D1986</f>
        <v>0</v>
      </c>
      <c r="R1986" s="66" t="n">
        <f aca="false">H1986-F1986-G1986</f>
        <v>0</v>
      </c>
      <c r="S1986" s="66" t="n">
        <f aca="false">K1986-I1986-J1986</f>
        <v>0</v>
      </c>
    </row>
    <row r="1987" s="94" customFormat="true" ht="11.25" hidden="false" customHeight="false" outlineLevel="0" collapsed="false">
      <c r="A1987" s="75" t="s">
        <v>1008</v>
      </c>
      <c r="B1987" s="79" t="s">
        <v>1009</v>
      </c>
      <c r="C1987" s="73" t="n">
        <v>32499</v>
      </c>
      <c r="D1987" s="69"/>
      <c r="E1987" s="82" t="n">
        <f aca="false">SUM(C1987:D1987)</f>
        <v>32499</v>
      </c>
      <c r="F1987" s="73" t="n">
        <v>113831</v>
      </c>
      <c r="G1987" s="69"/>
      <c r="H1987" s="82" t="n">
        <f aca="false">SUM(F1987:G1987)</f>
        <v>113831</v>
      </c>
      <c r="I1987" s="73"/>
      <c r="J1987" s="69"/>
      <c r="K1987" s="82" t="n">
        <f aca="false">SUM(I1987:J1987)</f>
        <v>0</v>
      </c>
      <c r="L1987" s="83" t="str">
        <f aca="false">IF(C1987&lt;&gt;0,IF(I1987&lt;&gt;0,I1987/C1987*100,""),"")</f>
        <v/>
      </c>
      <c r="M1987" s="83" t="str">
        <f aca="false">IF(E1987&lt;&gt;0,IF(K1987&lt;&gt;0,K1987/E1987*100,""),"")</f>
        <v/>
      </c>
      <c r="N1987" s="83" t="str">
        <f aca="false">IF(F1987&lt;&gt;0,IF(I1987&lt;&gt;0,I1987/F1987*100,""),"")</f>
        <v/>
      </c>
      <c r="O1987" s="83" t="str">
        <f aca="false">IF(H1987&lt;&gt;0,IF(K1987&lt;&gt;0,K1987/H1987*100,""),"")</f>
        <v/>
      </c>
      <c r="Q1987" s="65" t="n">
        <f aca="false">E1987-C1987-D1987</f>
        <v>0</v>
      </c>
      <c r="R1987" s="66" t="n">
        <f aca="false">H1987-F1987-G1987</f>
        <v>0</v>
      </c>
      <c r="S1987" s="66" t="n">
        <f aca="false">K1987-I1987-J1987</f>
        <v>0</v>
      </c>
    </row>
    <row r="1988" s="94" customFormat="true" ht="22.5" hidden="false" customHeight="false" outlineLevel="0" collapsed="false">
      <c r="A1988" s="75" t="s">
        <v>1010</v>
      </c>
      <c r="B1988" s="79" t="s">
        <v>1011</v>
      </c>
      <c r="C1988" s="73"/>
      <c r="D1988" s="69"/>
      <c r="E1988" s="69"/>
      <c r="F1988" s="69" t="n">
        <v>7181</v>
      </c>
      <c r="G1988" s="69"/>
      <c r="H1988" s="82" t="n">
        <f aca="false">SUM(F1988:G1988)</f>
        <v>7181</v>
      </c>
      <c r="I1988" s="73"/>
      <c r="J1988" s="69"/>
      <c r="K1988" s="69"/>
      <c r="L1988" s="83" t="str">
        <f aca="false">IF(C1988&lt;&gt;0,IF(I1988&lt;&gt;0,I1988/C1988*100,""),"")</f>
        <v/>
      </c>
      <c r="M1988" s="83" t="str">
        <f aca="false">IF(E1988&lt;&gt;0,IF(K1988&lt;&gt;0,K1988/E1988*100,""),"")</f>
        <v/>
      </c>
      <c r="N1988" s="83" t="str">
        <f aca="false">IF(F1988&lt;&gt;0,IF(I1988&lt;&gt;0,I1988/F1988*100,""),"")</f>
        <v/>
      </c>
      <c r="O1988" s="83" t="str">
        <f aca="false">IF(H1988&lt;&gt;0,IF(K1988&lt;&gt;0,K1988/H1988*100,""),"")</f>
        <v/>
      </c>
      <c r="Q1988" s="65" t="n">
        <f aca="false">E1988-C1988-D1988</f>
        <v>0</v>
      </c>
      <c r="R1988" s="66" t="n">
        <f aca="false">H1988-F1988-G1988</f>
        <v>0</v>
      </c>
      <c r="S1988" s="66" t="n">
        <f aca="false">K1988-I1988-J1988</f>
        <v>0</v>
      </c>
    </row>
    <row r="1989" s="94" customFormat="true" ht="11.25" hidden="true" customHeight="false" outlineLevel="0" collapsed="false">
      <c r="A1989" s="75" t="s">
        <v>979</v>
      </c>
      <c r="B1989" s="48" t="s">
        <v>58</v>
      </c>
      <c r="C1989" s="69"/>
      <c r="D1989" s="69"/>
      <c r="E1989" s="69" t="n">
        <f aca="false">SUM(C1989:D1989)</f>
        <v>0</v>
      </c>
      <c r="F1989" s="69"/>
      <c r="G1989" s="69"/>
      <c r="H1989" s="82" t="n">
        <f aca="false">SUM(F1989:G1989)</f>
        <v>0</v>
      </c>
      <c r="I1989" s="69"/>
      <c r="J1989" s="69"/>
      <c r="K1989" s="69" t="n">
        <f aca="false">SUM(I1989:J1989)</f>
        <v>0</v>
      </c>
      <c r="L1989" s="83" t="str">
        <f aca="false">IF(C1989&lt;&gt;0,IF(I1989&lt;&gt;0,I1989/C1989*100,""),"")</f>
        <v/>
      </c>
      <c r="M1989" s="83" t="str">
        <f aca="false">IF(E1989&lt;&gt;0,IF(K1989&lt;&gt;0,K1989/E1989*100,""),"")</f>
        <v/>
      </c>
      <c r="N1989" s="83" t="str">
        <f aca="false">IF(F1989&lt;&gt;0,IF(I1989&lt;&gt;0,I1989/F1989*100,""),"")</f>
        <v/>
      </c>
      <c r="O1989" s="83" t="str">
        <f aca="false">IF(H1989&lt;&gt;0,IF(K1989&lt;&gt;0,K1989/H1989*100,""),"")</f>
        <v/>
      </c>
      <c r="Q1989" s="65" t="n">
        <f aca="false">E1989-C1989-D1989</f>
        <v>0</v>
      </c>
      <c r="R1989" s="66" t="n">
        <f aca="false">H1989-F1989-G1989</f>
        <v>0</v>
      </c>
      <c r="S1989" s="66" t="n">
        <f aca="false">K1989-I1989-J1989</f>
        <v>0</v>
      </c>
    </row>
    <row r="1990" s="94" customFormat="true" ht="6" hidden="false" customHeight="true" outlineLevel="0" collapsed="false">
      <c r="A1990" s="75"/>
      <c r="B1990" s="87"/>
      <c r="C1990" s="73"/>
      <c r="D1990" s="69"/>
      <c r="E1990" s="69"/>
      <c r="F1990" s="69"/>
      <c r="G1990" s="69"/>
      <c r="H1990" s="69"/>
      <c r="I1990" s="73"/>
      <c r="J1990" s="69"/>
      <c r="K1990" s="69"/>
      <c r="L1990" s="71" t="str">
        <f aca="false">IF(C1990&lt;&gt;0,IF(I1990&lt;&gt;0,I1990/C1990*100,""),"")</f>
        <v/>
      </c>
      <c r="M1990" s="71" t="str">
        <f aca="false">IF(E1990&lt;&gt;0,IF(K1990&lt;&gt;0,K1990/E1990*100,""),"")</f>
        <v/>
      </c>
      <c r="N1990" s="71" t="str">
        <f aca="false">IF(F1990&lt;&gt;0,IF(I1990&lt;&gt;0,I1990/F1990*100,""),"")</f>
        <v/>
      </c>
      <c r="O1990" s="71" t="str">
        <f aca="false">IF(H1990&lt;&gt;0,IF(K1990&lt;&gt;0,K1990/H1990*100,""),"")</f>
        <v/>
      </c>
      <c r="Q1990" s="65" t="n">
        <f aca="false">E1990-C1990-D1990</f>
        <v>0</v>
      </c>
      <c r="R1990" s="66" t="n">
        <f aca="false">H1990-F1990-G1990</f>
        <v>0</v>
      </c>
      <c r="S1990" s="66" t="n">
        <f aca="false">K1990-I1990-J1990</f>
        <v>0</v>
      </c>
    </row>
    <row r="1991" s="94" customFormat="true" ht="12.75" hidden="false" customHeight="false" outlineLevel="0" collapsed="false">
      <c r="A1991" s="61" t="s">
        <v>1022</v>
      </c>
      <c r="B1991" s="76" t="s">
        <v>19</v>
      </c>
      <c r="C1991" s="183" t="n">
        <f aca="false">SUM(C1993:C1998)</f>
        <v>4804000</v>
      </c>
      <c r="D1991" s="183" t="n">
        <f aca="false">SUM(D1993:D1998)</f>
        <v>0</v>
      </c>
      <c r="E1991" s="183" t="n">
        <f aca="false">SUM(C1991:D1991)</f>
        <v>4804000</v>
      </c>
      <c r="F1991" s="183" t="n">
        <f aca="false">SUM(F1993:F1998)</f>
        <v>5074630</v>
      </c>
      <c r="G1991" s="183" t="n">
        <f aca="false">SUM(G1993:G1998)</f>
        <v>0</v>
      </c>
      <c r="H1991" s="183" t="n">
        <f aca="false">SUM(F1991:G1991)</f>
        <v>5074630</v>
      </c>
      <c r="I1991" s="183" t="n">
        <f aca="false">SUM(I1993:I1998)</f>
        <v>4166200</v>
      </c>
      <c r="J1991" s="183" t="n">
        <f aca="false">SUM(J1993:J1998)</f>
        <v>0</v>
      </c>
      <c r="K1991" s="183" t="n">
        <f aca="false">SUM(I1991:J1991)</f>
        <v>4166200</v>
      </c>
      <c r="L1991" s="184" t="n">
        <f aca="false">IF(C1991&lt;&gt;0,IF(I1991&lt;&gt;0,I1991/C1991*100,""),"")</f>
        <v>86.7235636969192</v>
      </c>
      <c r="M1991" s="184" t="n">
        <f aca="false">IF(E1991&lt;&gt;0,IF(K1991&lt;&gt;0,K1991/E1991*100,""),"")</f>
        <v>86.7235636969192</v>
      </c>
      <c r="N1991" s="184" t="n">
        <f aca="false">IF(F1991&lt;&gt;0,IF(I1991&lt;&gt;0,I1991/F1991*100,""),"")</f>
        <v>82.098596350867</v>
      </c>
      <c r="O1991" s="184" t="n">
        <f aca="false">IF(H1991&lt;&gt;0,IF(K1991&lt;&gt;0,K1991/H1991*100,""),"")</f>
        <v>82.098596350867</v>
      </c>
      <c r="Q1991" s="65" t="n">
        <f aca="false">E1991-C1991-D1991</f>
        <v>0</v>
      </c>
      <c r="R1991" s="66" t="n">
        <f aca="false">H1991-F1991-G1991</f>
        <v>0</v>
      </c>
      <c r="S1991" s="66" t="n">
        <f aca="false">K1991-I1991-J1991</f>
        <v>0</v>
      </c>
    </row>
    <row r="1992" s="43" customFormat="true" ht="11.25" hidden="true" customHeight="false" outlineLevel="0" collapsed="false">
      <c r="A1992" s="67" t="s">
        <v>26</v>
      </c>
      <c r="B1992" s="68"/>
      <c r="C1992" s="113" t="n">
        <f aca="false">SUM(C1993:C1996)</f>
        <v>4804000</v>
      </c>
      <c r="D1992" s="113" t="n">
        <f aca="false">SUM(D1993)</f>
        <v>0</v>
      </c>
      <c r="E1992" s="113" t="n">
        <f aca="false">SUM(C1992:D1992)</f>
        <v>4804000</v>
      </c>
      <c r="F1992" s="113" t="n">
        <f aca="false">SUM(F1993:F1997)</f>
        <v>5074630</v>
      </c>
      <c r="G1992" s="113" t="n">
        <f aca="false">SUM(G1993)</f>
        <v>0</v>
      </c>
      <c r="H1992" s="113" t="n">
        <f aca="false">SUM(F1992:G1992)</f>
        <v>5074630</v>
      </c>
      <c r="I1992" s="113" t="n">
        <f aca="false">SUM(I1993:I1997)</f>
        <v>4166200</v>
      </c>
      <c r="J1992" s="113" t="n">
        <f aca="false">SUM(J1993)</f>
        <v>0</v>
      </c>
      <c r="K1992" s="113" t="n">
        <f aca="false">SUM(I1992:J1992)</f>
        <v>4166200</v>
      </c>
      <c r="L1992" s="114" t="n">
        <f aca="false">IF(C1992&lt;&gt;0,IF(I1992&lt;&gt;0,I1992/C1992*100,""),"")</f>
        <v>86.7235636969192</v>
      </c>
      <c r="M1992" s="114" t="n">
        <f aca="false">IF(E1992&lt;&gt;0,IF(K1992&lt;&gt;0,K1992/E1992*100,""),"")</f>
        <v>86.7235636969192</v>
      </c>
      <c r="N1992" s="114" t="n">
        <f aca="false">IF(F1992&lt;&gt;0,IF(I1992&lt;&gt;0,I1992/F1992*100,""),"")</f>
        <v>82.098596350867</v>
      </c>
      <c r="O1992" s="114" t="n">
        <f aca="false">IF(H1992&lt;&gt;0,IF(K1992&lt;&gt;0,K1992/H1992*100,""),"")</f>
        <v>82.098596350867</v>
      </c>
      <c r="Q1992" s="65" t="n">
        <f aca="false">E1992-C1992-D1992</f>
        <v>0</v>
      </c>
      <c r="R1992" s="66" t="n">
        <f aca="false">H1992-F1992-G1992</f>
        <v>0</v>
      </c>
      <c r="S1992" s="66" t="n">
        <f aca="false">K1992-I1992-J1992</f>
        <v>0</v>
      </c>
    </row>
    <row r="1993" s="94" customFormat="true" ht="11.25" hidden="false" customHeight="false" outlineLevel="0" collapsed="false">
      <c r="A1993" s="75" t="s">
        <v>555</v>
      </c>
      <c r="B1993" s="87" t="s">
        <v>556</v>
      </c>
      <c r="C1993" s="99" t="n">
        <v>4800000</v>
      </c>
      <c r="D1993" s="69"/>
      <c r="E1993" s="238" t="n">
        <f aca="false">SUM(C1993:D1993)</f>
        <v>4800000</v>
      </c>
      <c r="F1993" s="99" t="n">
        <v>4976678</v>
      </c>
      <c r="G1993" s="69"/>
      <c r="H1993" s="238" t="n">
        <f aca="false">SUM(F1993:G1993)</f>
        <v>4976678</v>
      </c>
      <c r="I1993" s="99" t="n">
        <f aca="false">4122200+44000</f>
        <v>4166200</v>
      </c>
      <c r="J1993" s="69"/>
      <c r="K1993" s="238" t="n">
        <f aca="false">SUM(I1993:J1993)</f>
        <v>4166200</v>
      </c>
      <c r="L1993" s="239" t="n">
        <f aca="false">IF(C1993&lt;&gt;0,IF(I1993&lt;&gt;0,I1993/C1993*100,""),"")</f>
        <v>86.7958333333333</v>
      </c>
      <c r="M1993" s="239" t="n">
        <f aca="false">IF(E1993&lt;&gt;0,IF(K1993&lt;&gt;0,K1993/E1993*100,""),"")</f>
        <v>86.7958333333333</v>
      </c>
      <c r="N1993" s="239" t="n">
        <f aca="false">IF(F1993&lt;&gt;0,IF(I1993&lt;&gt;0,I1993/F1993*100,""),"")</f>
        <v>83.7144778102984</v>
      </c>
      <c r="O1993" s="239" t="n">
        <f aca="false">IF(H1993&lt;&gt;0,IF(K1993&lt;&gt;0,K1993/H1993*100,""),"")</f>
        <v>83.7144778102984</v>
      </c>
      <c r="Q1993" s="65" t="n">
        <f aca="false">E1993-C1993-D1993</f>
        <v>0</v>
      </c>
      <c r="R1993" s="66" t="n">
        <f aca="false">H1993-F1993-G1993</f>
        <v>0</v>
      </c>
      <c r="S1993" s="66" t="n">
        <f aca="false">K1993-I1993-J1993</f>
        <v>0</v>
      </c>
    </row>
    <row r="1994" s="43" customFormat="true" ht="11.25" hidden="false" customHeight="false" outlineLevel="0" collapsed="false">
      <c r="A1994" s="72" t="s">
        <v>30</v>
      </c>
      <c r="B1994" s="79" t="s">
        <v>31</v>
      </c>
      <c r="C1994" s="69" t="n">
        <v>4000</v>
      </c>
      <c r="D1994" s="69"/>
      <c r="E1994" s="238" t="n">
        <f aca="false">SUM(C1994:D1994)</f>
        <v>4000</v>
      </c>
      <c r="F1994" s="69"/>
      <c r="G1994" s="69"/>
      <c r="H1994" s="238" t="n">
        <f aca="false">SUM(F1994:G1994)</f>
        <v>0</v>
      </c>
      <c r="I1994" s="69"/>
      <c r="J1994" s="69"/>
      <c r="K1994" s="238" t="n">
        <f aca="false">SUM(I1994:J1994)</f>
        <v>0</v>
      </c>
      <c r="L1994" s="239" t="str">
        <f aca="false">IF(C1994&lt;&gt;0,IF(I1994&lt;&gt;0,I1994/C1994*100,""),"")</f>
        <v/>
      </c>
      <c r="M1994" s="239" t="str">
        <f aca="false">IF(E1994&lt;&gt;0,IF(K1994&lt;&gt;0,K1994/E1994*100,""),"")</f>
        <v/>
      </c>
      <c r="N1994" s="239" t="str">
        <f aca="false">IF(F1994&lt;&gt;0,IF(I1994&lt;&gt;0,I1994/F1994*100,""),"")</f>
        <v/>
      </c>
      <c r="O1994" s="239" t="str">
        <f aca="false">IF(H1994&lt;&gt;0,IF(K1994&lt;&gt;0,K1994/H1994*100,""),"")</f>
        <v/>
      </c>
      <c r="Q1994" s="65" t="n">
        <f aca="false">E1994-C1994-D1994</f>
        <v>0</v>
      </c>
      <c r="R1994" s="66" t="n">
        <f aca="false">H1994-F1994-G1994</f>
        <v>0</v>
      </c>
      <c r="S1994" s="66" t="n">
        <f aca="false">K1994-I1994-J1994</f>
        <v>0</v>
      </c>
    </row>
    <row r="1995" s="43" customFormat="true" ht="11.25" hidden="false" customHeight="false" outlineLevel="0" collapsed="false">
      <c r="A1995" s="75" t="s">
        <v>1023</v>
      </c>
      <c r="B1995" s="79" t="s">
        <v>1009</v>
      </c>
      <c r="C1995" s="69"/>
      <c r="D1995" s="69"/>
      <c r="E1995" s="238" t="n">
        <f aca="false">SUM(C1995:D1995)</f>
        <v>0</v>
      </c>
      <c r="F1995" s="69" t="n">
        <v>68828</v>
      </c>
      <c r="G1995" s="69"/>
      <c r="H1995" s="238" t="n">
        <f aca="false">SUM(F1995:G1995)</f>
        <v>68828</v>
      </c>
      <c r="I1995" s="69"/>
      <c r="J1995" s="69"/>
      <c r="K1995" s="238" t="n">
        <f aca="false">SUM(I1995:J1995)</f>
        <v>0</v>
      </c>
      <c r="L1995" s="239" t="str">
        <f aca="false">IF(C1995&lt;&gt;0,IF(I1995&lt;&gt;0,I1995/C1995*100,""),"")</f>
        <v/>
      </c>
      <c r="M1995" s="239" t="str">
        <f aca="false">IF(E1995&lt;&gt;0,IF(K1995&lt;&gt;0,K1995/E1995*100,""),"")</f>
        <v/>
      </c>
      <c r="N1995" s="239" t="str">
        <f aca="false">IF(F1995&lt;&gt;0,IF(I1995&lt;&gt;0,I1995/F1995*100,""),"")</f>
        <v/>
      </c>
      <c r="O1995" s="239" t="str">
        <f aca="false">IF(H1995&lt;&gt;0,IF(K1995&lt;&gt;0,K1995/H1995*100,""),"")</f>
        <v/>
      </c>
      <c r="Q1995" s="65" t="n">
        <f aca="false">E1995-C1995-D1995</f>
        <v>0</v>
      </c>
      <c r="R1995" s="66" t="n">
        <f aca="false">H1995-F1995-G1995</f>
        <v>0</v>
      </c>
      <c r="S1995" s="66" t="n">
        <f aca="false">K1995-I1995-J1995</f>
        <v>0</v>
      </c>
    </row>
    <row r="1996" s="43" customFormat="true" ht="11.25" hidden="false" customHeight="false" outlineLevel="0" collapsed="false">
      <c r="A1996" s="75" t="s">
        <v>1024</v>
      </c>
      <c r="B1996" s="79" t="s">
        <v>1025</v>
      </c>
      <c r="C1996" s="69"/>
      <c r="D1996" s="69"/>
      <c r="E1996" s="238" t="n">
        <f aca="false">SUM(C1996:D1996)</f>
        <v>0</v>
      </c>
      <c r="F1996" s="69" t="n">
        <v>7770</v>
      </c>
      <c r="G1996" s="69"/>
      <c r="H1996" s="238" t="n">
        <f aca="false">SUM(F1996:G1996)</f>
        <v>7770</v>
      </c>
      <c r="I1996" s="69"/>
      <c r="J1996" s="69"/>
      <c r="K1996" s="238" t="n">
        <f aca="false">SUM(I1996:J1996)</f>
        <v>0</v>
      </c>
      <c r="L1996" s="239" t="str">
        <f aca="false">IF(C1996&lt;&gt;0,IF(I1996&lt;&gt;0,I1996/C1996*100,""),"")</f>
        <v/>
      </c>
      <c r="M1996" s="239" t="str">
        <f aca="false">IF(E1996&lt;&gt;0,IF(K1996&lt;&gt;0,K1996/E1996*100,""),"")</f>
        <v/>
      </c>
      <c r="N1996" s="239" t="str">
        <f aca="false">IF(F1996&lt;&gt;0,IF(I1996&lt;&gt;0,I1996/F1996*100,""),"")</f>
        <v/>
      </c>
      <c r="O1996" s="239" t="str">
        <f aca="false">IF(H1996&lt;&gt;0,IF(K1996&lt;&gt;0,K1996/H1996*100,""),"")</f>
        <v/>
      </c>
      <c r="Q1996" s="65" t="n">
        <f aca="false">E1996-C1996-D1996</f>
        <v>0</v>
      </c>
      <c r="R1996" s="66" t="n">
        <f aca="false">H1996-F1996-G1996</f>
        <v>0</v>
      </c>
      <c r="S1996" s="66" t="n">
        <f aca="false">K1996-I1996-J1996</f>
        <v>0</v>
      </c>
    </row>
    <row r="1997" s="43" customFormat="true" ht="22.5" hidden="false" customHeight="false" outlineLevel="0" collapsed="false">
      <c r="A1997" s="75" t="s">
        <v>1010</v>
      </c>
      <c r="B1997" s="79" t="s">
        <v>1011</v>
      </c>
      <c r="C1997" s="69"/>
      <c r="D1997" s="69"/>
      <c r="E1997" s="238"/>
      <c r="F1997" s="69" t="n">
        <v>21354</v>
      </c>
      <c r="G1997" s="69"/>
      <c r="H1997" s="238" t="n">
        <f aca="false">SUM(F1997:G1997)</f>
        <v>21354</v>
      </c>
      <c r="I1997" s="69"/>
      <c r="J1997" s="69"/>
      <c r="K1997" s="238"/>
      <c r="L1997" s="239" t="str">
        <f aca="false">IF(C1997&lt;&gt;0,IF(I1997&lt;&gt;0,I1997/C1997*100,""),"")</f>
        <v/>
      </c>
      <c r="M1997" s="239" t="str">
        <f aca="false">IF(E1997&lt;&gt;0,IF(K1997&lt;&gt;0,K1997/E1997*100,""),"")</f>
        <v/>
      </c>
      <c r="N1997" s="239" t="str">
        <f aca="false">IF(F1997&lt;&gt;0,IF(I1997&lt;&gt;0,I1997/F1997*100,""),"")</f>
        <v/>
      </c>
      <c r="O1997" s="239" t="str">
        <f aca="false">IF(H1997&lt;&gt;0,IF(K1997&lt;&gt;0,K1997/H1997*100,""),"")</f>
        <v/>
      </c>
      <c r="Q1997" s="65" t="n">
        <f aca="false">E1997-C1997-D1997</f>
        <v>0</v>
      </c>
      <c r="R1997" s="66" t="n">
        <f aca="false">H1997-F1997-G1997</f>
        <v>0</v>
      </c>
      <c r="S1997" s="66" t="n">
        <f aca="false">K1997-I1997-J1997</f>
        <v>0</v>
      </c>
    </row>
    <row r="1998" s="94" customFormat="true" ht="11.25" hidden="true" customHeight="false" outlineLevel="0" collapsed="false">
      <c r="A1998" s="75" t="s">
        <v>979</v>
      </c>
      <c r="B1998" s="87" t="s">
        <v>58</v>
      </c>
      <c r="C1998" s="99"/>
      <c r="D1998" s="69"/>
      <c r="E1998" s="238" t="n">
        <f aca="false">SUM(C1998:D1998)</f>
        <v>0</v>
      </c>
      <c r="F1998" s="238"/>
      <c r="G1998" s="69"/>
      <c r="H1998" s="238" t="n">
        <f aca="false">SUM(F1998:G1998)</f>
        <v>0</v>
      </c>
      <c r="I1998" s="99"/>
      <c r="J1998" s="69"/>
      <c r="K1998" s="238" t="n">
        <f aca="false">SUM(I1998:J1998)</f>
        <v>0</v>
      </c>
      <c r="L1998" s="239" t="str">
        <f aca="false">IF(C1998&lt;&gt;0,IF(I1998&lt;&gt;0,I1998/C1998*100,""),"")</f>
        <v/>
      </c>
      <c r="M1998" s="239" t="str">
        <f aca="false">IF(E1998&lt;&gt;0,IF(K1998&lt;&gt;0,K1998/E1998*100,""),"")</f>
        <v/>
      </c>
      <c r="N1998" s="239" t="str">
        <f aca="false">IF(F1998&lt;&gt;0,IF(I1998&lt;&gt;0,I1998/F1998*100,""),"")</f>
        <v/>
      </c>
      <c r="O1998" s="239" t="str">
        <f aca="false">IF(H1998&lt;&gt;0,IF(K1998&lt;&gt;0,K1998/H1998*100,""),"")</f>
        <v/>
      </c>
      <c r="Q1998" s="65" t="n">
        <f aca="false">E1998-C1998-D1998</f>
        <v>0</v>
      </c>
      <c r="R1998" s="66" t="n">
        <f aca="false">H1998-F1998-G1998</f>
        <v>0</v>
      </c>
      <c r="S1998" s="66" t="n">
        <f aca="false">K1998-I1998-J1998</f>
        <v>0</v>
      </c>
    </row>
    <row r="1999" s="94" customFormat="true" ht="6" hidden="false" customHeight="true" outlineLevel="0" collapsed="false">
      <c r="A1999" s="75"/>
      <c r="B1999" s="87"/>
      <c r="C1999" s="69"/>
      <c r="D1999" s="69"/>
      <c r="E1999" s="82"/>
      <c r="F1999" s="82"/>
      <c r="G1999" s="69"/>
      <c r="H1999" s="82"/>
      <c r="I1999" s="69"/>
      <c r="J1999" s="69"/>
      <c r="K1999" s="82"/>
      <c r="L1999" s="83" t="str">
        <f aca="false">IF(C1999&lt;&gt;0,IF(I1999&lt;&gt;0,I1999/C1999*100,""),"")</f>
        <v/>
      </c>
      <c r="M1999" s="83" t="str">
        <f aca="false">IF(E1999&lt;&gt;0,IF(K1999&lt;&gt;0,K1999/E1999*100,""),"")</f>
        <v/>
      </c>
      <c r="N1999" s="83" t="str">
        <f aca="false">IF(F1999&lt;&gt;0,IF(I1999&lt;&gt;0,I1999/F1999*100,""),"")</f>
        <v/>
      </c>
      <c r="O1999" s="83" t="str">
        <f aca="false">IF(H1999&lt;&gt;0,IF(K1999&lt;&gt;0,K1999/H1999*100,""),"")</f>
        <v/>
      </c>
      <c r="Q1999" s="65" t="n">
        <f aca="false">E1999-C1999-D1999</f>
        <v>0</v>
      </c>
      <c r="R1999" s="66" t="n">
        <f aca="false">H1999-F1999-G1999</f>
        <v>0</v>
      </c>
      <c r="S1999" s="66" t="n">
        <f aca="false">K1999-I1999-J1999</f>
        <v>0</v>
      </c>
    </row>
    <row r="2000" s="120" customFormat="true" ht="12.75" hidden="false" customHeight="false" outlineLevel="0" collapsed="false">
      <c r="A2000" s="61" t="s">
        <v>1026</v>
      </c>
      <c r="B2000" s="76" t="s">
        <v>19</v>
      </c>
      <c r="C2000" s="123" t="n">
        <f aca="false">SUM(C2002:C2006)</f>
        <v>10815454</v>
      </c>
      <c r="D2000" s="123" t="n">
        <f aca="false">SUM(D2002:D2003)</f>
        <v>0</v>
      </c>
      <c r="E2000" s="63" t="n">
        <f aca="false">SUM(C2000:D2000)</f>
        <v>10815454</v>
      </c>
      <c r="F2000" s="63" t="n">
        <f aca="false">SUM(F2002:F2007)</f>
        <v>11869254</v>
      </c>
      <c r="G2000" s="123" t="n">
        <f aca="false">SUM(G2002:G2003)</f>
        <v>0</v>
      </c>
      <c r="H2000" s="63" t="n">
        <f aca="false">SUM(F2000:G2000)</f>
        <v>11869254</v>
      </c>
      <c r="I2000" s="63" t="n">
        <f aca="false">SUM(I2002:I2007)</f>
        <v>12595185</v>
      </c>
      <c r="J2000" s="123" t="n">
        <f aca="false">SUM(J2002:J2003)</f>
        <v>0</v>
      </c>
      <c r="K2000" s="63" t="n">
        <f aca="false">SUM(I2000:J2000)</f>
        <v>12595185</v>
      </c>
      <c r="L2000" s="64" t="n">
        <f aca="false">IF(C2000&lt;&gt;0,IF(I2000&lt;&gt;0,I2000/C2000*100,""),"")</f>
        <v>116.455444218985</v>
      </c>
      <c r="M2000" s="64" t="n">
        <f aca="false">IF(E2000&lt;&gt;0,IF(K2000&lt;&gt;0,K2000/E2000*100,""),"")</f>
        <v>116.455444218985</v>
      </c>
      <c r="N2000" s="64" t="n">
        <f aca="false">IF(F2000&lt;&gt;0,IF(I2000&lt;&gt;0,I2000/F2000*100,""),"")</f>
        <v>106.116062559618</v>
      </c>
      <c r="O2000" s="64" t="n">
        <f aca="false">IF(H2000&lt;&gt;0,IF(K2000&lt;&gt;0,K2000/H2000*100,""),"")</f>
        <v>106.116062559618</v>
      </c>
      <c r="Q2000" s="65" t="n">
        <f aca="false">E2000-C2000-D2000</f>
        <v>0</v>
      </c>
      <c r="R2000" s="66" t="n">
        <f aca="false">H2000-F2000-G2000</f>
        <v>0</v>
      </c>
      <c r="S2000" s="66" t="n">
        <f aca="false">K2000-I2000-J2000</f>
        <v>0</v>
      </c>
    </row>
    <row r="2001" s="120" customFormat="true" ht="12" hidden="false" customHeight="false" outlineLevel="0" collapsed="false">
      <c r="A2001" s="72" t="s">
        <v>26</v>
      </c>
      <c r="B2001" s="130"/>
      <c r="C2001" s="159" t="n">
        <f aca="false">SUM(C2002:C2003)</f>
        <v>10815454</v>
      </c>
      <c r="D2001" s="176"/>
      <c r="E2001" s="69" t="n">
        <f aca="false">SUM(C2001:D2001)</f>
        <v>10815454</v>
      </c>
      <c r="F2001" s="69" t="n">
        <f aca="false">SUM(F2002:F2003)</f>
        <v>11599254</v>
      </c>
      <c r="G2001" s="176"/>
      <c r="H2001" s="69" t="n">
        <f aca="false">SUM(F2001:G2001)</f>
        <v>11599254</v>
      </c>
      <c r="I2001" s="69" t="n">
        <f aca="false">SUM(I2002:I2005)</f>
        <v>12595185</v>
      </c>
      <c r="J2001" s="176"/>
      <c r="K2001" s="69" t="n">
        <f aca="false">SUM(I2001:J2001)</f>
        <v>12595185</v>
      </c>
      <c r="L2001" s="71" t="n">
        <f aca="false">IF(C2001&lt;&gt;0,IF(I2001&lt;&gt;0,I2001/C2001*100,""),"")</f>
        <v>116.455444218985</v>
      </c>
      <c r="M2001" s="71" t="n">
        <f aca="false">IF(E2001&lt;&gt;0,IF(K2001&lt;&gt;0,K2001/E2001*100,""),"")</f>
        <v>116.455444218985</v>
      </c>
      <c r="N2001" s="71" t="n">
        <f aca="false">IF(F2001&lt;&gt;0,IF(I2001&lt;&gt;0,I2001/F2001*100,""),"")</f>
        <v>108.586164248149</v>
      </c>
      <c r="O2001" s="71" t="n">
        <f aca="false">IF(H2001&lt;&gt;0,IF(K2001&lt;&gt;0,K2001/H2001*100,""),"")</f>
        <v>108.586164248149</v>
      </c>
      <c r="Q2001" s="65" t="n">
        <f aca="false">E2001-C2001-D2001</f>
        <v>0</v>
      </c>
      <c r="R2001" s="66" t="n">
        <f aca="false">H2001-F2001-G2001</f>
        <v>0</v>
      </c>
      <c r="S2001" s="66" t="n">
        <f aca="false">K2001-I2001-J2001</f>
        <v>0</v>
      </c>
    </row>
    <row r="2002" s="43" customFormat="true" ht="11.25" hidden="false" customHeight="false" outlineLevel="0" collapsed="false">
      <c r="A2002" s="75" t="s">
        <v>1007</v>
      </c>
      <c r="B2002" s="87" t="s">
        <v>556</v>
      </c>
      <c r="C2002" s="69" t="n">
        <v>10617300</v>
      </c>
      <c r="D2002" s="69"/>
      <c r="E2002" s="69" t="n">
        <f aca="false">SUM(C2002:D2002)</f>
        <v>10617300</v>
      </c>
      <c r="F2002" s="69" t="n">
        <v>11382100</v>
      </c>
      <c r="G2002" s="69"/>
      <c r="H2002" s="69" t="n">
        <f aca="false">SUM(F2002:G2002)</f>
        <v>11382100</v>
      </c>
      <c r="I2002" s="69" t="n">
        <f aca="false">10990700+173000</f>
        <v>11163700</v>
      </c>
      <c r="J2002" s="69"/>
      <c r="K2002" s="69" t="n">
        <f aca="false">SUM(I2002:J2002)</f>
        <v>11163700</v>
      </c>
      <c r="L2002" s="71" t="n">
        <f aca="false">IF(C2002&lt;&gt;0,IF(I2002&lt;&gt;0,I2002/C2002*100,""),"")</f>
        <v>105.146317802078</v>
      </c>
      <c r="M2002" s="71" t="n">
        <f aca="false">IF(E2002&lt;&gt;0,IF(K2002&lt;&gt;0,K2002/E2002*100,""),"")</f>
        <v>105.146317802078</v>
      </c>
      <c r="N2002" s="71" t="n">
        <f aca="false">IF(F2002&lt;&gt;0,IF(I2002&lt;&gt;0,I2002/F2002*100,""),"")</f>
        <v>98.0811976700257</v>
      </c>
      <c r="O2002" s="71" t="n">
        <f aca="false">IF(H2002&lt;&gt;0,IF(K2002&lt;&gt;0,K2002/H2002*100,""),"")</f>
        <v>98.0811976700257</v>
      </c>
      <c r="Q2002" s="65" t="n">
        <f aca="false">E2002-C2002-D2002</f>
        <v>0</v>
      </c>
      <c r="R2002" s="66" t="n">
        <f aca="false">H2002-F2002-G2002</f>
        <v>0</v>
      </c>
      <c r="S2002" s="66" t="n">
        <f aca="false">K2002-I2002-J2002</f>
        <v>0</v>
      </c>
    </row>
    <row r="2003" s="43" customFormat="true" ht="11.25" hidden="false" customHeight="false" outlineLevel="0" collapsed="false">
      <c r="A2003" s="75" t="s">
        <v>30</v>
      </c>
      <c r="B2003" s="48" t="s">
        <v>31</v>
      </c>
      <c r="C2003" s="69" t="n">
        <v>198154</v>
      </c>
      <c r="D2003" s="69"/>
      <c r="E2003" s="69" t="n">
        <f aca="false">SUM(C2003:D2003)</f>
        <v>198154</v>
      </c>
      <c r="F2003" s="69" t="n">
        <v>217154</v>
      </c>
      <c r="G2003" s="69"/>
      <c r="H2003" s="69" t="n">
        <f aca="false">SUM(F2003:G2003)</f>
        <v>217154</v>
      </c>
      <c r="I2003" s="69" t="n">
        <v>209000</v>
      </c>
      <c r="J2003" s="69"/>
      <c r="K2003" s="69" t="n">
        <f aca="false">SUM(I2003:J2003)</f>
        <v>209000</v>
      </c>
      <c r="L2003" s="71" t="n">
        <f aca="false">IF(C2003&lt;&gt;0,IF(I2003&lt;&gt;0,I2003/C2003*100,""),"")</f>
        <v>105.473520595093</v>
      </c>
      <c r="M2003" s="71" t="n">
        <f aca="false">IF(E2003&lt;&gt;0,IF(K2003&lt;&gt;0,K2003/E2003*100,""),"")</f>
        <v>105.473520595093</v>
      </c>
      <c r="N2003" s="71" t="n">
        <f aca="false">IF(F2003&lt;&gt;0,IF(I2003&lt;&gt;0,I2003/F2003*100,""),"")</f>
        <v>96.2450611087063</v>
      </c>
      <c r="O2003" s="71" t="n">
        <f aca="false">IF(H2003&lt;&gt;0,IF(K2003&lt;&gt;0,K2003/H2003*100,""),"")</f>
        <v>96.2450611087063</v>
      </c>
      <c r="Q2003" s="65" t="n">
        <f aca="false">E2003-C2003-D2003</f>
        <v>0</v>
      </c>
      <c r="R2003" s="66" t="n">
        <f aca="false">H2003-F2003-G2003</f>
        <v>0</v>
      </c>
      <c r="S2003" s="66" t="n">
        <f aca="false">K2003-I2003-J2003</f>
        <v>0</v>
      </c>
    </row>
    <row r="2004" s="43" customFormat="true" ht="11.25" hidden="false" customHeight="false" outlineLevel="0" collapsed="false">
      <c r="A2004" s="75" t="s">
        <v>328</v>
      </c>
      <c r="B2004" s="48" t="s">
        <v>329</v>
      </c>
      <c r="C2004" s="69"/>
      <c r="D2004" s="69"/>
      <c r="E2004" s="69"/>
      <c r="F2004" s="69"/>
      <c r="G2004" s="69"/>
      <c r="H2004" s="69"/>
      <c r="I2004" s="69" t="n">
        <v>12500</v>
      </c>
      <c r="J2004" s="69"/>
      <c r="K2004" s="69" t="n">
        <f aca="false">SUM(I2004:J2004)</f>
        <v>12500</v>
      </c>
      <c r="L2004" s="71" t="str">
        <f aca="false">IF(C2004&lt;&gt;0,IF(I2004&lt;&gt;0,I2004/C2004*100,""),"")</f>
        <v/>
      </c>
      <c r="M2004" s="71" t="str">
        <f aca="false">IF(E2004&lt;&gt;0,IF(K2004&lt;&gt;0,K2004/E2004*100,""),"")</f>
        <v/>
      </c>
      <c r="N2004" s="71" t="str">
        <f aca="false">IF(F2004&lt;&gt;0,IF(I2004&lt;&gt;0,I2004/F2004*100,""),"")</f>
        <v/>
      </c>
      <c r="O2004" s="71" t="str">
        <f aca="false">IF(H2004&lt;&gt;0,IF(K2004&lt;&gt;0,K2004/H2004*100,""),"")</f>
        <v/>
      </c>
      <c r="Q2004" s="65" t="n">
        <f aca="false">E2004-C2004-D2004</f>
        <v>0</v>
      </c>
      <c r="R2004" s="66" t="n">
        <f aca="false">H2004-F2004-G2004</f>
        <v>0</v>
      </c>
      <c r="S2004" s="66" t="n">
        <f aca="false">K2004-I2004-J2004</f>
        <v>0</v>
      </c>
    </row>
    <row r="2005" s="43" customFormat="true" ht="11.25" hidden="false" customHeight="false" outlineLevel="0" collapsed="false">
      <c r="A2005" s="75" t="s">
        <v>467</v>
      </c>
      <c r="B2005" s="48" t="s">
        <v>468</v>
      </c>
      <c r="C2005" s="69"/>
      <c r="D2005" s="69"/>
      <c r="E2005" s="69"/>
      <c r="F2005" s="69"/>
      <c r="G2005" s="69"/>
      <c r="H2005" s="69"/>
      <c r="I2005" s="69" t="n">
        <v>1209985</v>
      </c>
      <c r="J2005" s="69"/>
      <c r="K2005" s="69" t="n">
        <f aca="false">SUM(I2005:J2005)</f>
        <v>1209985</v>
      </c>
      <c r="L2005" s="71" t="str">
        <f aca="false">IF(C2005&lt;&gt;0,IF(I2005&lt;&gt;0,I2005/C2005*100,""),"")</f>
        <v/>
      </c>
      <c r="M2005" s="71" t="str">
        <f aca="false">IF(E2005&lt;&gt;0,IF(K2005&lt;&gt;0,K2005/E2005*100,""),"")</f>
        <v/>
      </c>
      <c r="N2005" s="71" t="str">
        <f aca="false">IF(F2005&lt;&gt;0,IF(I2005&lt;&gt;0,I2005/F2005*100,""),"")</f>
        <v/>
      </c>
      <c r="O2005" s="71" t="str">
        <f aca="false">IF(H2005&lt;&gt;0,IF(K2005&lt;&gt;0,K2005/H2005*100,""),"")</f>
        <v/>
      </c>
      <c r="Q2005" s="65" t="n">
        <f aca="false">E2005-C2005-D2005</f>
        <v>0</v>
      </c>
      <c r="R2005" s="66" t="n">
        <f aca="false">H2005-F2005-G2005</f>
        <v>0</v>
      </c>
      <c r="S2005" s="66" t="n">
        <f aca="false">K2005-I2005-J2005</f>
        <v>0</v>
      </c>
    </row>
    <row r="2006" s="43" customFormat="true" ht="12.75" hidden="false" customHeight="true" outlineLevel="0" collapsed="false">
      <c r="A2006" s="75" t="s">
        <v>55</v>
      </c>
      <c r="B2006" s="79" t="s">
        <v>56</v>
      </c>
      <c r="C2006" s="240"/>
      <c r="D2006" s="69"/>
      <c r="E2006" s="69" t="n">
        <f aca="false">SUM(C2006:D2006)</f>
        <v>0</v>
      </c>
      <c r="F2006" s="69" t="n">
        <v>90000</v>
      </c>
      <c r="G2006" s="69"/>
      <c r="H2006" s="69" t="n">
        <f aca="false">SUM(F2006:G2006)</f>
        <v>90000</v>
      </c>
      <c r="I2006" s="240"/>
      <c r="J2006" s="69"/>
      <c r="K2006" s="69" t="n">
        <f aca="false">SUM(I2006:J2006)</f>
        <v>0</v>
      </c>
      <c r="L2006" s="71" t="str">
        <f aca="false">IF(C2006&lt;&gt;0,IF(I2006&lt;&gt;0,I2006/C2006*100,""),"")</f>
        <v/>
      </c>
      <c r="M2006" s="71" t="str">
        <f aca="false">IF(E2006&lt;&gt;0,IF(K2006&lt;&gt;0,K2006/E2006*100,""),"")</f>
        <v/>
      </c>
      <c r="N2006" s="71" t="str">
        <f aca="false">IF(F2006&lt;&gt;0,IF(I2006&lt;&gt;0,I2006/F2006*100,""),"")</f>
        <v/>
      </c>
      <c r="O2006" s="71" t="str">
        <f aca="false">IF(H2006&lt;&gt;0,IF(K2006&lt;&gt;0,K2006/H2006*100,""),"")</f>
        <v/>
      </c>
      <c r="Q2006" s="65" t="n">
        <f aca="false">E2006-C2006-D2006</f>
        <v>0</v>
      </c>
      <c r="R2006" s="66" t="n">
        <f aca="false">H2006-F2006-G2006</f>
        <v>0</v>
      </c>
      <c r="S2006" s="66" t="n">
        <f aca="false">K2006-I2006-J2006</f>
        <v>0</v>
      </c>
    </row>
    <row r="2007" s="43" customFormat="true" ht="12.75" hidden="false" customHeight="true" outlineLevel="0" collapsed="false">
      <c r="A2007" s="75" t="s">
        <v>57</v>
      </c>
      <c r="B2007" s="79" t="s">
        <v>58</v>
      </c>
      <c r="C2007" s="240"/>
      <c r="D2007" s="69"/>
      <c r="E2007" s="69"/>
      <c r="F2007" s="69" t="n">
        <v>180000</v>
      </c>
      <c r="G2007" s="69"/>
      <c r="H2007" s="69" t="n">
        <f aca="false">SUM(F2007:G2007)</f>
        <v>180000</v>
      </c>
      <c r="I2007" s="240"/>
      <c r="J2007" s="69"/>
      <c r="K2007" s="69"/>
      <c r="L2007" s="71" t="str">
        <f aca="false">IF(C2007&lt;&gt;0,IF(I2007&lt;&gt;0,I2007/C2007*100,""),"")</f>
        <v/>
      </c>
      <c r="M2007" s="71" t="str">
        <f aca="false">IF(E2007&lt;&gt;0,IF(K2007&lt;&gt;0,K2007/E2007*100,""),"")</f>
        <v/>
      </c>
      <c r="N2007" s="71" t="str">
        <f aca="false">IF(F2007&lt;&gt;0,IF(I2007&lt;&gt;0,I2007/F2007*100,""),"")</f>
        <v/>
      </c>
      <c r="O2007" s="71" t="str">
        <f aca="false">IF(H2007&lt;&gt;0,IF(K2007&lt;&gt;0,K2007/H2007*100,""),"")</f>
        <v/>
      </c>
      <c r="Q2007" s="65" t="n">
        <f aca="false">E2007-C2007-D2007</f>
        <v>0</v>
      </c>
      <c r="R2007" s="66" t="n">
        <f aca="false">H2007-F2007-G2007</f>
        <v>0</v>
      </c>
      <c r="S2007" s="66" t="n">
        <f aca="false">K2007-I2007-J2007</f>
        <v>0</v>
      </c>
    </row>
    <row r="2008" s="43" customFormat="true" ht="6" hidden="false" customHeight="true" outlineLevel="0" collapsed="false">
      <c r="A2008" s="241"/>
      <c r="B2008" s="87"/>
      <c r="C2008" s="69"/>
      <c r="D2008" s="69"/>
      <c r="E2008" s="69" t="n">
        <f aca="false">SUM(C2008:D2008)</f>
        <v>0</v>
      </c>
      <c r="F2008" s="69"/>
      <c r="G2008" s="69"/>
      <c r="H2008" s="69" t="n">
        <f aca="false">SUM(F2008:G2008)</f>
        <v>0</v>
      </c>
      <c r="I2008" s="69"/>
      <c r="J2008" s="69"/>
      <c r="K2008" s="69" t="n">
        <f aca="false">SUM(I2008:J2008)</f>
        <v>0</v>
      </c>
      <c r="L2008" s="71" t="str">
        <f aca="false">IF(C2008&lt;&gt;0,IF(I2008&lt;&gt;0,I2008/C2008*100,""),"")</f>
        <v/>
      </c>
      <c r="M2008" s="71" t="str">
        <f aca="false">IF(E2008&lt;&gt;0,IF(K2008&lt;&gt;0,K2008/E2008*100,""),"")</f>
        <v/>
      </c>
      <c r="N2008" s="71" t="str">
        <f aca="false">IF(F2008&lt;&gt;0,IF(I2008&lt;&gt;0,I2008/F2008*100,""),"")</f>
        <v/>
      </c>
      <c r="O2008" s="71" t="str">
        <f aca="false">IF(H2008&lt;&gt;0,IF(K2008&lt;&gt;0,K2008/H2008*100,""),"")</f>
        <v/>
      </c>
      <c r="Q2008" s="65" t="n">
        <f aca="false">E2008-C2008-D2008</f>
        <v>0</v>
      </c>
      <c r="R2008" s="66" t="n">
        <f aca="false">H2008-F2008-G2008</f>
        <v>0</v>
      </c>
      <c r="S2008" s="66" t="n">
        <f aca="false">K2008-I2008-J2008</f>
        <v>0</v>
      </c>
    </row>
    <row r="2009" s="120" customFormat="true" ht="12.75" hidden="false" customHeight="false" outlineLevel="0" collapsed="false">
      <c r="A2009" s="61" t="s">
        <v>1027</v>
      </c>
      <c r="B2009" s="76" t="s">
        <v>19</v>
      </c>
      <c r="C2009" s="108" t="n">
        <f aca="false">SUM(C2011:C2012)</f>
        <v>1208800</v>
      </c>
      <c r="D2009" s="108" t="n">
        <f aca="false">SUM(D2011:D2012)</f>
        <v>0</v>
      </c>
      <c r="E2009" s="108" t="n">
        <f aca="false">SUM(C2009:D2009)</f>
        <v>1208800</v>
      </c>
      <c r="F2009" s="108" t="n">
        <f aca="false">SUM(F2011:F2012)</f>
        <v>1208800</v>
      </c>
      <c r="G2009" s="108" t="n">
        <f aca="false">SUM(G2011:G2012)</f>
        <v>0</v>
      </c>
      <c r="H2009" s="108" t="n">
        <f aca="false">SUM(F2009:G2009)</f>
        <v>1208800</v>
      </c>
      <c r="I2009" s="108" t="n">
        <f aca="false">SUM(I2011:I2012)</f>
        <v>1692400</v>
      </c>
      <c r="J2009" s="108" t="n">
        <f aca="false">SUM(J2011:J2012)</f>
        <v>0</v>
      </c>
      <c r="K2009" s="108" t="n">
        <f aca="false">SUM(I2009:J2009)</f>
        <v>1692400</v>
      </c>
      <c r="L2009" s="109" t="n">
        <f aca="false">IF(C2009&lt;&gt;0,IF(I2009&lt;&gt;0,I2009/C2009*100,""),"")</f>
        <v>140.006618133686</v>
      </c>
      <c r="M2009" s="109" t="n">
        <f aca="false">IF(E2009&lt;&gt;0,IF(K2009&lt;&gt;0,K2009/E2009*100,""),"")</f>
        <v>140.006618133686</v>
      </c>
      <c r="N2009" s="109" t="n">
        <f aca="false">IF(F2009&lt;&gt;0,IF(I2009&lt;&gt;0,I2009/F2009*100,""),"")</f>
        <v>140.006618133686</v>
      </c>
      <c r="O2009" s="109" t="n">
        <f aca="false">IF(H2009&lt;&gt;0,IF(K2009&lt;&gt;0,K2009/H2009*100,""),"")</f>
        <v>140.006618133686</v>
      </c>
      <c r="Q2009" s="65" t="n">
        <f aca="false">E2009-C2009-D2009</f>
        <v>0</v>
      </c>
      <c r="R2009" s="66" t="n">
        <f aca="false">H2009-F2009-G2009</f>
        <v>0</v>
      </c>
      <c r="S2009" s="66" t="n">
        <f aca="false">K2009-I2009-J2009</f>
        <v>0</v>
      </c>
    </row>
    <row r="2010" s="120" customFormat="true" ht="12" hidden="true" customHeight="false" outlineLevel="0" collapsed="false">
      <c r="A2010" s="72" t="s">
        <v>26</v>
      </c>
      <c r="B2010" s="179"/>
      <c r="C2010" s="192" t="n">
        <f aca="false">SUM(C2011:C2012)</f>
        <v>1208800</v>
      </c>
      <c r="D2010" s="211"/>
      <c r="E2010" s="69" t="n">
        <f aca="false">SUM(C2010:D2010)</f>
        <v>1208800</v>
      </c>
      <c r="F2010" s="69" t="n">
        <f aca="false">SUM(F2011:F2012)</f>
        <v>1208800</v>
      </c>
      <c r="G2010" s="211"/>
      <c r="H2010" s="69" t="n">
        <f aca="false">SUM(F2010:G2010)</f>
        <v>1208800</v>
      </c>
      <c r="I2010" s="192" t="n">
        <f aca="false">SUM(I2011:I2012)</f>
        <v>1692400</v>
      </c>
      <c r="J2010" s="211"/>
      <c r="K2010" s="69" t="n">
        <f aca="false">SUM(I2010:J2010)</f>
        <v>1692400</v>
      </c>
      <c r="L2010" s="71" t="n">
        <f aca="false">IF(C2010&lt;&gt;0,IF(I2010&lt;&gt;0,I2010/C2010*100,""),"")</f>
        <v>140.006618133686</v>
      </c>
      <c r="M2010" s="71" t="n">
        <f aca="false">IF(E2010&lt;&gt;0,IF(K2010&lt;&gt;0,K2010/E2010*100,""),"")</f>
        <v>140.006618133686</v>
      </c>
      <c r="N2010" s="71" t="n">
        <f aca="false">IF(F2010&lt;&gt;0,IF(I2010&lt;&gt;0,I2010/F2010*100,""),"")</f>
        <v>140.006618133686</v>
      </c>
      <c r="O2010" s="71" t="n">
        <f aca="false">IF(H2010&lt;&gt;0,IF(K2010&lt;&gt;0,K2010/H2010*100,""),"")</f>
        <v>140.006618133686</v>
      </c>
      <c r="Q2010" s="65" t="n">
        <f aca="false">E2010-C2010-D2010</f>
        <v>0</v>
      </c>
      <c r="R2010" s="66" t="n">
        <f aca="false">H2010-F2010-G2010</f>
        <v>0</v>
      </c>
      <c r="S2010" s="66" t="n">
        <f aca="false">K2010-I2010-J2010</f>
        <v>0</v>
      </c>
    </row>
    <row r="2011" s="43" customFormat="true" ht="11.25" hidden="false" customHeight="false" outlineLevel="0" collapsed="false">
      <c r="A2011" s="75" t="s">
        <v>1007</v>
      </c>
      <c r="B2011" s="87" t="s">
        <v>556</v>
      </c>
      <c r="C2011" s="69" t="n">
        <v>1198800</v>
      </c>
      <c r="D2011" s="69"/>
      <c r="E2011" s="69" t="n">
        <f aca="false">SUM(C2011:D2011)</f>
        <v>1198800</v>
      </c>
      <c r="F2011" s="69" t="n">
        <v>1198800</v>
      </c>
      <c r="G2011" s="69"/>
      <c r="H2011" s="69" t="n">
        <f aca="false">SUM(F2011:G2011)</f>
        <v>1198800</v>
      </c>
      <c r="I2011" s="69" t="n">
        <v>1682400</v>
      </c>
      <c r="J2011" s="69"/>
      <c r="K2011" s="69" t="n">
        <f aca="false">SUM(I2011:J2011)</f>
        <v>1682400</v>
      </c>
      <c r="L2011" s="71" t="n">
        <f aca="false">IF(C2011&lt;&gt;0,IF(I2011&lt;&gt;0,I2011/C2011*100,""),"")</f>
        <v>140.34034034034</v>
      </c>
      <c r="M2011" s="71" t="n">
        <f aca="false">IF(E2011&lt;&gt;0,IF(K2011&lt;&gt;0,K2011/E2011*100,""),"")</f>
        <v>140.34034034034</v>
      </c>
      <c r="N2011" s="71" t="n">
        <f aca="false">IF(F2011&lt;&gt;0,IF(I2011&lt;&gt;0,I2011/F2011*100,""),"")</f>
        <v>140.34034034034</v>
      </c>
      <c r="O2011" s="71" t="n">
        <f aca="false">IF(H2011&lt;&gt;0,IF(K2011&lt;&gt;0,K2011/H2011*100,""),"")</f>
        <v>140.34034034034</v>
      </c>
      <c r="Q2011" s="65" t="n">
        <f aca="false">E2011-C2011-D2011</f>
        <v>0</v>
      </c>
      <c r="R2011" s="66" t="n">
        <f aca="false">H2011-F2011-G2011</f>
        <v>0</v>
      </c>
      <c r="S2011" s="66" t="n">
        <f aca="false">K2011-I2011-J2011</f>
        <v>0</v>
      </c>
    </row>
    <row r="2012" s="43" customFormat="true" ht="11.25" hidden="false" customHeight="false" outlineLevel="0" collapsed="false">
      <c r="A2012" s="75" t="s">
        <v>30</v>
      </c>
      <c r="B2012" s="48" t="s">
        <v>31</v>
      </c>
      <c r="C2012" s="69" t="n">
        <v>10000</v>
      </c>
      <c r="D2012" s="69"/>
      <c r="E2012" s="82" t="n">
        <f aca="false">SUM(C2012:D2012)</f>
        <v>10000</v>
      </c>
      <c r="F2012" s="69" t="n">
        <v>10000</v>
      </c>
      <c r="G2012" s="69"/>
      <c r="H2012" s="82" t="n">
        <f aca="false">SUM(F2012:G2012)</f>
        <v>10000</v>
      </c>
      <c r="I2012" s="69" t="n">
        <v>10000</v>
      </c>
      <c r="J2012" s="69"/>
      <c r="K2012" s="82" t="n">
        <f aca="false">SUM(I2012:J2012)</f>
        <v>10000</v>
      </c>
      <c r="L2012" s="83" t="n">
        <f aca="false">IF(C2012&lt;&gt;0,IF(I2012&lt;&gt;0,I2012/C2012*100,""),"")</f>
        <v>100</v>
      </c>
      <c r="M2012" s="83" t="n">
        <f aca="false">IF(E2012&lt;&gt;0,IF(K2012&lt;&gt;0,K2012/E2012*100,""),"")</f>
        <v>100</v>
      </c>
      <c r="N2012" s="83" t="n">
        <f aca="false">IF(F2012&lt;&gt;0,IF(I2012&lt;&gt;0,I2012/F2012*100,""),"")</f>
        <v>100</v>
      </c>
      <c r="O2012" s="83" t="n">
        <f aca="false">IF(H2012&lt;&gt;0,IF(K2012&lt;&gt;0,K2012/H2012*100,""),"")</f>
        <v>100</v>
      </c>
      <c r="Q2012" s="65" t="n">
        <f aca="false">E2012-C2012-D2012</f>
        <v>0</v>
      </c>
      <c r="R2012" s="66" t="n">
        <f aca="false">H2012-F2012-G2012</f>
        <v>0</v>
      </c>
      <c r="S2012" s="66" t="n">
        <f aca="false">K2012-I2012-J2012</f>
        <v>0</v>
      </c>
    </row>
    <row r="2013" s="43" customFormat="true" ht="6" hidden="false" customHeight="true" outlineLevel="0" collapsed="false">
      <c r="A2013" s="75"/>
      <c r="B2013" s="87"/>
      <c r="C2013" s="69"/>
      <c r="D2013" s="69"/>
      <c r="E2013" s="69" t="n">
        <f aca="false">SUM(C2013:D2013)</f>
        <v>0</v>
      </c>
      <c r="F2013" s="69"/>
      <c r="G2013" s="69"/>
      <c r="H2013" s="69" t="n">
        <f aca="false">SUM(F2013:G2013)</f>
        <v>0</v>
      </c>
      <c r="I2013" s="69"/>
      <c r="J2013" s="69"/>
      <c r="K2013" s="69" t="n">
        <f aca="false">SUM(I2013:J2013)</f>
        <v>0</v>
      </c>
      <c r="L2013" s="71" t="str">
        <f aca="false">IF(C2013&lt;&gt;0,IF(I2013&lt;&gt;0,I2013/C2013*100,""),"")</f>
        <v/>
      </c>
      <c r="M2013" s="71" t="str">
        <f aca="false">IF(E2013&lt;&gt;0,IF(K2013&lt;&gt;0,K2013/E2013*100,""),"")</f>
        <v/>
      </c>
      <c r="N2013" s="71" t="str">
        <f aca="false">IF(F2013&lt;&gt;0,IF(I2013&lt;&gt;0,I2013/F2013*100,""),"")</f>
        <v/>
      </c>
      <c r="O2013" s="71" t="str">
        <f aca="false">IF(H2013&lt;&gt;0,IF(K2013&lt;&gt;0,K2013/H2013*100,""),"")</f>
        <v/>
      </c>
      <c r="Q2013" s="65" t="n">
        <f aca="false">E2013-C2013-D2013</f>
        <v>0</v>
      </c>
      <c r="R2013" s="66" t="n">
        <f aca="false">H2013-F2013-G2013</f>
        <v>0</v>
      </c>
      <c r="S2013" s="66" t="n">
        <f aca="false">K2013-I2013-J2013</f>
        <v>0</v>
      </c>
    </row>
    <row r="2014" s="120" customFormat="true" ht="12.75" hidden="false" customHeight="false" outlineLevel="0" collapsed="false">
      <c r="A2014" s="61" t="s">
        <v>1028</v>
      </c>
      <c r="B2014" s="76" t="s">
        <v>19</v>
      </c>
      <c r="C2014" s="118" t="n">
        <f aca="false">SUM(C2016:C2017)</f>
        <v>2902540</v>
      </c>
      <c r="D2014" s="118" t="n">
        <f aca="false">SUM(D2016:D2017)</f>
        <v>0</v>
      </c>
      <c r="E2014" s="108" t="n">
        <f aca="false">SUM(C2014:D2014)</f>
        <v>2902540</v>
      </c>
      <c r="F2014" s="108" t="n">
        <f aca="false">SUM(F2016:F2018)</f>
        <v>3008580</v>
      </c>
      <c r="G2014" s="118" t="n">
        <f aca="false">SUM(G2016:G2017)</f>
        <v>0</v>
      </c>
      <c r="H2014" s="108" t="n">
        <f aca="false">SUM(F2014:G2014)</f>
        <v>3008580</v>
      </c>
      <c r="I2014" s="108" t="n">
        <f aca="false">SUM(I2016:I2018)</f>
        <v>2800620</v>
      </c>
      <c r="J2014" s="118" t="n">
        <f aca="false">SUM(J2016:J2017)</f>
        <v>0</v>
      </c>
      <c r="K2014" s="108" t="n">
        <f aca="false">SUM(I2014:J2014)</f>
        <v>2800620</v>
      </c>
      <c r="L2014" s="109" t="n">
        <f aca="false">IF(C2014&lt;&gt;0,IF(I2014&lt;&gt;0,I2014/C2014*100,""),"")</f>
        <v>96.4885927497985</v>
      </c>
      <c r="M2014" s="109" t="n">
        <f aca="false">IF(E2014&lt;&gt;0,IF(K2014&lt;&gt;0,K2014/E2014*100,""),"")</f>
        <v>96.4885927497985</v>
      </c>
      <c r="N2014" s="109" t="n">
        <f aca="false">IF(F2014&lt;&gt;0,IF(I2014&lt;&gt;0,I2014/F2014*100,""),"")</f>
        <v>93.0877689807152</v>
      </c>
      <c r="O2014" s="109" t="n">
        <f aca="false">IF(H2014&lt;&gt;0,IF(K2014&lt;&gt;0,K2014/H2014*100,""),"")</f>
        <v>93.0877689807152</v>
      </c>
      <c r="Q2014" s="65" t="n">
        <f aca="false">E2014-C2014-D2014</f>
        <v>0</v>
      </c>
      <c r="R2014" s="66" t="n">
        <f aca="false">H2014-F2014-G2014</f>
        <v>0</v>
      </c>
      <c r="S2014" s="66" t="n">
        <f aca="false">K2014-I2014-J2014</f>
        <v>0</v>
      </c>
    </row>
    <row r="2015" s="94" customFormat="true" ht="11.25" hidden="false" customHeight="false" outlineLevel="0" collapsed="false">
      <c r="A2015" s="84" t="s">
        <v>26</v>
      </c>
      <c r="B2015" s="85"/>
      <c r="C2015" s="113" t="n">
        <f aca="false">SUM(C2016:C2017)</f>
        <v>2902540</v>
      </c>
      <c r="D2015" s="113"/>
      <c r="E2015" s="82" t="n">
        <f aca="false">SUM(C2015:D2015)</f>
        <v>2902540</v>
      </c>
      <c r="F2015" s="82" t="n">
        <f aca="false">SUM(F2016:F2017)</f>
        <v>2938580</v>
      </c>
      <c r="G2015" s="113"/>
      <c r="H2015" s="82" t="n">
        <f aca="false">SUM(F2015:G2015)</f>
        <v>2938580</v>
      </c>
      <c r="I2015" s="82" t="n">
        <f aca="false">SUM(I2016:I2017)</f>
        <v>2800620</v>
      </c>
      <c r="J2015" s="113"/>
      <c r="K2015" s="82" t="n">
        <f aca="false">SUM(I2015:J2015)</f>
        <v>2800620</v>
      </c>
      <c r="L2015" s="83" t="n">
        <f aca="false">IF(C2015&lt;&gt;0,IF(I2015&lt;&gt;0,I2015/C2015*100,""),"")</f>
        <v>96.4885927497985</v>
      </c>
      <c r="M2015" s="83" t="n">
        <f aca="false">IF(E2015&lt;&gt;0,IF(K2015&lt;&gt;0,K2015/E2015*100,""),"")</f>
        <v>96.4885927497985</v>
      </c>
      <c r="N2015" s="83" t="n">
        <f aca="false">IF(F2015&lt;&gt;0,IF(I2015&lt;&gt;0,I2015/F2015*100,""),"")</f>
        <v>95.3052154441941</v>
      </c>
      <c r="O2015" s="83" t="n">
        <f aca="false">IF(H2015&lt;&gt;0,IF(K2015&lt;&gt;0,K2015/H2015*100,""),"")</f>
        <v>95.3052154441941</v>
      </c>
      <c r="Q2015" s="65" t="n">
        <f aca="false">E2015-C2015-D2015</f>
        <v>0</v>
      </c>
      <c r="R2015" s="66" t="n">
        <f aca="false">H2015-F2015-G2015</f>
        <v>0</v>
      </c>
      <c r="S2015" s="66" t="n">
        <f aca="false">K2015-I2015-J2015</f>
        <v>0</v>
      </c>
    </row>
    <row r="2016" s="43" customFormat="true" ht="11.25" hidden="false" customHeight="false" outlineLevel="0" collapsed="false">
      <c r="A2016" s="75" t="s">
        <v>555</v>
      </c>
      <c r="B2016" s="87" t="s">
        <v>556</v>
      </c>
      <c r="C2016" s="69" t="n">
        <v>2527830</v>
      </c>
      <c r="D2016" s="69"/>
      <c r="E2016" s="82" t="n">
        <f aca="false">SUM(C2016:D2016)</f>
        <v>2527830</v>
      </c>
      <c r="F2016" s="69" t="n">
        <v>2514618</v>
      </c>
      <c r="G2016" s="69"/>
      <c r="H2016" s="82" t="n">
        <f aca="false">SUM(F2016:G2016)</f>
        <v>2514618</v>
      </c>
      <c r="I2016" s="69" t="n">
        <f aca="false">2411200+20000</f>
        <v>2431200</v>
      </c>
      <c r="J2016" s="69"/>
      <c r="K2016" s="82" t="n">
        <f aca="false">SUM(I2016:J2016)</f>
        <v>2431200</v>
      </c>
      <c r="L2016" s="83" t="n">
        <f aca="false">IF(C2016&lt;&gt;0,IF(I2016&lt;&gt;0,I2016/C2016*100,""),"")</f>
        <v>96.1773536986269</v>
      </c>
      <c r="M2016" s="83" t="n">
        <f aca="false">IF(E2016&lt;&gt;0,IF(K2016&lt;&gt;0,K2016/E2016*100,""),"")</f>
        <v>96.1773536986269</v>
      </c>
      <c r="N2016" s="83" t="n">
        <f aca="false">IF(F2016&lt;&gt;0,IF(I2016&lt;&gt;0,I2016/F2016*100,""),"")</f>
        <v>96.6826770507489</v>
      </c>
      <c r="O2016" s="83" t="n">
        <f aca="false">IF(H2016&lt;&gt;0,IF(K2016&lt;&gt;0,K2016/H2016*100,""),"")</f>
        <v>96.6826770507489</v>
      </c>
      <c r="Q2016" s="65" t="n">
        <f aca="false">E2016-C2016-D2016</f>
        <v>0</v>
      </c>
      <c r="R2016" s="66" t="n">
        <f aca="false">H2016-F2016-G2016</f>
        <v>0</v>
      </c>
      <c r="S2016" s="66" t="n">
        <f aca="false">K2016-I2016-J2016</f>
        <v>0</v>
      </c>
    </row>
    <row r="2017" s="43" customFormat="true" ht="22.5" hidden="false" customHeight="false" outlineLevel="0" collapsed="false">
      <c r="A2017" s="75" t="s">
        <v>1029</v>
      </c>
      <c r="B2017" s="87" t="s">
        <v>1030</v>
      </c>
      <c r="C2017" s="69" t="n">
        <v>374710</v>
      </c>
      <c r="D2017" s="69"/>
      <c r="E2017" s="82" t="n">
        <f aca="false">SUM(C2017:D2017)</f>
        <v>374710</v>
      </c>
      <c r="F2017" s="69" t="n">
        <v>423962</v>
      </c>
      <c r="G2017" s="69"/>
      <c r="H2017" s="82" t="n">
        <f aca="false">SUM(F2017:G2017)</f>
        <v>423962</v>
      </c>
      <c r="I2017" s="69" t="n">
        <v>369420</v>
      </c>
      <c r="J2017" s="69"/>
      <c r="K2017" s="82" t="n">
        <f aca="false">SUM(I2017:J2017)</f>
        <v>369420</v>
      </c>
      <c r="L2017" s="83" t="n">
        <f aca="false">IF(C2017&lt;&gt;0,IF(I2017&lt;&gt;0,I2017/C2017*100,""),"")</f>
        <v>98.5882415734835</v>
      </c>
      <c r="M2017" s="83" t="n">
        <f aca="false">IF(E2017&lt;&gt;0,IF(K2017&lt;&gt;0,K2017/E2017*100,""),"")</f>
        <v>98.5882415734835</v>
      </c>
      <c r="N2017" s="83" t="n">
        <f aca="false">IF(F2017&lt;&gt;0,IF(I2017&lt;&gt;0,I2017/F2017*100,""),"")</f>
        <v>87.1351677744704</v>
      </c>
      <c r="O2017" s="83" t="n">
        <f aca="false">IF(H2017&lt;&gt;0,IF(K2017&lt;&gt;0,K2017/H2017*100,""),"")</f>
        <v>87.1351677744704</v>
      </c>
      <c r="Q2017" s="65" t="n">
        <f aca="false">E2017-C2017-D2017</f>
        <v>0</v>
      </c>
      <c r="R2017" s="66" t="n">
        <f aca="false">H2017-F2017-G2017</f>
        <v>0</v>
      </c>
      <c r="S2017" s="66" t="n">
        <f aca="false">K2017-I2017-J2017</f>
        <v>0</v>
      </c>
    </row>
    <row r="2018" s="43" customFormat="true" ht="11.25" hidden="false" customHeight="false" outlineLevel="0" collapsed="false">
      <c r="A2018" s="75" t="s">
        <v>57</v>
      </c>
      <c r="B2018" s="122" t="s">
        <v>58</v>
      </c>
      <c r="C2018" s="69"/>
      <c r="D2018" s="69"/>
      <c r="E2018" s="82"/>
      <c r="F2018" s="69" t="n">
        <v>70000</v>
      </c>
      <c r="G2018" s="69"/>
      <c r="H2018" s="82" t="n">
        <f aca="false">SUM(F2018:G2018)</f>
        <v>70000</v>
      </c>
      <c r="I2018" s="69"/>
      <c r="J2018" s="69"/>
      <c r="K2018" s="82"/>
      <c r="L2018" s="83" t="str">
        <f aca="false">IF(C2018&lt;&gt;0,IF(I2018&lt;&gt;0,I2018/C2018*100,""),"")</f>
        <v/>
      </c>
      <c r="M2018" s="83" t="str">
        <f aca="false">IF(E2018&lt;&gt;0,IF(K2018&lt;&gt;0,K2018/E2018*100,""),"")</f>
        <v/>
      </c>
      <c r="N2018" s="83" t="str">
        <f aca="false">IF(F2018&lt;&gt;0,IF(I2018&lt;&gt;0,I2018/F2018*100,""),"")</f>
        <v/>
      </c>
      <c r="O2018" s="83" t="str">
        <f aca="false">IF(H2018&lt;&gt;0,IF(K2018&lt;&gt;0,K2018/H2018*100,""),"")</f>
        <v/>
      </c>
      <c r="Q2018" s="65" t="n">
        <f aca="false">E2018-C2018-D2018</f>
        <v>0</v>
      </c>
      <c r="R2018" s="66" t="n">
        <f aca="false">H2018-F2018-G2018</f>
        <v>0</v>
      </c>
      <c r="S2018" s="66" t="n">
        <f aca="false">K2018-I2018-J2018</f>
        <v>0</v>
      </c>
    </row>
    <row r="2019" s="43" customFormat="true" ht="6" hidden="false" customHeight="true" outlineLevel="0" collapsed="false">
      <c r="A2019" s="75"/>
      <c r="B2019" s="87"/>
      <c r="C2019" s="82"/>
      <c r="D2019" s="82"/>
      <c r="E2019" s="82" t="n">
        <f aca="false">SUM(C2019:D2019)</f>
        <v>0</v>
      </c>
      <c r="F2019" s="82"/>
      <c r="G2019" s="82"/>
      <c r="H2019" s="82" t="n">
        <f aca="false">SUM(F2019:G2019)</f>
        <v>0</v>
      </c>
      <c r="I2019" s="82"/>
      <c r="J2019" s="82"/>
      <c r="K2019" s="82" t="n">
        <f aca="false">SUM(I2019:J2019)</f>
        <v>0</v>
      </c>
      <c r="L2019" s="83" t="str">
        <f aca="false">IF(C2019&lt;&gt;0,IF(I2019&lt;&gt;0,I2019/C2019*100,""),"")</f>
        <v/>
      </c>
      <c r="M2019" s="83" t="str">
        <f aca="false">IF(E2019&lt;&gt;0,IF(K2019&lt;&gt;0,K2019/E2019*100,""),"")</f>
        <v/>
      </c>
      <c r="N2019" s="83" t="str">
        <f aca="false">IF(F2019&lt;&gt;0,IF(I2019&lt;&gt;0,I2019/F2019*100,""),"")</f>
        <v/>
      </c>
      <c r="O2019" s="83" t="str">
        <f aca="false">IF(H2019&lt;&gt;0,IF(K2019&lt;&gt;0,K2019/H2019*100,""),"")</f>
        <v/>
      </c>
      <c r="Q2019" s="65" t="n">
        <f aca="false">E2019-C2019-D2019</f>
        <v>0</v>
      </c>
      <c r="R2019" s="66" t="n">
        <f aca="false">H2019-F2019-G2019</f>
        <v>0</v>
      </c>
      <c r="S2019" s="66" t="n">
        <f aca="false">K2019-I2019-J2019</f>
        <v>0</v>
      </c>
    </row>
    <row r="2020" s="120" customFormat="true" ht="12.75" hidden="false" customHeight="true" outlineLevel="0" collapsed="false">
      <c r="A2020" s="61" t="s">
        <v>1031</v>
      </c>
      <c r="B2020" s="76" t="s">
        <v>19</v>
      </c>
      <c r="C2020" s="183" t="n">
        <f aca="false">SUM(C2022:C2022)</f>
        <v>2871100</v>
      </c>
      <c r="D2020" s="183" t="n">
        <f aca="false">SUM(D2022:D2022)</f>
        <v>0</v>
      </c>
      <c r="E2020" s="183" t="n">
        <f aca="false">SUM(C2020:D2020)</f>
        <v>2871100</v>
      </c>
      <c r="F2020" s="183" t="n">
        <f aca="false">SUM(F2022:F2022)</f>
        <v>703627</v>
      </c>
      <c r="G2020" s="183" t="n">
        <f aca="false">SUM(G2022:G2022)</f>
        <v>0</v>
      </c>
      <c r="H2020" s="183" t="n">
        <f aca="false">SUM(F2020:G2020)</f>
        <v>703627</v>
      </c>
      <c r="I2020" s="183" t="n">
        <f aca="false">SUM(I2022:I2022)</f>
        <v>0</v>
      </c>
      <c r="J2020" s="183" t="n">
        <f aca="false">SUM(J2022:J2022)</f>
        <v>0</v>
      </c>
      <c r="K2020" s="183" t="n">
        <f aca="false">SUM(I2020:J2020)</f>
        <v>0</v>
      </c>
      <c r="L2020" s="184" t="str">
        <f aca="false">IF(C2020&lt;&gt;0,IF(I2020&lt;&gt;0,I2020/C2020*100,""),"")</f>
        <v/>
      </c>
      <c r="M2020" s="184" t="str">
        <f aca="false">IF(E2020&lt;&gt;0,IF(K2020&lt;&gt;0,K2020/E2020*100,""),"")</f>
        <v/>
      </c>
      <c r="N2020" s="184" t="str">
        <f aca="false">IF(F2020&lt;&gt;0,IF(I2020&lt;&gt;0,I2020/F2020*100,""),"")</f>
        <v/>
      </c>
      <c r="O2020" s="184" t="str">
        <f aca="false">IF(H2020&lt;&gt;0,IF(K2020&lt;&gt;0,K2020/H2020*100,""),"")</f>
        <v/>
      </c>
      <c r="Q2020" s="65" t="n">
        <f aca="false">E2020-C2020-D2020</f>
        <v>0</v>
      </c>
      <c r="R2020" s="66" t="n">
        <f aca="false">H2020-F2020-G2020</f>
        <v>0</v>
      </c>
      <c r="S2020" s="66" t="n">
        <f aca="false">K2020-I2020-J2020</f>
        <v>0</v>
      </c>
    </row>
    <row r="2021" s="120" customFormat="true" ht="12.75" hidden="true" customHeight="true" outlineLevel="0" collapsed="false">
      <c r="A2021" s="72" t="s">
        <v>26</v>
      </c>
      <c r="B2021" s="130"/>
      <c r="C2021" s="185" t="n">
        <f aca="false">SUM(C2022:C2022)</f>
        <v>2871100</v>
      </c>
      <c r="D2021" s="186"/>
      <c r="E2021" s="69" t="n">
        <f aca="false">SUM(C2021:D2021)</f>
        <v>2871100</v>
      </c>
      <c r="F2021" s="69" t="n">
        <f aca="false">SUM(F2022:F2022)</f>
        <v>703627</v>
      </c>
      <c r="G2021" s="186"/>
      <c r="H2021" s="69" t="n">
        <f aca="false">SUM(F2021:G2021)</f>
        <v>703627</v>
      </c>
      <c r="I2021" s="185" t="n">
        <f aca="false">SUM(I2022:I2022)</f>
        <v>0</v>
      </c>
      <c r="J2021" s="186"/>
      <c r="K2021" s="69" t="n">
        <f aca="false">SUM(I2021:J2021)</f>
        <v>0</v>
      </c>
      <c r="L2021" s="71" t="str">
        <f aca="false">IF(C2021&lt;&gt;0,IF(I2021&lt;&gt;0,I2021/C2021*100,""),"")</f>
        <v/>
      </c>
      <c r="M2021" s="71" t="str">
        <f aca="false">IF(E2021&lt;&gt;0,IF(K2021&lt;&gt;0,K2021/E2021*100,""),"")</f>
        <v/>
      </c>
      <c r="N2021" s="71" t="str">
        <f aca="false">IF(F2021&lt;&gt;0,IF(I2021&lt;&gt;0,I2021/F2021*100,""),"")</f>
        <v/>
      </c>
      <c r="O2021" s="71" t="str">
        <f aca="false">IF(H2021&lt;&gt;0,IF(K2021&lt;&gt;0,K2021/H2021*100,""),"")</f>
        <v/>
      </c>
      <c r="Q2021" s="65" t="n">
        <f aca="false">E2021-C2021-D2021</f>
        <v>0</v>
      </c>
      <c r="R2021" s="66" t="n">
        <f aca="false">H2021-F2021-G2021</f>
        <v>0</v>
      </c>
      <c r="S2021" s="66" t="n">
        <f aca="false">K2021-I2021-J2021</f>
        <v>0</v>
      </c>
    </row>
    <row r="2022" s="120" customFormat="true" ht="12" hidden="false" customHeight="false" outlineLevel="0" collapsed="false">
      <c r="A2022" s="101" t="s">
        <v>555</v>
      </c>
      <c r="B2022" s="143" t="s">
        <v>556</v>
      </c>
      <c r="C2022" s="242" t="n">
        <v>2871100</v>
      </c>
      <c r="D2022" s="183"/>
      <c r="E2022" s="103" t="n">
        <f aca="false">SUM(C2022:D2022)</f>
        <v>2871100</v>
      </c>
      <c r="F2022" s="242" t="n">
        <v>703627</v>
      </c>
      <c r="G2022" s="183"/>
      <c r="H2022" s="103" t="n">
        <f aca="false">SUM(F2022:G2022)</f>
        <v>703627</v>
      </c>
      <c r="I2022" s="242"/>
      <c r="J2022" s="243"/>
      <c r="K2022" s="155" t="n">
        <f aca="false">SUM(I2022:J2022)</f>
        <v>0</v>
      </c>
      <c r="L2022" s="156" t="str">
        <f aca="false">IF(C2022&lt;&gt;0,IF(I2022&lt;&gt;0,I2022/C2022*100,""),"")</f>
        <v/>
      </c>
      <c r="M2022" s="156" t="str">
        <f aca="false">IF(E2022&lt;&gt;0,IF(K2022&lt;&gt;0,K2022/E2022*100,""),"")</f>
        <v/>
      </c>
      <c r="N2022" s="156" t="str">
        <f aca="false">IF(F2022&lt;&gt;0,IF(I2022&lt;&gt;0,I2022/F2022*100,""),"")</f>
        <v/>
      </c>
      <c r="O2022" s="156" t="str">
        <f aca="false">IF(H2022&lt;&gt;0,IF(K2022&lt;&gt;0,K2022/H2022*100,""),"")</f>
        <v/>
      </c>
      <c r="Q2022" s="65" t="n">
        <f aca="false">E2022-C2022-D2022</f>
        <v>0</v>
      </c>
      <c r="R2022" s="66" t="n">
        <f aca="false">H2022-F2022-G2022</f>
        <v>0</v>
      </c>
      <c r="S2022" s="66" t="n">
        <f aca="false">K2022-I2022-J2022</f>
        <v>0</v>
      </c>
    </row>
    <row r="2023" s="43" customFormat="true" ht="6" hidden="false" customHeight="true" outlineLevel="0" collapsed="false">
      <c r="A2023" s="244"/>
      <c r="B2023" s="68"/>
      <c r="C2023" s="113"/>
      <c r="D2023" s="113"/>
      <c r="E2023" s="113"/>
      <c r="F2023" s="113"/>
      <c r="G2023" s="113"/>
      <c r="H2023" s="113"/>
      <c r="I2023" s="113"/>
      <c r="J2023" s="113"/>
      <c r="K2023" s="113"/>
      <c r="L2023" s="114" t="str">
        <f aca="false">IF(C2023&lt;&gt;0,IF(I2023&lt;&gt;0,I2023/C2023*100,""),"")</f>
        <v/>
      </c>
      <c r="M2023" s="114" t="str">
        <f aca="false">IF(E2023&lt;&gt;0,IF(K2023&lt;&gt;0,K2023/E2023*100,""),"")</f>
        <v/>
      </c>
      <c r="N2023" s="114" t="str">
        <f aca="false">IF(F2023&lt;&gt;0,IF(I2023&lt;&gt;0,I2023/F2023*100,""),"")</f>
        <v/>
      </c>
      <c r="O2023" s="114" t="str">
        <f aca="false">IF(H2023&lt;&gt;0,IF(K2023&lt;&gt;0,K2023/H2023*100,""),"")</f>
        <v/>
      </c>
      <c r="Q2023" s="65" t="n">
        <f aca="false">E2023-C2023-D2023</f>
        <v>0</v>
      </c>
      <c r="R2023" s="66" t="n">
        <f aca="false">H2023-F2023-G2023</f>
        <v>0</v>
      </c>
      <c r="S2023" s="66" t="n">
        <f aca="false">K2023-I2023-J2023</f>
        <v>0</v>
      </c>
    </row>
    <row r="2024" s="120" customFormat="true" ht="26.25" hidden="false" customHeight="false" outlineLevel="0" collapsed="false">
      <c r="A2024" s="61" t="s">
        <v>1032</v>
      </c>
      <c r="B2024" s="76" t="s">
        <v>19</v>
      </c>
      <c r="C2024" s="108" t="n">
        <f aca="false">SUM(C2026:C2027)</f>
        <v>8151400</v>
      </c>
      <c r="D2024" s="108" t="n">
        <f aca="false">SUM(D2026:D2027)</f>
        <v>0</v>
      </c>
      <c r="E2024" s="108" t="n">
        <f aca="false">SUM(C2024:D2024)</f>
        <v>8151400</v>
      </c>
      <c r="F2024" s="108" t="n">
        <f aca="false">SUM(F2026:F2027)</f>
        <v>9004705</v>
      </c>
      <c r="G2024" s="108" t="n">
        <f aca="false">SUM(G2026:G2027)</f>
        <v>0</v>
      </c>
      <c r="H2024" s="108" t="n">
        <f aca="false">SUM(F2024:G2024)</f>
        <v>9004705</v>
      </c>
      <c r="I2024" s="108" t="n">
        <f aca="false">SUM(I2026:I2027)</f>
        <v>8169400</v>
      </c>
      <c r="J2024" s="108" t="n">
        <f aca="false">SUM(J2026:J2027)</f>
        <v>0</v>
      </c>
      <c r="K2024" s="108" t="n">
        <f aca="false">SUM(I2024:J2024)</f>
        <v>8169400</v>
      </c>
      <c r="L2024" s="109" t="n">
        <f aca="false">IF(C2024&lt;&gt;0,IF(I2024&lt;&gt;0,I2024/C2024*100,""),"")</f>
        <v>100.22082096327</v>
      </c>
      <c r="M2024" s="109" t="n">
        <f aca="false">IF(E2024&lt;&gt;0,IF(K2024&lt;&gt;0,K2024/E2024*100,""),"")</f>
        <v>100.22082096327</v>
      </c>
      <c r="N2024" s="109" t="n">
        <f aca="false">IF(F2024&lt;&gt;0,IF(I2024&lt;&gt;0,I2024/F2024*100,""),"")</f>
        <v>90.7236827858325</v>
      </c>
      <c r="O2024" s="109" t="n">
        <f aca="false">IF(H2024&lt;&gt;0,IF(K2024&lt;&gt;0,K2024/H2024*100,""),"")</f>
        <v>90.7236827858325</v>
      </c>
      <c r="Q2024" s="65" t="n">
        <f aca="false">E2024-C2024-D2024</f>
        <v>0</v>
      </c>
      <c r="R2024" s="66" t="n">
        <f aca="false">H2024-F2024-G2024</f>
        <v>0</v>
      </c>
      <c r="S2024" s="66" t="n">
        <f aca="false">K2024-I2024-J2024</f>
        <v>0</v>
      </c>
    </row>
    <row r="2025" s="43" customFormat="true" ht="11.25" hidden="false" customHeight="false" outlineLevel="0" collapsed="false">
      <c r="A2025" s="67" t="s">
        <v>26</v>
      </c>
      <c r="B2025" s="68"/>
      <c r="C2025" s="113" t="n">
        <f aca="false">SUM(C2026:C2026)</f>
        <v>8151400</v>
      </c>
      <c r="D2025" s="113" t="n">
        <f aca="false">SUM(D2026)</f>
        <v>0</v>
      </c>
      <c r="E2025" s="113" t="n">
        <f aca="false">SUM(C2025:D2025)</f>
        <v>8151400</v>
      </c>
      <c r="F2025" s="113" t="n">
        <f aca="false">SUM(F2026:F2026)</f>
        <v>8424705</v>
      </c>
      <c r="G2025" s="113" t="n">
        <f aca="false">SUM(G2026)</f>
        <v>0</v>
      </c>
      <c r="H2025" s="113" t="n">
        <f aca="false">SUM(F2025:G2025)</f>
        <v>8424705</v>
      </c>
      <c r="I2025" s="113" t="n">
        <f aca="false">SUM(I2026:I2026)</f>
        <v>8169400</v>
      </c>
      <c r="J2025" s="113" t="n">
        <f aca="false">SUM(J2026)</f>
        <v>0</v>
      </c>
      <c r="K2025" s="113" t="n">
        <f aca="false">SUM(I2025:J2025)</f>
        <v>8169400</v>
      </c>
      <c r="L2025" s="114" t="n">
        <f aca="false">IF(C2025&lt;&gt;0,IF(I2025&lt;&gt;0,I2025/C2025*100,""),"")</f>
        <v>100.22082096327</v>
      </c>
      <c r="M2025" s="114" t="n">
        <f aca="false">IF(E2025&lt;&gt;0,IF(K2025&lt;&gt;0,K2025/E2025*100,""),"")</f>
        <v>100.22082096327</v>
      </c>
      <c r="N2025" s="114" t="n">
        <f aca="false">IF(F2025&lt;&gt;0,IF(I2025&lt;&gt;0,I2025/F2025*100,""),"")</f>
        <v>96.9695674804044</v>
      </c>
      <c r="O2025" s="114" t="n">
        <f aca="false">IF(H2025&lt;&gt;0,IF(K2025&lt;&gt;0,K2025/H2025*100,""),"")</f>
        <v>96.9695674804044</v>
      </c>
      <c r="Q2025" s="65" t="n">
        <f aca="false">E2025-C2025-D2025</f>
        <v>0</v>
      </c>
      <c r="R2025" s="66" t="n">
        <f aca="false">H2025-F2025-G2025</f>
        <v>0</v>
      </c>
      <c r="S2025" s="66" t="n">
        <f aca="false">K2025-I2025-J2025</f>
        <v>0</v>
      </c>
    </row>
    <row r="2026" s="43" customFormat="true" ht="11.25" hidden="false" customHeight="false" outlineLevel="0" collapsed="false">
      <c r="A2026" s="75" t="s">
        <v>555</v>
      </c>
      <c r="B2026" s="87" t="s">
        <v>556</v>
      </c>
      <c r="C2026" s="69" t="n">
        <v>8151400</v>
      </c>
      <c r="D2026" s="69"/>
      <c r="E2026" s="69" t="n">
        <f aca="false">SUM(C2026:D2026)</f>
        <v>8151400</v>
      </c>
      <c r="F2026" s="69" t="n">
        <v>8424705</v>
      </c>
      <c r="G2026" s="69"/>
      <c r="H2026" s="69" t="n">
        <f aca="false">SUM(F2026:G2026)</f>
        <v>8424705</v>
      </c>
      <c r="I2026" s="69" t="n">
        <f aca="false">8034400+135000</f>
        <v>8169400</v>
      </c>
      <c r="J2026" s="69"/>
      <c r="K2026" s="69" t="n">
        <f aca="false">SUM(I2026:J2026)</f>
        <v>8169400</v>
      </c>
      <c r="L2026" s="71" t="n">
        <f aca="false">IF(C2026&lt;&gt;0,IF(I2026&lt;&gt;0,I2026/C2026*100,""),"")</f>
        <v>100.22082096327</v>
      </c>
      <c r="M2026" s="71" t="n">
        <f aca="false">IF(E2026&lt;&gt;0,IF(K2026&lt;&gt;0,K2026/E2026*100,""),"")</f>
        <v>100.22082096327</v>
      </c>
      <c r="N2026" s="71" t="n">
        <f aca="false">IF(F2026&lt;&gt;0,IF(I2026&lt;&gt;0,I2026/F2026*100,""),"")</f>
        <v>96.9695674804044</v>
      </c>
      <c r="O2026" s="71" t="n">
        <f aca="false">IF(H2026&lt;&gt;0,IF(K2026&lt;&gt;0,K2026/H2026*100,""),"")</f>
        <v>96.9695674804044</v>
      </c>
      <c r="Q2026" s="65" t="n">
        <f aca="false">E2026-C2026-D2026</f>
        <v>0</v>
      </c>
      <c r="R2026" s="66" t="n">
        <f aca="false">H2026-F2026-G2026</f>
        <v>0</v>
      </c>
      <c r="S2026" s="66" t="n">
        <f aca="false">K2026-I2026-J2026</f>
        <v>0</v>
      </c>
    </row>
    <row r="2027" s="43" customFormat="true" ht="11.25" hidden="false" customHeight="false" outlineLevel="0" collapsed="false">
      <c r="A2027" s="75" t="s">
        <v>57</v>
      </c>
      <c r="B2027" s="122" t="s">
        <v>58</v>
      </c>
      <c r="C2027" s="69"/>
      <c r="D2027" s="69"/>
      <c r="E2027" s="69" t="n">
        <f aca="false">SUM(C2027:D2027)</f>
        <v>0</v>
      </c>
      <c r="F2027" s="69" t="n">
        <v>580000</v>
      </c>
      <c r="G2027" s="69"/>
      <c r="H2027" s="69" t="n">
        <f aca="false">SUM(F2027:G2027)</f>
        <v>580000</v>
      </c>
      <c r="I2027" s="69"/>
      <c r="J2027" s="69"/>
      <c r="K2027" s="69" t="n">
        <f aca="false">SUM(I2027:J2027)</f>
        <v>0</v>
      </c>
      <c r="L2027" s="71" t="str">
        <f aca="false">IF(C2027&lt;&gt;0,IF(I2027&lt;&gt;0,I2027/C2027*100,""),"")</f>
        <v/>
      </c>
      <c r="M2027" s="71" t="str">
        <f aca="false">IF(E2027&lt;&gt;0,IF(K2027&lt;&gt;0,K2027/E2027*100,""),"")</f>
        <v/>
      </c>
      <c r="N2027" s="71" t="str">
        <f aca="false">IF(F2027&lt;&gt;0,IF(I2027&lt;&gt;0,I2027/F2027*100,""),"")</f>
        <v/>
      </c>
      <c r="O2027" s="71" t="str">
        <f aca="false">IF(H2027&lt;&gt;0,IF(K2027&lt;&gt;0,K2027/H2027*100,""),"")</f>
        <v/>
      </c>
      <c r="Q2027" s="65" t="n">
        <f aca="false">E2027-C2027-D2027</f>
        <v>0</v>
      </c>
      <c r="R2027" s="66" t="n">
        <f aca="false">H2027-F2027-G2027</f>
        <v>0</v>
      </c>
      <c r="S2027" s="66" t="n">
        <f aca="false">K2027-I2027-J2027</f>
        <v>0</v>
      </c>
    </row>
    <row r="2028" s="43" customFormat="true" ht="6" hidden="false" customHeight="true" outlineLevel="0" collapsed="false">
      <c r="A2028" s="75"/>
      <c r="B2028" s="87"/>
      <c r="C2028" s="69"/>
      <c r="D2028" s="69"/>
      <c r="E2028" s="69" t="n">
        <f aca="false">SUM(C2028:D2028)</f>
        <v>0</v>
      </c>
      <c r="F2028" s="69"/>
      <c r="G2028" s="69"/>
      <c r="H2028" s="69" t="n">
        <f aca="false">SUM(F2028:G2028)</f>
        <v>0</v>
      </c>
      <c r="I2028" s="69"/>
      <c r="J2028" s="69"/>
      <c r="K2028" s="69" t="n">
        <f aca="false">SUM(I2028:J2028)</f>
        <v>0</v>
      </c>
      <c r="L2028" s="71" t="str">
        <f aca="false">IF(C2028&lt;&gt;0,IF(I2028&lt;&gt;0,I2028/C2028*100,""),"")</f>
        <v/>
      </c>
      <c r="M2028" s="71" t="str">
        <f aca="false">IF(E2028&lt;&gt;0,IF(K2028&lt;&gt;0,K2028/E2028*100,""),"")</f>
        <v/>
      </c>
      <c r="N2028" s="71" t="str">
        <f aca="false">IF(F2028&lt;&gt;0,IF(I2028&lt;&gt;0,I2028/F2028*100,""),"")</f>
        <v/>
      </c>
      <c r="O2028" s="71" t="str">
        <f aca="false">IF(H2028&lt;&gt;0,IF(K2028&lt;&gt;0,K2028/H2028*100,""),"")</f>
        <v/>
      </c>
      <c r="Q2028" s="65" t="n">
        <f aca="false">E2028-C2028-D2028</f>
        <v>0</v>
      </c>
      <c r="R2028" s="66" t="n">
        <f aca="false">H2028-F2028-G2028</f>
        <v>0</v>
      </c>
      <c r="S2028" s="66" t="n">
        <f aca="false">K2028-I2028-J2028</f>
        <v>0</v>
      </c>
    </row>
    <row r="2029" s="120" customFormat="true" ht="12.75" hidden="false" customHeight="false" outlineLevel="0" collapsed="false">
      <c r="A2029" s="61" t="s">
        <v>1033</v>
      </c>
      <c r="B2029" s="76" t="s">
        <v>19</v>
      </c>
      <c r="C2029" s="123" t="n">
        <f aca="false">SUM(C2031:C2031)</f>
        <v>3529200</v>
      </c>
      <c r="D2029" s="123" t="n">
        <f aca="false">SUM(D2031)</f>
        <v>0</v>
      </c>
      <c r="E2029" s="123" t="n">
        <f aca="false">SUM(C2029:D2029)</f>
        <v>3529200</v>
      </c>
      <c r="F2029" s="123" t="n">
        <f aca="false">SUM(F2031:F2031)</f>
        <v>3712490</v>
      </c>
      <c r="G2029" s="123" t="n">
        <f aca="false">SUM(G2031)</f>
        <v>0</v>
      </c>
      <c r="H2029" s="123" t="n">
        <f aca="false">SUM(F2029:G2029)</f>
        <v>3712490</v>
      </c>
      <c r="I2029" s="123" t="n">
        <f aca="false">SUM(I2031:I2031)</f>
        <v>3461450</v>
      </c>
      <c r="J2029" s="123" t="n">
        <f aca="false">SUM(J2031)</f>
        <v>0</v>
      </c>
      <c r="K2029" s="123" t="n">
        <f aca="false">SUM(I2029:J2029)</f>
        <v>3461450</v>
      </c>
      <c r="L2029" s="188" t="n">
        <f aca="false">IF(C2029&lt;&gt;0,IF(I2029&lt;&gt;0,I2029/C2029*100,""),"")</f>
        <v>98.0803014847558</v>
      </c>
      <c r="M2029" s="188" t="n">
        <f aca="false">IF(E2029&lt;&gt;0,IF(K2029&lt;&gt;0,K2029/E2029*100,""),"")</f>
        <v>98.0803014847558</v>
      </c>
      <c r="N2029" s="188" t="n">
        <f aca="false">IF(F2029&lt;&gt;0,IF(I2029&lt;&gt;0,I2029/F2029*100,""),"")</f>
        <v>93.2379615837349</v>
      </c>
      <c r="O2029" s="188" t="n">
        <f aca="false">IF(H2029&lt;&gt;0,IF(K2029&lt;&gt;0,K2029/H2029*100,""),"")</f>
        <v>93.2379615837349</v>
      </c>
      <c r="Q2029" s="65" t="n">
        <f aca="false">E2029-C2029-D2029</f>
        <v>0</v>
      </c>
      <c r="R2029" s="66" t="n">
        <f aca="false">H2029-F2029-G2029</f>
        <v>0</v>
      </c>
      <c r="S2029" s="66" t="n">
        <f aca="false">K2029-I2029-J2029</f>
        <v>0</v>
      </c>
    </row>
    <row r="2030" s="120" customFormat="true" ht="12" hidden="true" customHeight="false" outlineLevel="0" collapsed="false">
      <c r="A2030" s="67" t="s">
        <v>26</v>
      </c>
      <c r="B2030" s="130"/>
      <c r="C2030" s="245" t="n">
        <f aca="false">SUM(C2031:C2031)</f>
        <v>3529200</v>
      </c>
      <c r="D2030" s="246"/>
      <c r="E2030" s="99" t="n">
        <f aca="false">SUM(C2030:D2030)</f>
        <v>3529200</v>
      </c>
      <c r="F2030" s="99" t="n">
        <f aca="false">SUM(F2031:F2031)</f>
        <v>3712490</v>
      </c>
      <c r="G2030" s="246"/>
      <c r="H2030" s="99" t="n">
        <f aca="false">SUM(F2030:G2030)</f>
        <v>3712490</v>
      </c>
      <c r="I2030" s="245" t="n">
        <f aca="false">SUM(I2031:I2031)</f>
        <v>3461450</v>
      </c>
      <c r="J2030" s="246"/>
      <c r="K2030" s="99" t="n">
        <f aca="false">SUM(I2030:J2030)</f>
        <v>3461450</v>
      </c>
      <c r="L2030" s="100" t="n">
        <f aca="false">IF(C2030&lt;&gt;0,IF(I2030&lt;&gt;0,I2030/C2030*100,""),"")</f>
        <v>98.0803014847558</v>
      </c>
      <c r="M2030" s="100" t="n">
        <f aca="false">IF(E2030&lt;&gt;0,IF(K2030&lt;&gt;0,K2030/E2030*100,""),"")</f>
        <v>98.0803014847558</v>
      </c>
      <c r="N2030" s="100" t="n">
        <f aca="false">IF(F2030&lt;&gt;0,IF(I2030&lt;&gt;0,I2030/F2030*100,""),"")</f>
        <v>93.2379615837349</v>
      </c>
      <c r="O2030" s="100" t="n">
        <f aca="false">IF(H2030&lt;&gt;0,IF(K2030&lt;&gt;0,K2030/H2030*100,""),"")</f>
        <v>93.2379615837349</v>
      </c>
      <c r="Q2030" s="65" t="n">
        <f aca="false">E2030-C2030-D2030</f>
        <v>0</v>
      </c>
      <c r="R2030" s="66" t="n">
        <f aca="false">H2030-F2030-G2030</f>
        <v>0</v>
      </c>
      <c r="S2030" s="66" t="n">
        <f aca="false">K2030-I2030-J2030</f>
        <v>0</v>
      </c>
    </row>
    <row r="2031" s="43" customFormat="true" ht="11.25" hidden="false" customHeight="false" outlineLevel="0" collapsed="false">
      <c r="A2031" s="75" t="s">
        <v>1007</v>
      </c>
      <c r="B2031" s="87" t="s">
        <v>556</v>
      </c>
      <c r="C2031" s="99" t="n">
        <v>3529200</v>
      </c>
      <c r="D2031" s="99"/>
      <c r="E2031" s="99" t="n">
        <f aca="false">SUM(C2031:D2031)</f>
        <v>3529200</v>
      </c>
      <c r="F2031" s="99" t="n">
        <v>3712490</v>
      </c>
      <c r="G2031" s="99"/>
      <c r="H2031" s="99" t="n">
        <f aca="false">SUM(F2031:G2031)</f>
        <v>3712490</v>
      </c>
      <c r="I2031" s="99" t="n">
        <f aca="false">3404450+57000</f>
        <v>3461450</v>
      </c>
      <c r="J2031" s="99"/>
      <c r="K2031" s="99" t="n">
        <f aca="false">SUM(I2031:J2031)</f>
        <v>3461450</v>
      </c>
      <c r="L2031" s="100" t="n">
        <f aca="false">IF(C2031&lt;&gt;0,IF(I2031&lt;&gt;0,I2031/C2031*100,""),"")</f>
        <v>98.0803014847558</v>
      </c>
      <c r="M2031" s="100" t="n">
        <f aca="false">IF(E2031&lt;&gt;0,IF(K2031&lt;&gt;0,K2031/E2031*100,""),"")</f>
        <v>98.0803014847558</v>
      </c>
      <c r="N2031" s="100" t="n">
        <f aca="false">IF(F2031&lt;&gt;0,IF(I2031&lt;&gt;0,I2031/F2031*100,""),"")</f>
        <v>93.2379615837349</v>
      </c>
      <c r="O2031" s="100" t="n">
        <f aca="false">IF(H2031&lt;&gt;0,IF(K2031&lt;&gt;0,K2031/H2031*100,""),"")</f>
        <v>93.2379615837349</v>
      </c>
      <c r="Q2031" s="65" t="n">
        <f aca="false">E2031-C2031-D2031</f>
        <v>0</v>
      </c>
      <c r="R2031" s="66" t="n">
        <f aca="false">H2031-F2031-G2031</f>
        <v>0</v>
      </c>
      <c r="S2031" s="66" t="n">
        <f aca="false">K2031-I2031-J2031</f>
        <v>0</v>
      </c>
    </row>
    <row r="2032" s="43" customFormat="true" ht="6" hidden="false" customHeight="true" outlineLevel="0" collapsed="false">
      <c r="A2032" s="75"/>
      <c r="B2032" s="87"/>
      <c r="C2032" s="69"/>
      <c r="D2032" s="69"/>
      <c r="E2032" s="69" t="n">
        <f aca="false">SUM(C2032:D2032)</f>
        <v>0</v>
      </c>
      <c r="F2032" s="69"/>
      <c r="G2032" s="69"/>
      <c r="H2032" s="69" t="n">
        <f aca="false">SUM(F2032:G2032)</f>
        <v>0</v>
      </c>
      <c r="I2032" s="69"/>
      <c r="J2032" s="69"/>
      <c r="K2032" s="69" t="n">
        <f aca="false">SUM(I2032:J2032)</f>
        <v>0</v>
      </c>
      <c r="L2032" s="71" t="str">
        <f aca="false">IF(C2032&lt;&gt;0,IF(I2032&lt;&gt;0,I2032/C2032*100,""),"")</f>
        <v/>
      </c>
      <c r="M2032" s="71" t="str">
        <f aca="false">IF(E2032&lt;&gt;0,IF(K2032&lt;&gt;0,K2032/E2032*100,""),"")</f>
        <v/>
      </c>
      <c r="N2032" s="71" t="str">
        <f aca="false">IF(F2032&lt;&gt;0,IF(I2032&lt;&gt;0,I2032/F2032*100,""),"")</f>
        <v/>
      </c>
      <c r="O2032" s="71" t="str">
        <f aca="false">IF(H2032&lt;&gt;0,IF(K2032&lt;&gt;0,K2032/H2032*100,""),"")</f>
        <v/>
      </c>
      <c r="Q2032" s="65" t="n">
        <f aca="false">E2032-C2032-D2032</f>
        <v>0</v>
      </c>
      <c r="R2032" s="66" t="n">
        <f aca="false">H2032-F2032-G2032</f>
        <v>0</v>
      </c>
      <c r="S2032" s="66" t="n">
        <f aca="false">K2032-I2032-J2032</f>
        <v>0</v>
      </c>
    </row>
    <row r="2033" s="120" customFormat="true" ht="12.75" hidden="false" customHeight="false" outlineLevel="0" collapsed="false">
      <c r="A2033" s="61" t="s">
        <v>1034</v>
      </c>
      <c r="B2033" s="76" t="s">
        <v>19</v>
      </c>
      <c r="C2033" s="118" t="n">
        <f aca="false">SUM(C2035:C2035)</f>
        <v>3959500</v>
      </c>
      <c r="D2033" s="108" t="n">
        <f aca="false">SUM(D2035)</f>
        <v>0</v>
      </c>
      <c r="E2033" s="108" t="n">
        <f aca="false">SUM(C2033:D2033)</f>
        <v>3959500</v>
      </c>
      <c r="F2033" s="108" t="n">
        <f aca="false">SUM(F2035:F2036)</f>
        <v>6496175</v>
      </c>
      <c r="G2033" s="108" t="n">
        <f aca="false">SUM(G2035)</f>
        <v>0</v>
      </c>
      <c r="H2033" s="108" t="n">
        <f aca="false">SUM(F2033:G2033)</f>
        <v>6496175</v>
      </c>
      <c r="I2033" s="108" t="n">
        <f aca="false">SUM(I2035:I2036)</f>
        <v>6375350</v>
      </c>
      <c r="J2033" s="108" t="n">
        <f aca="false">SUM(J2035)</f>
        <v>0</v>
      </c>
      <c r="K2033" s="108" t="n">
        <f aca="false">SUM(I2033:J2033)</f>
        <v>6375350</v>
      </c>
      <c r="L2033" s="109" t="n">
        <f aca="false">IF(C2033&lt;&gt;0,IF(I2033&lt;&gt;0,I2033/C2033*100,""),"")</f>
        <v>161.014016921328</v>
      </c>
      <c r="M2033" s="109" t="n">
        <f aca="false">IF(E2033&lt;&gt;0,IF(K2033&lt;&gt;0,K2033/E2033*100,""),"")</f>
        <v>161.014016921328</v>
      </c>
      <c r="N2033" s="109" t="n">
        <f aca="false">IF(F2033&lt;&gt;0,IF(I2033&lt;&gt;0,I2033/F2033*100,""),"")</f>
        <v>98.1400593426132</v>
      </c>
      <c r="O2033" s="109" t="n">
        <f aca="false">IF(H2033&lt;&gt;0,IF(K2033&lt;&gt;0,K2033/H2033*100,""),"")</f>
        <v>98.1400593426132</v>
      </c>
      <c r="Q2033" s="65" t="n">
        <f aca="false">E2033-C2033-D2033</f>
        <v>0</v>
      </c>
      <c r="R2033" s="66" t="n">
        <f aca="false">H2033-F2033-G2033</f>
        <v>0</v>
      </c>
      <c r="S2033" s="66" t="n">
        <f aca="false">K2033-I2033-J2033</f>
        <v>0</v>
      </c>
    </row>
    <row r="2034" s="120" customFormat="true" ht="12" hidden="false" customHeight="false" outlineLevel="0" collapsed="false">
      <c r="A2034" s="72" t="s">
        <v>26</v>
      </c>
      <c r="B2034" s="130"/>
      <c r="C2034" s="111" t="n">
        <f aca="false">SUM(C2035:C2035)</f>
        <v>3959500</v>
      </c>
      <c r="D2034" s="112"/>
      <c r="E2034" s="69" t="n">
        <f aca="false">SUM(C2034:D2034)</f>
        <v>3959500</v>
      </c>
      <c r="F2034" s="69" t="n">
        <f aca="false">SUM(F2035:F2035)</f>
        <v>6342175</v>
      </c>
      <c r="G2034" s="112"/>
      <c r="H2034" s="69" t="n">
        <f aca="false">SUM(F2034:G2034)</f>
        <v>6342175</v>
      </c>
      <c r="I2034" s="69" t="n">
        <f aca="false">SUM(I2035:I2035)</f>
        <v>6375350</v>
      </c>
      <c r="J2034" s="112"/>
      <c r="K2034" s="69" t="n">
        <f aca="false">SUM(I2034:J2034)</f>
        <v>6375350</v>
      </c>
      <c r="L2034" s="71" t="n">
        <f aca="false">IF(C2034&lt;&gt;0,IF(I2034&lt;&gt;0,I2034/C2034*100,""),"")</f>
        <v>161.014016921328</v>
      </c>
      <c r="M2034" s="71" t="n">
        <f aca="false">IF(E2034&lt;&gt;0,IF(K2034&lt;&gt;0,K2034/E2034*100,""),"")</f>
        <v>161.014016921328</v>
      </c>
      <c r="N2034" s="71" t="n">
        <f aca="false">IF(F2034&lt;&gt;0,IF(I2034&lt;&gt;0,I2034/F2034*100,""),"")</f>
        <v>100.523085534537</v>
      </c>
      <c r="O2034" s="71" t="n">
        <f aca="false">IF(H2034&lt;&gt;0,IF(K2034&lt;&gt;0,K2034/H2034*100,""),"")</f>
        <v>100.523085534537</v>
      </c>
      <c r="Q2034" s="65" t="n">
        <f aca="false">E2034-C2034-D2034</f>
        <v>0</v>
      </c>
      <c r="R2034" s="66" t="n">
        <f aca="false">H2034-F2034-G2034</f>
        <v>0</v>
      </c>
      <c r="S2034" s="66" t="n">
        <f aca="false">K2034-I2034-J2034</f>
        <v>0</v>
      </c>
    </row>
    <row r="2035" s="43" customFormat="true" ht="11.25" hidden="false" customHeight="false" outlineLevel="0" collapsed="false">
      <c r="A2035" s="75" t="s">
        <v>555</v>
      </c>
      <c r="B2035" s="87" t="s">
        <v>556</v>
      </c>
      <c r="C2035" s="69" t="n">
        <v>3959500</v>
      </c>
      <c r="D2035" s="69"/>
      <c r="E2035" s="69" t="n">
        <f aca="false">SUM(C2035:D2035)</f>
        <v>3959500</v>
      </c>
      <c r="F2035" s="69" t="n">
        <v>6342175</v>
      </c>
      <c r="G2035" s="69"/>
      <c r="H2035" s="69" t="n">
        <f aca="false">SUM(F2035:G2035)</f>
        <v>6342175</v>
      </c>
      <c r="I2035" s="69" t="n">
        <f aca="false">6269350+106000</f>
        <v>6375350</v>
      </c>
      <c r="J2035" s="69"/>
      <c r="K2035" s="69" t="n">
        <f aca="false">SUM(I2035:J2035)</f>
        <v>6375350</v>
      </c>
      <c r="L2035" s="71" t="n">
        <f aca="false">IF(C2035&lt;&gt;0,IF(I2035&lt;&gt;0,I2035/C2035*100,""),"")</f>
        <v>161.014016921328</v>
      </c>
      <c r="M2035" s="71" t="n">
        <f aca="false">IF(E2035&lt;&gt;0,IF(K2035&lt;&gt;0,K2035/E2035*100,""),"")</f>
        <v>161.014016921328</v>
      </c>
      <c r="N2035" s="71" t="n">
        <f aca="false">IF(F2035&lt;&gt;0,IF(I2035&lt;&gt;0,I2035/F2035*100,""),"")</f>
        <v>100.523085534537</v>
      </c>
      <c r="O2035" s="71" t="n">
        <f aca="false">IF(H2035&lt;&gt;0,IF(K2035&lt;&gt;0,K2035/H2035*100,""),"")</f>
        <v>100.523085534537</v>
      </c>
      <c r="Q2035" s="65" t="n">
        <f aca="false">E2035-C2035-D2035</f>
        <v>0</v>
      </c>
      <c r="R2035" s="66" t="n">
        <f aca="false">H2035-F2035-G2035</f>
        <v>0</v>
      </c>
      <c r="S2035" s="66" t="n">
        <f aca="false">K2035-I2035-J2035</f>
        <v>0</v>
      </c>
    </row>
    <row r="2036" s="43" customFormat="true" ht="11.25" hidden="false" customHeight="false" outlineLevel="0" collapsed="false">
      <c r="A2036" s="75" t="s">
        <v>57</v>
      </c>
      <c r="B2036" s="122" t="s">
        <v>58</v>
      </c>
      <c r="C2036" s="69"/>
      <c r="D2036" s="69"/>
      <c r="E2036" s="69"/>
      <c r="F2036" s="69" t="n">
        <v>154000</v>
      </c>
      <c r="G2036" s="69"/>
      <c r="H2036" s="69" t="n">
        <f aca="false">SUM(F2036:G2036)</f>
        <v>154000</v>
      </c>
      <c r="I2036" s="69"/>
      <c r="J2036" s="69"/>
      <c r="K2036" s="69"/>
      <c r="L2036" s="71" t="str">
        <f aca="false">IF(C2036&lt;&gt;0,IF(I2036&lt;&gt;0,I2036/C2036*100,""),"")</f>
        <v/>
      </c>
      <c r="M2036" s="71" t="str">
        <f aca="false">IF(E2036&lt;&gt;0,IF(K2036&lt;&gt;0,K2036/E2036*100,""),"")</f>
        <v/>
      </c>
      <c r="N2036" s="71" t="str">
        <f aca="false">IF(F2036&lt;&gt;0,IF(I2036&lt;&gt;0,I2036/F2036*100,""),"")</f>
        <v/>
      </c>
      <c r="O2036" s="71" t="str">
        <f aca="false">IF(H2036&lt;&gt;0,IF(K2036&lt;&gt;0,K2036/H2036*100,""),"")</f>
        <v/>
      </c>
      <c r="Q2036" s="65" t="n">
        <f aca="false">E2036-C2036-D2036</f>
        <v>0</v>
      </c>
      <c r="R2036" s="66" t="n">
        <f aca="false">H2036-F2036-G2036</f>
        <v>0</v>
      </c>
      <c r="S2036" s="66" t="n">
        <f aca="false">K2036-I2036-J2036</f>
        <v>0</v>
      </c>
    </row>
    <row r="2037" s="43" customFormat="true" ht="6" hidden="false" customHeight="true" outlineLevel="0" collapsed="false">
      <c r="A2037" s="75"/>
      <c r="B2037" s="87"/>
      <c r="C2037" s="247"/>
      <c r="D2037" s="247"/>
      <c r="E2037" s="247" t="n">
        <f aca="false">SUM(C2037:D2037)</f>
        <v>0</v>
      </c>
      <c r="F2037" s="247"/>
      <c r="G2037" s="247"/>
      <c r="H2037" s="247" t="n">
        <f aca="false">SUM(F2037:G2037)</f>
        <v>0</v>
      </c>
      <c r="I2037" s="247"/>
      <c r="J2037" s="247"/>
      <c r="K2037" s="247" t="n">
        <f aca="false">SUM(I2037:J2037)</f>
        <v>0</v>
      </c>
      <c r="L2037" s="248" t="str">
        <f aca="false">IF(C2037&lt;&gt;0,IF(I2037&lt;&gt;0,I2037/C2037*100,""),"")</f>
        <v/>
      </c>
      <c r="M2037" s="248" t="str">
        <f aca="false">IF(E2037&lt;&gt;0,IF(K2037&lt;&gt;0,K2037/E2037*100,""),"")</f>
        <v/>
      </c>
      <c r="N2037" s="248" t="str">
        <f aca="false">IF(F2037&lt;&gt;0,IF(I2037&lt;&gt;0,I2037/F2037*100,""),"")</f>
        <v/>
      </c>
      <c r="O2037" s="248" t="str">
        <f aca="false">IF(H2037&lt;&gt;0,IF(K2037&lt;&gt;0,K2037/H2037*100,""),"")</f>
        <v/>
      </c>
      <c r="Q2037" s="65" t="n">
        <f aca="false">E2037-C2037-D2037</f>
        <v>0</v>
      </c>
      <c r="R2037" s="66" t="n">
        <f aca="false">H2037-F2037-G2037</f>
        <v>0</v>
      </c>
      <c r="S2037" s="66" t="n">
        <f aca="false">K2037-I2037-J2037</f>
        <v>0</v>
      </c>
    </row>
    <row r="2038" s="120" customFormat="true" ht="12.75" hidden="false" customHeight="false" outlineLevel="0" collapsed="false">
      <c r="A2038" s="61" t="s">
        <v>1035</v>
      </c>
      <c r="B2038" s="76" t="s">
        <v>19</v>
      </c>
      <c r="C2038" s="183" t="n">
        <f aca="false">SUM(C2040:C2041)</f>
        <v>4692552</v>
      </c>
      <c r="D2038" s="183" t="n">
        <f aca="false">SUM(D2040:D2040)</f>
        <v>0</v>
      </c>
      <c r="E2038" s="183" t="n">
        <f aca="false">SUM(C2038:D2038)</f>
        <v>4692552</v>
      </c>
      <c r="F2038" s="183" t="n">
        <f aca="false">SUM(F2040:F2041)</f>
        <v>5513802</v>
      </c>
      <c r="G2038" s="183" t="n">
        <f aca="false">SUM(G2040:G2040)</f>
        <v>0</v>
      </c>
      <c r="H2038" s="183" t="n">
        <f aca="false">SUM(F2038:G2038)</f>
        <v>5513802</v>
      </c>
      <c r="I2038" s="183" t="n">
        <f aca="false">SUM(I2040:I2041)</f>
        <v>4938479</v>
      </c>
      <c r="J2038" s="183" t="n">
        <f aca="false">SUM(J2040:J2040)</f>
        <v>0</v>
      </c>
      <c r="K2038" s="183" t="n">
        <f aca="false">SUM(I2038:J2038)</f>
        <v>4938479</v>
      </c>
      <c r="L2038" s="184" t="n">
        <f aca="false">IF(C2038&lt;&gt;0,IF(I2038&lt;&gt;0,I2038/C2038*100,""),"")</f>
        <v>105.24079434815</v>
      </c>
      <c r="M2038" s="184" t="n">
        <f aca="false">IF(E2038&lt;&gt;0,IF(K2038&lt;&gt;0,K2038/E2038*100,""),"")</f>
        <v>105.24079434815</v>
      </c>
      <c r="N2038" s="184" t="n">
        <f aca="false">IF(F2038&lt;&gt;0,IF(I2038&lt;&gt;0,I2038/F2038*100,""),"")</f>
        <v>89.565766053986</v>
      </c>
      <c r="O2038" s="184" t="n">
        <f aca="false">IF(H2038&lt;&gt;0,IF(K2038&lt;&gt;0,K2038/H2038*100,""),"")</f>
        <v>89.565766053986</v>
      </c>
      <c r="Q2038" s="65" t="n">
        <f aca="false">E2038-C2038-D2038</f>
        <v>0</v>
      </c>
      <c r="R2038" s="66" t="n">
        <f aca="false">H2038-F2038-G2038</f>
        <v>0</v>
      </c>
      <c r="S2038" s="66" t="n">
        <f aca="false">K2038-I2038-J2038</f>
        <v>0</v>
      </c>
    </row>
    <row r="2039" s="120" customFormat="true" ht="12" hidden="false" customHeight="false" outlineLevel="0" collapsed="false">
      <c r="A2039" s="72" t="s">
        <v>26</v>
      </c>
      <c r="B2039" s="219"/>
      <c r="C2039" s="220" t="n">
        <f aca="false">SUM(C2040)</f>
        <v>4692552</v>
      </c>
      <c r="D2039" s="220" t="n">
        <f aca="false">SUM(D2040:D2042)</f>
        <v>0</v>
      </c>
      <c r="E2039" s="220" t="n">
        <f aca="false">SUM(C2039:D2039)</f>
        <v>4692552</v>
      </c>
      <c r="F2039" s="220" t="n">
        <f aca="false">SUM(F2040)</f>
        <v>5371005</v>
      </c>
      <c r="G2039" s="220" t="n">
        <f aca="false">SUM(G2040:G2042)</f>
        <v>0</v>
      </c>
      <c r="H2039" s="220" t="n">
        <f aca="false">SUM(F2039:G2039)</f>
        <v>5371005</v>
      </c>
      <c r="I2039" s="220" t="n">
        <f aca="false">SUM(I2040)</f>
        <v>4938479</v>
      </c>
      <c r="J2039" s="220" t="n">
        <f aca="false">SUM(J2040:J2042)</f>
        <v>0</v>
      </c>
      <c r="K2039" s="220" t="n">
        <f aca="false">SUM(I2039:J2039)</f>
        <v>4938479</v>
      </c>
      <c r="L2039" s="249" t="n">
        <f aca="false">IF(C2039&lt;&gt;0,IF(I2039&lt;&gt;0,I2039/C2039*100,""),"")</f>
        <v>105.24079434815</v>
      </c>
      <c r="M2039" s="249" t="n">
        <f aca="false">IF(E2039&lt;&gt;0,IF(K2039&lt;&gt;0,K2039/E2039*100,""),"")</f>
        <v>105.24079434815</v>
      </c>
      <c r="N2039" s="249" t="n">
        <f aca="false">IF(F2039&lt;&gt;0,IF(I2039&lt;&gt;0,I2039/F2039*100,""),"")</f>
        <v>91.9470192263832</v>
      </c>
      <c r="O2039" s="249" t="n">
        <f aca="false">IF(H2039&lt;&gt;0,IF(K2039&lt;&gt;0,K2039/H2039*100,""),"")</f>
        <v>91.9470192263832</v>
      </c>
      <c r="Q2039" s="65" t="n">
        <f aca="false">E2039-C2039-D2039</f>
        <v>0</v>
      </c>
      <c r="R2039" s="66" t="n">
        <f aca="false">H2039-F2039-G2039</f>
        <v>0</v>
      </c>
      <c r="S2039" s="66" t="n">
        <f aca="false">K2039-I2039-J2039</f>
        <v>0</v>
      </c>
    </row>
    <row r="2040" s="43" customFormat="true" ht="11.25" hidden="false" customHeight="false" outlineLevel="0" collapsed="false">
      <c r="A2040" s="75" t="s">
        <v>555</v>
      </c>
      <c r="B2040" s="87" t="s">
        <v>556</v>
      </c>
      <c r="C2040" s="82" t="n">
        <v>4692552</v>
      </c>
      <c r="D2040" s="82"/>
      <c r="E2040" s="82" t="n">
        <f aca="false">SUM(C2040:D2040)</f>
        <v>4692552</v>
      </c>
      <c r="F2040" s="82" t="n">
        <v>5371005</v>
      </c>
      <c r="G2040" s="82"/>
      <c r="H2040" s="82" t="n">
        <f aca="false">SUM(F2040:G2040)</f>
        <v>5371005</v>
      </c>
      <c r="I2040" s="82" t="n">
        <v>4938479</v>
      </c>
      <c r="J2040" s="82"/>
      <c r="K2040" s="82" t="n">
        <f aca="false">SUM(I2040:J2040)</f>
        <v>4938479</v>
      </c>
      <c r="L2040" s="83" t="n">
        <f aca="false">IF(C2040&lt;&gt;0,IF(I2040&lt;&gt;0,I2040/C2040*100,""),"")</f>
        <v>105.24079434815</v>
      </c>
      <c r="M2040" s="83" t="n">
        <f aca="false">IF(E2040&lt;&gt;0,IF(K2040&lt;&gt;0,K2040/E2040*100,""),"")</f>
        <v>105.24079434815</v>
      </c>
      <c r="N2040" s="83" t="n">
        <f aca="false">IF(F2040&lt;&gt;0,IF(I2040&lt;&gt;0,I2040/F2040*100,""),"")</f>
        <v>91.9470192263832</v>
      </c>
      <c r="O2040" s="83" t="n">
        <f aca="false">IF(H2040&lt;&gt;0,IF(K2040&lt;&gt;0,K2040/H2040*100,""),"")</f>
        <v>91.9470192263832</v>
      </c>
      <c r="Q2040" s="65" t="n">
        <f aca="false">E2040-C2040-D2040</f>
        <v>0</v>
      </c>
      <c r="R2040" s="66" t="n">
        <f aca="false">H2040-F2040-G2040</f>
        <v>0</v>
      </c>
      <c r="S2040" s="66" t="n">
        <f aca="false">K2040-I2040-J2040</f>
        <v>0</v>
      </c>
    </row>
    <row r="2041" s="43" customFormat="true" ht="11.25" hidden="false" customHeight="false" outlineLevel="0" collapsed="false">
      <c r="A2041" s="75" t="s">
        <v>57</v>
      </c>
      <c r="B2041" s="79" t="s">
        <v>58</v>
      </c>
      <c r="C2041" s="69"/>
      <c r="D2041" s="69"/>
      <c r="E2041" s="69" t="n">
        <f aca="false">SUM(C2041:D2041)</f>
        <v>0</v>
      </c>
      <c r="F2041" s="69" t="n">
        <v>142797</v>
      </c>
      <c r="G2041" s="69"/>
      <c r="H2041" s="69" t="n">
        <f aca="false">SUM(F2041:G2041)</f>
        <v>142797</v>
      </c>
      <c r="I2041" s="69"/>
      <c r="J2041" s="69"/>
      <c r="K2041" s="69" t="n">
        <f aca="false">SUM(I2041:J2041)</f>
        <v>0</v>
      </c>
      <c r="L2041" s="71" t="str">
        <f aca="false">IF(C2041&lt;&gt;0,IF(I2041&lt;&gt;0,I2041/C2041*100,""),"")</f>
        <v/>
      </c>
      <c r="M2041" s="71" t="str">
        <f aca="false">IF(E2041&lt;&gt;0,IF(K2041&lt;&gt;0,K2041/E2041*100,""),"")</f>
        <v/>
      </c>
      <c r="N2041" s="71" t="str">
        <f aca="false">IF(F2041&lt;&gt;0,IF(I2041&lt;&gt;0,I2041/F2041*100,""),"")</f>
        <v/>
      </c>
      <c r="O2041" s="71" t="str">
        <f aca="false">IF(H2041&lt;&gt;0,IF(K2041&lt;&gt;0,K2041/H2041*100,""),"")</f>
        <v/>
      </c>
      <c r="Q2041" s="65" t="n">
        <f aca="false">E2041-C2041-D2041</f>
        <v>0</v>
      </c>
      <c r="R2041" s="66" t="n">
        <f aca="false">H2041-F2041-G2041</f>
        <v>0</v>
      </c>
      <c r="S2041" s="66" t="n">
        <f aca="false">K2041-I2041-J2041</f>
        <v>0</v>
      </c>
    </row>
    <row r="2042" s="43" customFormat="true" ht="6" hidden="false" customHeight="true" outlineLevel="0" collapsed="false">
      <c r="A2042" s="75"/>
      <c r="B2042" s="87"/>
      <c r="C2042" s="69"/>
      <c r="D2042" s="69"/>
      <c r="E2042" s="69" t="n">
        <f aca="false">SUM(C2042:D2042)</f>
        <v>0</v>
      </c>
      <c r="F2042" s="69"/>
      <c r="G2042" s="69"/>
      <c r="H2042" s="69" t="n">
        <f aca="false">SUM(F2042:G2042)</f>
        <v>0</v>
      </c>
      <c r="I2042" s="69"/>
      <c r="J2042" s="69"/>
      <c r="K2042" s="69" t="n">
        <f aca="false">SUM(I2042:J2042)</f>
        <v>0</v>
      </c>
      <c r="L2042" s="71" t="str">
        <f aca="false">IF(C2042&lt;&gt;0,IF(I2042&lt;&gt;0,I2042/C2042*100,""),"")</f>
        <v/>
      </c>
      <c r="M2042" s="71" t="str">
        <f aca="false">IF(E2042&lt;&gt;0,IF(K2042&lt;&gt;0,K2042/E2042*100,""),"")</f>
        <v/>
      </c>
      <c r="N2042" s="71" t="str">
        <f aca="false">IF(F2042&lt;&gt;0,IF(I2042&lt;&gt;0,I2042/F2042*100,""),"")</f>
        <v/>
      </c>
      <c r="O2042" s="71" t="str">
        <f aca="false">IF(H2042&lt;&gt;0,IF(K2042&lt;&gt;0,K2042/H2042*100,""),"")</f>
        <v/>
      </c>
      <c r="Q2042" s="65" t="n">
        <f aca="false">E2042-C2042-D2042</f>
        <v>0</v>
      </c>
      <c r="R2042" s="66" t="n">
        <f aca="false">H2042-F2042-G2042</f>
        <v>0</v>
      </c>
      <c r="S2042" s="66" t="n">
        <f aca="false">K2042-I2042-J2042</f>
        <v>0</v>
      </c>
    </row>
    <row r="2043" s="43" customFormat="true" ht="12.75" hidden="false" customHeight="false" outlineLevel="0" collapsed="false">
      <c r="A2043" s="61" t="s">
        <v>1036</v>
      </c>
      <c r="B2043" s="76" t="s">
        <v>19</v>
      </c>
      <c r="C2043" s="118" t="n">
        <f aca="false">SUM(C2045:C2045)</f>
        <v>28373644</v>
      </c>
      <c r="D2043" s="108" t="n">
        <f aca="false">SUM(D2045)</f>
        <v>0</v>
      </c>
      <c r="E2043" s="108" t="n">
        <f aca="false">SUM(C2043:D2043)</f>
        <v>28373644</v>
      </c>
      <c r="F2043" s="108" t="n">
        <f aca="false">SUM(F2045:F2045)</f>
        <v>32527493</v>
      </c>
      <c r="G2043" s="108" t="n">
        <f aca="false">SUM(G2045)</f>
        <v>0</v>
      </c>
      <c r="H2043" s="108" t="n">
        <f aca="false">SUM(F2043:G2043)</f>
        <v>32527493</v>
      </c>
      <c r="I2043" s="118" t="n">
        <f aca="false">SUM(I2045:I2045)</f>
        <v>34183320</v>
      </c>
      <c r="J2043" s="108" t="n">
        <f aca="false">SUM(J2045)</f>
        <v>0</v>
      </c>
      <c r="K2043" s="108" t="n">
        <f aca="false">SUM(I2043:J2043)</f>
        <v>34183320</v>
      </c>
      <c r="L2043" s="109" t="n">
        <f aca="false">IF(C2043&lt;&gt;0,IF(I2043&lt;&gt;0,I2043/C2043*100,""),"")</f>
        <v>120.47560757441</v>
      </c>
      <c r="M2043" s="109" t="n">
        <f aca="false">IF(E2043&lt;&gt;0,IF(K2043&lt;&gt;0,K2043/E2043*100,""),"")</f>
        <v>120.47560757441</v>
      </c>
      <c r="N2043" s="109" t="n">
        <f aca="false">IF(F2043&lt;&gt;0,IF(I2043&lt;&gt;0,I2043/F2043*100,""),"")</f>
        <v>105.090546019025</v>
      </c>
      <c r="O2043" s="109" t="n">
        <f aca="false">IF(H2043&lt;&gt;0,IF(K2043&lt;&gt;0,K2043/H2043*100,""),"")</f>
        <v>105.090546019025</v>
      </c>
      <c r="Q2043" s="65" t="n">
        <f aca="false">E2043-C2043-D2043</f>
        <v>0</v>
      </c>
      <c r="R2043" s="66" t="n">
        <f aca="false">H2043-F2043-G2043</f>
        <v>0</v>
      </c>
      <c r="S2043" s="66" t="n">
        <f aca="false">K2043-I2043-J2043</f>
        <v>0</v>
      </c>
    </row>
    <row r="2044" s="43" customFormat="true" ht="12" hidden="true" customHeight="false" outlineLevel="0" collapsed="false">
      <c r="A2044" s="72" t="s">
        <v>26</v>
      </c>
      <c r="B2044" s="231"/>
      <c r="C2044" s="192" t="n">
        <f aca="false">SUM(C2045)</f>
        <v>28373644</v>
      </c>
      <c r="D2044" s="166"/>
      <c r="E2044" s="69" t="n">
        <f aca="false">SUM(C2044:D2044)</f>
        <v>28373644</v>
      </c>
      <c r="F2044" s="69" t="n">
        <f aca="false">SUM(F2045)</f>
        <v>32527493</v>
      </c>
      <c r="G2044" s="166"/>
      <c r="H2044" s="69" t="n">
        <f aca="false">SUM(F2044:G2044)</f>
        <v>32527493</v>
      </c>
      <c r="I2044" s="192" t="n">
        <f aca="false">SUM(I2045)</f>
        <v>34183320</v>
      </c>
      <c r="J2044" s="166"/>
      <c r="K2044" s="69" t="n">
        <f aca="false">SUM(I2044:J2044)</f>
        <v>34183320</v>
      </c>
      <c r="L2044" s="71" t="n">
        <f aca="false">IF(C2044&lt;&gt;0,IF(I2044&lt;&gt;0,I2044/C2044*100,""),"")</f>
        <v>120.47560757441</v>
      </c>
      <c r="M2044" s="71" t="n">
        <f aca="false">IF(E2044&lt;&gt;0,IF(K2044&lt;&gt;0,K2044/E2044*100,""),"")</f>
        <v>120.47560757441</v>
      </c>
      <c r="N2044" s="71" t="n">
        <f aca="false">IF(F2044&lt;&gt;0,IF(I2044&lt;&gt;0,I2044/F2044*100,""),"")</f>
        <v>105.090546019025</v>
      </c>
      <c r="O2044" s="71" t="n">
        <f aca="false">IF(H2044&lt;&gt;0,IF(K2044&lt;&gt;0,K2044/H2044*100,""),"")</f>
        <v>105.090546019025</v>
      </c>
      <c r="Q2044" s="65" t="n">
        <f aca="false">E2044-C2044-D2044</f>
        <v>0</v>
      </c>
      <c r="R2044" s="66" t="n">
        <f aca="false">H2044-F2044-G2044</f>
        <v>0</v>
      </c>
      <c r="S2044" s="66" t="n">
        <f aca="false">K2044-I2044-J2044</f>
        <v>0</v>
      </c>
    </row>
    <row r="2045" s="43" customFormat="true" ht="11.25" hidden="false" customHeight="false" outlineLevel="0" collapsed="false">
      <c r="A2045" s="75" t="s">
        <v>1007</v>
      </c>
      <c r="B2045" s="87" t="s">
        <v>556</v>
      </c>
      <c r="C2045" s="69" t="n">
        <v>28373644</v>
      </c>
      <c r="D2045" s="69"/>
      <c r="E2045" s="69" t="n">
        <f aca="false">SUM(C2045:D2045)</f>
        <v>28373644</v>
      </c>
      <c r="F2045" s="69" t="n">
        <v>32527493</v>
      </c>
      <c r="G2045" s="69"/>
      <c r="H2045" s="69" t="n">
        <f aca="false">SUM(F2045:G2045)</f>
        <v>32527493</v>
      </c>
      <c r="I2045" s="69" t="n">
        <v>34183320</v>
      </c>
      <c r="J2045" s="69"/>
      <c r="K2045" s="69" t="n">
        <f aca="false">SUM(I2045:J2045)</f>
        <v>34183320</v>
      </c>
      <c r="L2045" s="71" t="n">
        <f aca="false">IF(C2045&lt;&gt;0,IF(I2045&lt;&gt;0,I2045/C2045*100,""),"")</f>
        <v>120.47560757441</v>
      </c>
      <c r="M2045" s="71" t="n">
        <f aca="false">IF(E2045&lt;&gt;0,IF(K2045&lt;&gt;0,K2045/E2045*100,""),"")</f>
        <v>120.47560757441</v>
      </c>
      <c r="N2045" s="71" t="n">
        <f aca="false">IF(F2045&lt;&gt;0,IF(I2045&lt;&gt;0,I2045/F2045*100,""),"")</f>
        <v>105.090546019025</v>
      </c>
      <c r="O2045" s="71" t="n">
        <f aca="false">IF(H2045&lt;&gt;0,IF(K2045&lt;&gt;0,K2045/H2045*100,""),"")</f>
        <v>105.090546019025</v>
      </c>
      <c r="Q2045" s="65" t="n">
        <f aca="false">E2045-C2045-D2045</f>
        <v>0</v>
      </c>
      <c r="R2045" s="66" t="n">
        <f aca="false">H2045-F2045-G2045</f>
        <v>0</v>
      </c>
      <c r="S2045" s="66" t="n">
        <f aca="false">K2045-I2045-J2045</f>
        <v>0</v>
      </c>
    </row>
    <row r="2046" s="43" customFormat="true" ht="6" hidden="false" customHeight="true" outlineLevel="0" collapsed="false">
      <c r="A2046" s="75"/>
      <c r="B2046" s="87"/>
      <c r="C2046" s="69"/>
      <c r="D2046" s="69"/>
      <c r="E2046" s="69"/>
      <c r="F2046" s="69"/>
      <c r="G2046" s="69"/>
      <c r="H2046" s="69"/>
      <c r="I2046" s="69"/>
      <c r="J2046" s="69"/>
      <c r="K2046" s="69"/>
      <c r="L2046" s="71" t="str">
        <f aca="false">IF(C2046&lt;&gt;0,IF(I2046&lt;&gt;0,I2046/C2046*100,""),"")</f>
        <v/>
      </c>
      <c r="M2046" s="71" t="str">
        <f aca="false">IF(E2046&lt;&gt;0,IF(K2046&lt;&gt;0,K2046/E2046*100,""),"")</f>
        <v/>
      </c>
      <c r="N2046" s="71" t="str">
        <f aca="false">IF(F2046&lt;&gt;0,IF(I2046&lt;&gt;0,I2046/F2046*100,""),"")</f>
        <v/>
      </c>
      <c r="O2046" s="71" t="str">
        <f aca="false">IF(H2046&lt;&gt;0,IF(K2046&lt;&gt;0,K2046/H2046*100,""),"")</f>
        <v/>
      </c>
      <c r="Q2046" s="65" t="n">
        <f aca="false">E2046-C2046-D2046</f>
        <v>0</v>
      </c>
      <c r="R2046" s="66" t="n">
        <f aca="false">H2046-F2046-G2046</f>
        <v>0</v>
      </c>
      <c r="S2046" s="66" t="n">
        <f aca="false">K2046-I2046-J2046</f>
        <v>0</v>
      </c>
    </row>
    <row r="2047" s="43" customFormat="true" ht="12" hidden="false" customHeight="true" outlineLevel="0" collapsed="false">
      <c r="A2047" s="72"/>
      <c r="B2047" s="48"/>
      <c r="C2047" s="250"/>
      <c r="D2047" s="250"/>
      <c r="E2047" s="250" t="n">
        <f aca="false">SUM(C2047:D2047)</f>
        <v>0</v>
      </c>
      <c r="F2047" s="250"/>
      <c r="G2047" s="250"/>
      <c r="H2047" s="250" t="n">
        <f aca="false">SUM(F2047:G2047)</f>
        <v>0</v>
      </c>
      <c r="I2047" s="250"/>
      <c r="J2047" s="250"/>
      <c r="K2047" s="250" t="n">
        <f aca="false">SUM(I2047:J2047)</f>
        <v>0</v>
      </c>
      <c r="L2047" s="71" t="str">
        <f aca="false">IF(C2047&lt;&gt;0,IF(I2047&lt;&gt;0,I2047/C2047*100,""),"")</f>
        <v/>
      </c>
      <c r="M2047" s="71" t="str">
        <f aca="false">IF(E2047&lt;&gt;0,IF(K2047&lt;&gt;0,K2047/E2047*100,""),"")</f>
        <v/>
      </c>
      <c r="N2047" s="71" t="str">
        <f aca="false">IF(F2047&lt;&gt;0,IF(I2047&lt;&gt;0,I2047/F2047*100,""),"")</f>
        <v/>
      </c>
      <c r="O2047" s="71" t="str">
        <f aca="false">IF(H2047&lt;&gt;0,IF(K2047&lt;&gt;0,K2047/H2047*100,""),"")</f>
        <v/>
      </c>
      <c r="Q2047" s="65" t="n">
        <f aca="false">E2047-C2047-D2047</f>
        <v>0</v>
      </c>
      <c r="R2047" s="66" t="n">
        <f aca="false">H2047-F2047-G2047</f>
        <v>0</v>
      </c>
      <c r="S2047" s="66" t="n">
        <f aca="false">K2047-I2047-J2047</f>
        <v>0</v>
      </c>
    </row>
    <row r="2048" s="43" customFormat="true" ht="11.25" hidden="false" customHeight="true" outlineLevel="0" collapsed="false">
      <c r="A2048" s="72"/>
      <c r="B2048" s="48"/>
      <c r="C2048" s="250"/>
      <c r="D2048" s="250"/>
      <c r="E2048" s="250"/>
      <c r="F2048" s="250"/>
      <c r="G2048" s="250"/>
      <c r="H2048" s="250"/>
      <c r="I2048" s="250"/>
      <c r="J2048" s="250"/>
      <c r="K2048" s="250"/>
      <c r="L2048" s="71" t="str">
        <f aca="false">IF(C2048&lt;&gt;0,IF(I2048&lt;&gt;0,I2048/C2048*100,""),"")</f>
        <v/>
      </c>
      <c r="M2048" s="71" t="str">
        <f aca="false">IF(E2048&lt;&gt;0,IF(K2048&lt;&gt;0,K2048/E2048*100,""),"")</f>
        <v/>
      </c>
      <c r="N2048" s="71" t="str">
        <f aca="false">IF(F2048&lt;&gt;0,IF(I2048&lt;&gt;0,I2048/F2048*100,""),"")</f>
        <v/>
      </c>
      <c r="O2048" s="71" t="str">
        <f aca="false">IF(H2048&lt;&gt;0,IF(K2048&lt;&gt;0,K2048/H2048*100,""),"")</f>
        <v/>
      </c>
      <c r="Q2048" s="65" t="n">
        <f aca="false">E2048-C2048-D2048</f>
        <v>0</v>
      </c>
      <c r="R2048" s="66" t="n">
        <f aca="false">H2048-F2048-G2048</f>
        <v>0</v>
      </c>
      <c r="S2048" s="66" t="n">
        <f aca="false">K2048-I2048-J2048</f>
        <v>0</v>
      </c>
    </row>
    <row r="2049" s="43" customFormat="true" ht="27.75" hidden="false" customHeight="true" outlineLevel="0" collapsed="false">
      <c r="A2049" s="251" t="s">
        <v>1037</v>
      </c>
      <c r="B2049" s="252"/>
      <c r="C2049" s="253" t="n">
        <f aca="false">C2100</f>
        <v>5075294232</v>
      </c>
      <c r="D2049" s="253" t="n">
        <f aca="false">D2100</f>
        <v>643326151</v>
      </c>
      <c r="E2049" s="253" t="n">
        <f aca="false">SUM(C2049:D2049)</f>
        <v>5718620383</v>
      </c>
      <c r="F2049" s="253" t="n">
        <f aca="false">F2100</f>
        <v>5240253159</v>
      </c>
      <c r="G2049" s="253" t="n">
        <f aca="false">G2100</f>
        <v>663842456</v>
      </c>
      <c r="H2049" s="253" t="n">
        <f aca="false">SUM(F2049:G2049)</f>
        <v>5904095615</v>
      </c>
      <c r="I2049" s="253" t="n">
        <f aca="false">I2100</f>
        <v>4949311777</v>
      </c>
      <c r="J2049" s="253" t="n">
        <f aca="false">J2100</f>
        <v>697617121</v>
      </c>
      <c r="K2049" s="253" t="n">
        <f aca="false">SUM(I2049:J2049)</f>
        <v>5646928898</v>
      </c>
      <c r="L2049" s="254" t="n">
        <f aca="false">IF(C2049&lt;&gt;0,IF(I2049&lt;&gt;0,I2049/C2049*100,""),"")</f>
        <v>97.5177310074818</v>
      </c>
      <c r="M2049" s="254" t="n">
        <f aca="false">IF(E2049&lt;&gt;0,IF(K2049&lt;&gt;0,K2049/E2049*100,""),"")</f>
        <v>98.7463499900584</v>
      </c>
      <c r="N2049" s="254" t="n">
        <f aca="false">IF(F2049&lt;&gt;0,IF(I2049&lt;&gt;0,I2049/F2049*100,""),"")</f>
        <v>94.4479517845371</v>
      </c>
      <c r="O2049" s="254" t="n">
        <f aca="false">IF(H2049&lt;&gt;0,IF(K2049&lt;&gt;0,K2049/H2049*100,""),"")</f>
        <v>95.6442657136744</v>
      </c>
      <c r="P2049" s="227"/>
      <c r="Q2049" s="65" t="n">
        <f aca="false">E2049-C2049-D2049</f>
        <v>0</v>
      </c>
      <c r="R2049" s="66" t="n">
        <f aca="false">H2049-F2049-G2049</f>
        <v>0</v>
      </c>
      <c r="S2049" s="66" t="n">
        <f aca="false">K2049-I2049-J2049</f>
        <v>0</v>
      </c>
    </row>
    <row r="2050" s="43" customFormat="true" ht="27.75" hidden="false" customHeight="true" outlineLevel="0" collapsed="false">
      <c r="A2050" s="255" t="s">
        <v>1038</v>
      </c>
      <c r="B2050" s="102"/>
      <c r="C2050" s="256" t="n">
        <f aca="false">SUM(C2051,C2059,C2052,C2055,C2058)</f>
        <v>1372913789</v>
      </c>
      <c r="D2050" s="256" t="n">
        <f aca="false">SUM(D2051,D2059,D2052,D2055,D2058)</f>
        <v>0</v>
      </c>
      <c r="E2050" s="256" t="n">
        <f aca="false">SUM(E2051,E2059,E2052,E2055,E2058)</f>
        <v>1372913789</v>
      </c>
      <c r="F2050" s="256" t="n">
        <f aca="false">SUM(F2051,F2059,F2052,F2055,F2058)</f>
        <v>1460329704</v>
      </c>
      <c r="G2050" s="256" t="n">
        <f aca="false">SUM(G2051,G2059,G2052,G2055,G2058)</f>
        <v>0</v>
      </c>
      <c r="H2050" s="256" t="n">
        <f aca="false">SUM(H2051,H2059,H2052,H2055,H2058)</f>
        <v>1460329704</v>
      </c>
      <c r="I2050" s="256" t="n">
        <f aca="false">SUM(I2051,I2059,I2052,I2055,I2058)</f>
        <v>1428017342</v>
      </c>
      <c r="J2050" s="256" t="n">
        <f aca="false">SUM(J2051,J2059,J2052,J2055,J2058)</f>
        <v>0</v>
      </c>
      <c r="K2050" s="256" t="n">
        <f aca="false">SUM(K2051,K2059,K2052,K2055,K2058)</f>
        <v>1428017342</v>
      </c>
      <c r="L2050" s="257" t="n">
        <f aca="false">IF(C2050&lt;&gt;0,IF(I2050&lt;&gt;0,I2050/C2050*100,""),"")</f>
        <v>104.013620770765</v>
      </c>
      <c r="M2050" s="257" t="n">
        <f aca="false">IF(E2050&lt;&gt;0,IF(K2050&lt;&gt;0,K2050/E2050*100,""),"")</f>
        <v>104.013620770765</v>
      </c>
      <c r="N2050" s="257" t="n">
        <f aca="false">IF(F2050&lt;&gt;0,IF(I2050&lt;&gt;0,I2050/F2050*100,""),"")</f>
        <v>97.7873241973033</v>
      </c>
      <c r="O2050" s="257" t="n">
        <f aca="false">IF(H2050&lt;&gt;0,IF(K2050&lt;&gt;0,K2050/H2050*100,""),"")</f>
        <v>97.7873241973033</v>
      </c>
      <c r="P2050" s="13"/>
      <c r="Q2050" s="65" t="n">
        <f aca="false">E2050-C2050-D2050</f>
        <v>0</v>
      </c>
      <c r="R2050" s="66" t="n">
        <f aca="false">H2050-F2050-G2050</f>
        <v>0</v>
      </c>
      <c r="S2050" s="66" t="n">
        <f aca="false">K2050-I2050-J2050</f>
        <v>0</v>
      </c>
    </row>
    <row r="2051" s="43" customFormat="true" ht="19.5" hidden="false" customHeight="true" outlineLevel="0" collapsed="false">
      <c r="A2051" s="258" t="s">
        <v>1039</v>
      </c>
      <c r="B2051" s="102"/>
      <c r="C2051" s="259" t="n">
        <f aca="false">111631220-5000000</f>
        <v>106631220</v>
      </c>
      <c r="D2051" s="259"/>
      <c r="E2051" s="259" t="n">
        <f aca="false">SUM(C2051:D2051)</f>
        <v>106631220</v>
      </c>
      <c r="F2051" s="259" t="n">
        <v>111131220</v>
      </c>
      <c r="G2051" s="259"/>
      <c r="H2051" s="259" t="n">
        <f aca="false">SUM(F2051:G2051)</f>
        <v>111131220</v>
      </c>
      <c r="I2051" s="259" t="n">
        <v>119718000</v>
      </c>
      <c r="J2051" s="259"/>
      <c r="K2051" s="259" t="n">
        <f aca="false">SUM(I2051:J2051)</f>
        <v>119718000</v>
      </c>
      <c r="L2051" s="260" t="n">
        <f aca="false">IF(C2051&lt;&gt;0,IF(I2051&lt;&gt;0,I2051/C2051*100,""),"")</f>
        <v>112.272934699612</v>
      </c>
      <c r="M2051" s="260" t="n">
        <f aca="false">IF(E2051&lt;&gt;0,IF(K2051&lt;&gt;0,K2051/E2051*100,""),"")</f>
        <v>112.272934699612</v>
      </c>
      <c r="N2051" s="260" t="n">
        <f aca="false">IF(F2051&lt;&gt;0,IF(I2051&lt;&gt;0,I2051/F2051*100,""),"")</f>
        <v>107.726703621179</v>
      </c>
      <c r="O2051" s="260" t="n">
        <f aca="false">IF(H2051&lt;&gt;0,IF(K2051&lt;&gt;0,K2051/H2051*100,""),"")</f>
        <v>107.726703621179</v>
      </c>
      <c r="P2051" s="13"/>
      <c r="Q2051" s="65" t="n">
        <f aca="false">E2051-C2051-D2051</f>
        <v>0</v>
      </c>
      <c r="R2051" s="66" t="n">
        <f aca="false">H2051-F2051-G2051</f>
        <v>0</v>
      </c>
      <c r="S2051" s="66" t="n">
        <f aca="false">K2051-I2051-J2051</f>
        <v>0</v>
      </c>
    </row>
    <row r="2052" s="43" customFormat="true" ht="19.5" hidden="false" customHeight="true" outlineLevel="0" collapsed="false">
      <c r="A2052" s="261" t="s">
        <v>1040</v>
      </c>
      <c r="B2052" s="85"/>
      <c r="C2052" s="262" t="n">
        <v>476958901</v>
      </c>
      <c r="D2052" s="262"/>
      <c r="E2052" s="263" t="n">
        <f aca="false">SUM(C2052:D2052)</f>
        <v>476958901</v>
      </c>
      <c r="F2052" s="263" t="n">
        <v>513486004</v>
      </c>
      <c r="G2052" s="262"/>
      <c r="H2052" s="263" t="n">
        <f aca="false">SUM(F2052:G2052)</f>
        <v>513486004</v>
      </c>
      <c r="I2052" s="262" t="n">
        <v>634264227</v>
      </c>
      <c r="J2052" s="262"/>
      <c r="K2052" s="263" t="n">
        <f aca="false">SUM(I2052:J2052)</f>
        <v>634264227</v>
      </c>
      <c r="L2052" s="86" t="n">
        <f aca="false">IF(C2052&lt;&gt;0,IF(I2052&lt;&gt;0,I2052/C2052*100,""),"")</f>
        <v>132.98089744634</v>
      </c>
      <c r="M2052" s="86" t="n">
        <f aca="false">IF(E2052&lt;&gt;0,IF(K2052&lt;&gt;0,K2052/E2052*100,""),"")</f>
        <v>132.98089744634</v>
      </c>
      <c r="N2052" s="86" t="n">
        <f aca="false">IF(F2052&lt;&gt;0,IF(I2052&lt;&gt;0,I2052/F2052*100,""),"")</f>
        <v>123.521229801621</v>
      </c>
      <c r="O2052" s="86" t="n">
        <f aca="false">IF(H2052&lt;&gt;0,IF(K2052&lt;&gt;0,K2052/H2052*100,""),"")</f>
        <v>123.521229801621</v>
      </c>
      <c r="Q2052" s="65" t="n">
        <f aca="false">E2052-C2052-D2052</f>
        <v>0</v>
      </c>
      <c r="R2052" s="66" t="n">
        <f aca="false">H2052-F2052-G2052</f>
        <v>0</v>
      </c>
      <c r="S2052" s="66" t="n">
        <f aca="false">K2052-I2052-J2052</f>
        <v>0</v>
      </c>
    </row>
    <row r="2053" s="43" customFormat="true" ht="12" hidden="false" customHeight="true" outlineLevel="0" collapsed="false">
      <c r="A2053" s="264" t="s">
        <v>1041</v>
      </c>
      <c r="B2053" s="87"/>
      <c r="C2053" s="250"/>
      <c r="D2053" s="250"/>
      <c r="E2053" s="265" t="n">
        <f aca="false">SUM(C2053:D2053)</f>
        <v>0</v>
      </c>
      <c r="F2053" s="265"/>
      <c r="G2053" s="250"/>
      <c r="H2053" s="265" t="n">
        <f aca="false">SUM(F2053:G2053)</f>
        <v>0</v>
      </c>
      <c r="I2053" s="250"/>
      <c r="J2053" s="250"/>
      <c r="K2053" s="265" t="n">
        <f aca="false">SUM(I2053:J2053)</f>
        <v>0</v>
      </c>
      <c r="L2053" s="106" t="str">
        <f aca="false">IF(C2053&lt;&gt;0,IF(I2053&lt;&gt;0,I2053/C2053*100,""),"")</f>
        <v/>
      </c>
      <c r="M2053" s="106" t="str">
        <f aca="false">IF(E2053&lt;&gt;0,IF(K2053&lt;&gt;0,K2053/E2053*100,""),"")</f>
        <v/>
      </c>
      <c r="N2053" s="106" t="str">
        <f aca="false">IF(F2053&lt;&gt;0,IF(I2053&lt;&gt;0,I2053/F2053*100,""),"")</f>
        <v/>
      </c>
      <c r="O2053" s="106" t="str">
        <f aca="false">IF(H2053&lt;&gt;0,IF(K2053&lt;&gt;0,K2053/H2053*100,""),"")</f>
        <v/>
      </c>
      <c r="P2053" s="168"/>
      <c r="Q2053" s="65" t="n">
        <f aca="false">E2053-C2053-D2053</f>
        <v>0</v>
      </c>
      <c r="R2053" s="66" t="n">
        <f aca="false">H2053-F2053-G2053</f>
        <v>0</v>
      </c>
      <c r="S2053" s="66" t="n">
        <f aca="false">K2053-I2053-J2053</f>
        <v>0</v>
      </c>
    </row>
    <row r="2054" s="43" customFormat="true" ht="16.5" hidden="false" customHeight="true" outlineLevel="0" collapsed="false">
      <c r="A2054" s="266" t="s">
        <v>1042</v>
      </c>
      <c r="B2054" s="267"/>
      <c r="C2054" s="268" t="n">
        <v>128642902</v>
      </c>
      <c r="D2054" s="268"/>
      <c r="E2054" s="269" t="n">
        <f aca="false">SUM(C2054:D2054)</f>
        <v>128642902</v>
      </c>
      <c r="F2054" s="269" t="n">
        <v>140121402</v>
      </c>
      <c r="G2054" s="268"/>
      <c r="H2054" s="269" t="n">
        <f aca="false">SUM(F2054:G2054)</f>
        <v>140121402</v>
      </c>
      <c r="I2054" s="268" t="n">
        <v>222614152</v>
      </c>
      <c r="J2054" s="268"/>
      <c r="K2054" s="269" t="n">
        <f aca="false">SUM(I2054:J2054)</f>
        <v>222614152</v>
      </c>
      <c r="L2054" s="270" t="n">
        <f aca="false">IF(C2054&lt;&gt;0,IF(I2054&lt;&gt;0,I2054/C2054*100,""),"")</f>
        <v>173.048142213085</v>
      </c>
      <c r="M2054" s="270" t="n">
        <f aca="false">IF(E2054&lt;&gt;0,IF(K2054&lt;&gt;0,K2054/E2054*100,""),"")</f>
        <v>173.048142213085</v>
      </c>
      <c r="N2054" s="270" t="n">
        <f aca="false">IF(F2054&lt;&gt;0,IF(I2054&lt;&gt;0,I2054/F2054*100,""),"")</f>
        <v>158.87234128588</v>
      </c>
      <c r="O2054" s="270" t="n">
        <f aca="false">IF(H2054&lt;&gt;0,IF(K2054&lt;&gt;0,K2054/H2054*100,""),"")</f>
        <v>158.87234128588</v>
      </c>
      <c r="Q2054" s="65" t="n">
        <f aca="false">E2054-C2054-D2054</f>
        <v>0</v>
      </c>
      <c r="R2054" s="66" t="n">
        <f aca="false">H2054-F2054-G2054</f>
        <v>0</v>
      </c>
      <c r="S2054" s="66" t="n">
        <f aca="false">K2054-I2054-J2054</f>
        <v>0</v>
      </c>
    </row>
    <row r="2055" s="43" customFormat="true" ht="19.5" hidden="false" customHeight="true" outlineLevel="0" collapsed="false">
      <c r="A2055" s="261" t="s">
        <v>1043</v>
      </c>
      <c r="B2055" s="85"/>
      <c r="C2055" s="262" t="n">
        <v>776375018</v>
      </c>
      <c r="D2055" s="262"/>
      <c r="E2055" s="263" t="n">
        <f aca="false">SUM(C2055:D2055)</f>
        <v>776375018</v>
      </c>
      <c r="F2055" s="263" t="n">
        <v>823148248</v>
      </c>
      <c r="G2055" s="262"/>
      <c r="H2055" s="263" t="n">
        <f aca="false">SUM(F2055:G2055)</f>
        <v>823148248</v>
      </c>
      <c r="I2055" s="262" t="n">
        <v>662953297</v>
      </c>
      <c r="J2055" s="262"/>
      <c r="K2055" s="263" t="n">
        <f aca="false">SUM(I2055:J2055)</f>
        <v>662953297</v>
      </c>
      <c r="L2055" s="86" t="n">
        <f aca="false">IF(C2055&lt;&gt;0,IF(I2055&lt;&gt;0,I2055/C2055*100,""),"")</f>
        <v>85.3908590088096</v>
      </c>
      <c r="M2055" s="86" t="n">
        <f aca="false">IF(E2055&lt;&gt;0,IF(K2055&lt;&gt;0,K2055/E2055*100,""),"")</f>
        <v>85.3908590088096</v>
      </c>
      <c r="N2055" s="86" t="n">
        <f aca="false">IF(F2055&lt;&gt;0,IF(I2055&lt;&gt;0,I2055/F2055*100,""),"")</f>
        <v>80.5387484709802</v>
      </c>
      <c r="O2055" s="86" t="n">
        <f aca="false">IF(H2055&lt;&gt;0,IF(K2055&lt;&gt;0,K2055/H2055*100,""),"")</f>
        <v>80.5387484709802</v>
      </c>
      <c r="Q2055" s="65" t="n">
        <f aca="false">E2055-C2055-D2055</f>
        <v>0</v>
      </c>
      <c r="R2055" s="66" t="n">
        <f aca="false">H2055-F2055-G2055</f>
        <v>0</v>
      </c>
      <c r="S2055" s="66" t="n">
        <f aca="false">K2055-I2055-J2055</f>
        <v>0</v>
      </c>
    </row>
    <row r="2056" s="43" customFormat="true" ht="12" hidden="false" customHeight="true" outlineLevel="0" collapsed="false">
      <c r="A2056" s="264" t="s">
        <v>1041</v>
      </c>
      <c r="B2056" s="87"/>
      <c r="C2056" s="250"/>
      <c r="D2056" s="250"/>
      <c r="E2056" s="265" t="n">
        <f aca="false">SUM(C2056:D2056)</f>
        <v>0</v>
      </c>
      <c r="F2056" s="265"/>
      <c r="G2056" s="250"/>
      <c r="H2056" s="265" t="n">
        <f aca="false">SUM(F2056:G2056)</f>
        <v>0</v>
      </c>
      <c r="I2056" s="250"/>
      <c r="J2056" s="250"/>
      <c r="K2056" s="265" t="n">
        <f aca="false">SUM(I2056:J2056)</f>
        <v>0</v>
      </c>
      <c r="L2056" s="106" t="str">
        <f aca="false">IF(C2056&lt;&gt;0,IF(I2056&lt;&gt;0,I2056/C2056*100,""),"")</f>
        <v/>
      </c>
      <c r="M2056" s="106" t="str">
        <f aca="false">IF(E2056&lt;&gt;0,IF(K2056&lt;&gt;0,K2056/E2056*100,""),"")</f>
        <v/>
      </c>
      <c r="N2056" s="106" t="str">
        <f aca="false">IF(F2056&lt;&gt;0,IF(I2056&lt;&gt;0,I2056/F2056*100,""),"")</f>
        <v/>
      </c>
      <c r="O2056" s="106" t="str">
        <f aca="false">IF(H2056&lt;&gt;0,IF(K2056&lt;&gt;0,K2056/H2056*100,""),"")</f>
        <v/>
      </c>
      <c r="Q2056" s="65" t="n">
        <f aca="false">E2056-C2056-D2056</f>
        <v>0</v>
      </c>
      <c r="R2056" s="66" t="n">
        <f aca="false">H2056-F2056-G2056</f>
        <v>0</v>
      </c>
      <c r="S2056" s="66" t="n">
        <f aca="false">K2056-I2056-J2056</f>
        <v>0</v>
      </c>
    </row>
    <row r="2057" s="43" customFormat="true" ht="16.5" hidden="false" customHeight="true" outlineLevel="0" collapsed="false">
      <c r="A2057" s="266" t="s">
        <v>1042</v>
      </c>
      <c r="B2057" s="267"/>
      <c r="C2057" s="268" t="n">
        <f aca="false">48747559+27898</f>
        <v>48775457</v>
      </c>
      <c r="D2057" s="268"/>
      <c r="E2057" s="269" t="n">
        <f aca="false">SUM(C2057:D2057)</f>
        <v>48775457</v>
      </c>
      <c r="F2057" s="269" t="n">
        <f aca="false">45144759+27898</f>
        <v>45172657</v>
      </c>
      <c r="G2057" s="268"/>
      <c r="H2057" s="269" t="n">
        <f aca="false">SUM(F2057:G2057)</f>
        <v>45172657</v>
      </c>
      <c r="I2057" s="268" t="n">
        <v>38574147</v>
      </c>
      <c r="J2057" s="268"/>
      <c r="K2057" s="269" t="n">
        <f aca="false">SUM(I2057:J2057)</f>
        <v>38574147</v>
      </c>
      <c r="L2057" s="270" t="n">
        <f aca="false">IF(C2057&lt;&gt;0,IF(I2057&lt;&gt;0,I2057/C2057*100,""),"")</f>
        <v>79.0851575209229</v>
      </c>
      <c r="M2057" s="270" t="n">
        <f aca="false">IF(E2057&lt;&gt;0,IF(K2057&lt;&gt;0,K2057/E2057*100,""),"")</f>
        <v>79.0851575209229</v>
      </c>
      <c r="N2057" s="270" t="n">
        <f aca="false">IF(F2057&lt;&gt;0,IF(I2057&lt;&gt;0,I2057/F2057*100,""),"")</f>
        <v>85.3926900956922</v>
      </c>
      <c r="O2057" s="270" t="n">
        <f aca="false">IF(H2057&lt;&gt;0,IF(K2057&lt;&gt;0,K2057/H2057*100,""),"")</f>
        <v>85.3926900956922</v>
      </c>
      <c r="Q2057" s="65" t="n">
        <f aca="false">E2057-C2057-D2057</f>
        <v>0</v>
      </c>
      <c r="R2057" s="66" t="n">
        <f aca="false">H2057-F2057-G2057</f>
        <v>0</v>
      </c>
      <c r="S2057" s="66" t="n">
        <f aca="false">K2057-I2057-J2057</f>
        <v>0</v>
      </c>
    </row>
    <row r="2058" s="43" customFormat="true" ht="19.5" hidden="false" customHeight="true" outlineLevel="0" collapsed="false">
      <c r="A2058" s="258" t="s">
        <v>1044</v>
      </c>
      <c r="B2058" s="102"/>
      <c r="C2058" s="259" t="n">
        <v>12948650</v>
      </c>
      <c r="D2058" s="259"/>
      <c r="E2058" s="259" t="n">
        <f aca="false">SUM(C2058:D2058)</f>
        <v>12948650</v>
      </c>
      <c r="F2058" s="259" t="n">
        <v>12564232</v>
      </c>
      <c r="G2058" s="259"/>
      <c r="H2058" s="259" t="n">
        <f aca="false">SUM(F2058:G2058)</f>
        <v>12564232</v>
      </c>
      <c r="I2058" s="259" t="n">
        <v>11081818</v>
      </c>
      <c r="J2058" s="259"/>
      <c r="K2058" s="259" t="n">
        <f aca="false">SUM(I2058:J2058)</f>
        <v>11081818</v>
      </c>
      <c r="L2058" s="260" t="n">
        <f aca="false">IF(C2058&lt;&gt;0,IF(I2058&lt;&gt;0,I2058/C2058*100,""),"")</f>
        <v>85.5828059295757</v>
      </c>
      <c r="M2058" s="260" t="n">
        <f aca="false">IF(E2058&lt;&gt;0,IF(K2058&lt;&gt;0,K2058/E2058*100,""),"")</f>
        <v>85.5828059295757</v>
      </c>
      <c r="N2058" s="260" t="n">
        <f aca="false">IF(F2058&lt;&gt;0,IF(I2058&lt;&gt;0,I2058/F2058*100,""),"")</f>
        <v>88.2013162443992</v>
      </c>
      <c r="O2058" s="260" t="n">
        <f aca="false">IF(H2058&lt;&gt;0,IF(K2058&lt;&gt;0,K2058/H2058*100,""),"")</f>
        <v>88.2013162443992</v>
      </c>
      <c r="Q2058" s="65" t="n">
        <f aca="false">E2058-C2058-D2058</f>
        <v>0</v>
      </c>
      <c r="R2058" s="66" t="n">
        <f aca="false">H2058-F2058-G2058</f>
        <v>0</v>
      </c>
      <c r="S2058" s="66" t="n">
        <f aca="false">K2058-I2058-J2058</f>
        <v>0</v>
      </c>
    </row>
    <row r="2059" s="43" customFormat="true" ht="53.25" hidden="true" customHeight="true" outlineLevel="0" collapsed="false">
      <c r="A2059" s="258" t="s">
        <v>1045</v>
      </c>
      <c r="B2059" s="102"/>
      <c r="C2059" s="259" t="n">
        <v>0</v>
      </c>
      <c r="D2059" s="259"/>
      <c r="E2059" s="259" t="n">
        <f aca="false">SUM(C2059:D2059)</f>
        <v>0</v>
      </c>
      <c r="F2059" s="259" t="n">
        <v>0</v>
      </c>
      <c r="G2059" s="259"/>
      <c r="H2059" s="259" t="n">
        <f aca="false">SUM(F2059:G2059)</f>
        <v>0</v>
      </c>
      <c r="I2059" s="259" t="n">
        <v>0</v>
      </c>
      <c r="J2059" s="259"/>
      <c r="K2059" s="259" t="n">
        <f aca="false">SUM(I2059:J2059)</f>
        <v>0</v>
      </c>
      <c r="L2059" s="260" t="str">
        <f aca="false">IF(C2059&lt;&gt;0,IF(I2059&lt;&gt;0,I2059/C2059*100,""),"")</f>
        <v/>
      </c>
      <c r="M2059" s="260" t="str">
        <f aca="false">IF(E2059&lt;&gt;0,IF(K2059&lt;&gt;0,K2059/E2059*100,""),"")</f>
        <v/>
      </c>
      <c r="N2059" s="260" t="str">
        <f aca="false">IF(F2059&lt;&gt;0,IF(I2059&lt;&gt;0,I2059/F2059*100,""),"")</f>
        <v/>
      </c>
      <c r="O2059" s="260" t="str">
        <f aca="false">IF(H2059&lt;&gt;0,IF(K2059&lt;&gt;0,K2059/H2059*100,""),"")</f>
        <v/>
      </c>
      <c r="P2059" s="13"/>
      <c r="Q2059" s="65" t="n">
        <f aca="false">E2059-C2059-D2059</f>
        <v>0</v>
      </c>
      <c r="R2059" s="66" t="n">
        <f aca="false">H2059-F2059-G2059</f>
        <v>0</v>
      </c>
      <c r="S2059" s="66" t="n">
        <f aca="false">K2059-I2059-J2059</f>
        <v>0</v>
      </c>
    </row>
    <row r="2060" s="43" customFormat="true" ht="27.75" hidden="false" customHeight="true" outlineLevel="0" collapsed="false">
      <c r="A2060" s="251" t="s">
        <v>1046</v>
      </c>
      <c r="B2060" s="271"/>
      <c r="C2060" s="253" t="n">
        <f aca="false">SUM(C2049,C2050)</f>
        <v>6448208021</v>
      </c>
      <c r="D2060" s="253" t="n">
        <f aca="false">SUM(D2049,D2050)</f>
        <v>643326151</v>
      </c>
      <c r="E2060" s="253" t="n">
        <f aca="false">SUM(C2060:D2060)</f>
        <v>7091534172</v>
      </c>
      <c r="F2060" s="253" t="n">
        <f aca="false">SUM(F2049,F2050)</f>
        <v>6700582863</v>
      </c>
      <c r="G2060" s="253" t="n">
        <f aca="false">SUM(G2049,G2050)</f>
        <v>663842456</v>
      </c>
      <c r="H2060" s="253" t="n">
        <f aca="false">SUM(F2060:G2060)</f>
        <v>7364425319</v>
      </c>
      <c r="I2060" s="253" t="n">
        <f aca="false">SUM(I2049,I2050)</f>
        <v>6377329119</v>
      </c>
      <c r="J2060" s="253" t="n">
        <f aca="false">SUM(J2049,J2050)</f>
        <v>697617121</v>
      </c>
      <c r="K2060" s="253" t="n">
        <f aca="false">SUM(I2060:J2060)</f>
        <v>7074946240</v>
      </c>
      <c r="L2060" s="254" t="n">
        <f aca="false">IF(C2060&lt;&gt;0,IF(I2060&lt;&gt;0,I2060/C2060*100,""),"")</f>
        <v>98.9007969071536</v>
      </c>
      <c r="M2060" s="254" t="n">
        <f aca="false">IF(E2060&lt;&gt;0,IF(K2060&lt;&gt;0,K2060/E2060*100,""),"")</f>
        <v>99.766088245538</v>
      </c>
      <c r="N2060" s="254" t="n">
        <f aca="false">IF(F2060&lt;&gt;0,IF(I2060&lt;&gt;0,I2060/F2060*100,""),"")</f>
        <v>95.1757369379763</v>
      </c>
      <c r="O2060" s="254" t="n">
        <f aca="false">IF(H2060&lt;&gt;0,IF(K2060&lt;&gt;0,K2060/H2060*100,""),"")</f>
        <v>96.0692237824294</v>
      </c>
      <c r="Q2060" s="65"/>
      <c r="R2060" s="66"/>
      <c r="S2060" s="66"/>
    </row>
    <row r="2061" s="43" customFormat="true" ht="21.75" hidden="false" customHeight="true" outlineLevel="0" collapsed="false">
      <c r="A2061" s="272" t="s">
        <v>1047</v>
      </c>
      <c r="B2061" s="273"/>
      <c r="C2061" s="274"/>
      <c r="D2061" s="274"/>
      <c r="E2061" s="274" t="n">
        <f aca="false">SUM(E2062,E2063,E2072)</f>
        <v>38036443</v>
      </c>
      <c r="F2061" s="274"/>
      <c r="G2061" s="274"/>
      <c r="H2061" s="274" t="n">
        <f aca="false">SUM(H2062,H2063,H2072)</f>
        <v>9806542</v>
      </c>
      <c r="I2061" s="274"/>
      <c r="J2061" s="274"/>
      <c r="K2061" s="274" t="n">
        <f aca="false">SUM(K2062,K2063,K2072)</f>
        <v>41524621</v>
      </c>
      <c r="L2061" s="275" t="str">
        <f aca="false">IF(C2061&lt;&gt;0,IF(I2061&lt;&gt;0,I2061/C2061*100,""),"")</f>
        <v/>
      </c>
      <c r="M2061" s="275" t="n">
        <f aca="false">IF(E2061&lt;&gt;0,IF(K2061&lt;&gt;0,K2061/E2061*100,""),"")</f>
        <v>109.170620922677</v>
      </c>
      <c r="N2061" s="275" t="str">
        <f aca="false">IF(F2061&lt;&gt;0,IF(I2061&lt;&gt;0,I2061/F2061*100,""),"")</f>
        <v/>
      </c>
      <c r="O2061" s="275" t="n">
        <f aca="false">IF(H2061&lt;&gt;0,IF(K2061&lt;&gt;0,K2061/H2061*100,""),"")</f>
        <v>423.437956009366</v>
      </c>
      <c r="P2061" s="43" t="s">
        <v>1048</v>
      </c>
      <c r="Q2061" s="65"/>
      <c r="R2061" s="66"/>
      <c r="S2061" s="66"/>
    </row>
    <row r="2062" s="43" customFormat="true" ht="16.5" hidden="false" customHeight="true" outlineLevel="0" collapsed="false">
      <c r="A2062" s="276" t="s">
        <v>1049</v>
      </c>
      <c r="B2062" s="87"/>
      <c r="C2062" s="277"/>
      <c r="D2062" s="277"/>
      <c r="E2062" s="277" t="n">
        <v>8000000</v>
      </c>
      <c r="F2062" s="277"/>
      <c r="G2062" s="277"/>
      <c r="H2062" s="277" t="n">
        <v>3265500</v>
      </c>
      <c r="I2062" s="277"/>
      <c r="J2062" s="277"/>
      <c r="K2062" s="277" t="n">
        <v>8000000</v>
      </c>
      <c r="L2062" s="278" t="str">
        <f aca="false">IF(C2062&lt;&gt;0,IF(I2062&lt;&gt;0,I2062/C2062*100,""),"")</f>
        <v/>
      </c>
      <c r="M2062" s="278" t="n">
        <f aca="false">IF(E2062&lt;&gt;0,IF(K2062&lt;&gt;0,K2062/E2062*100,""),"")</f>
        <v>100</v>
      </c>
      <c r="N2062" s="278" t="str">
        <f aca="false">IF(F2062&lt;&gt;0,IF(I2062&lt;&gt;0,I2062/F2062*100,""),"")</f>
        <v/>
      </c>
      <c r="O2062" s="278" t="n">
        <f aca="false">IF(H2062&lt;&gt;0,IF(K2062&lt;&gt;0,K2062/H2062*100,""),"")</f>
        <v>244.985453988669</v>
      </c>
      <c r="Q2062" s="65"/>
      <c r="R2062" s="66"/>
      <c r="S2062" s="66"/>
    </row>
    <row r="2063" s="43" customFormat="true" ht="16.5" hidden="false" customHeight="true" outlineLevel="0" collapsed="false">
      <c r="A2063" s="276" t="s">
        <v>1050</v>
      </c>
      <c r="B2063" s="87"/>
      <c r="C2063" s="277"/>
      <c r="D2063" s="277"/>
      <c r="E2063" s="277" t="n">
        <f aca="false">SUM(E2065:E2069)</f>
        <v>30036443</v>
      </c>
      <c r="F2063" s="277"/>
      <c r="G2063" s="277"/>
      <c r="H2063" s="277" t="n">
        <f aca="false">SUM(H2065:H2069)</f>
        <v>6541042</v>
      </c>
      <c r="I2063" s="277"/>
      <c r="J2063" s="277"/>
      <c r="K2063" s="277" t="n">
        <f aca="false">SUM(K2065:K2069)</f>
        <v>33524621</v>
      </c>
      <c r="L2063" s="278" t="str">
        <f aca="false">IF(C2063&lt;&gt;0,IF(I2063&lt;&gt;0,I2063/C2063*100,""),"")</f>
        <v/>
      </c>
      <c r="M2063" s="278" t="n">
        <f aca="false">IF(E2063&lt;&gt;0,IF(K2063&lt;&gt;0,K2063/E2063*100,""),"")</f>
        <v>111.61315272917</v>
      </c>
      <c r="N2063" s="278" t="str">
        <f aca="false">IF(F2063&lt;&gt;0,IF(I2063&lt;&gt;0,I2063/F2063*100,""),"")</f>
        <v/>
      </c>
      <c r="O2063" s="278" t="n">
        <f aca="false">IF(H2063&lt;&gt;0,IF(K2063&lt;&gt;0,K2063/H2063*100,""),"")</f>
        <v>512.527224255707</v>
      </c>
      <c r="Q2063" s="65"/>
      <c r="R2063" s="66"/>
      <c r="S2063" s="66"/>
    </row>
    <row r="2064" s="43" customFormat="true" ht="6" hidden="false" customHeight="true" outlineLevel="0" collapsed="false">
      <c r="A2064" s="279"/>
      <c r="B2064" s="87"/>
      <c r="C2064" s="277"/>
      <c r="D2064" s="277"/>
      <c r="E2064" s="265"/>
      <c r="F2064" s="265"/>
      <c r="G2064" s="277"/>
      <c r="H2064" s="265"/>
      <c r="I2064" s="277"/>
      <c r="J2064" s="277"/>
      <c r="K2064" s="265"/>
      <c r="L2064" s="106" t="str">
        <f aca="false">IF(C2064&lt;&gt;0,IF(I2064&lt;&gt;0,I2064/C2064*100,""),"")</f>
        <v/>
      </c>
      <c r="M2064" s="106" t="str">
        <f aca="false">IF(E2064&lt;&gt;0,IF(K2064&lt;&gt;0,K2064/E2064*100,""),"")</f>
        <v/>
      </c>
      <c r="N2064" s="106" t="str">
        <f aca="false">IF(F2064&lt;&gt;0,IF(I2064&lt;&gt;0,I2064/F2064*100,""),"")</f>
        <v/>
      </c>
      <c r="O2064" s="106" t="str">
        <f aca="false">IF(H2064&lt;&gt;0,IF(K2064&lt;&gt;0,K2064/H2064*100,""),"")</f>
        <v/>
      </c>
      <c r="Q2064" s="65"/>
      <c r="R2064" s="66"/>
      <c r="S2064" s="66"/>
    </row>
    <row r="2065" s="43" customFormat="true" ht="12" hidden="false" customHeight="false" outlineLevel="0" collapsed="false">
      <c r="A2065" s="279" t="s">
        <v>1051</v>
      </c>
      <c r="B2065" s="87"/>
      <c r="C2065" s="277"/>
      <c r="D2065" s="277"/>
      <c r="E2065" s="265" t="n">
        <f aca="false">3284600-1697184</f>
        <v>1587416</v>
      </c>
      <c r="F2065" s="265"/>
      <c r="G2065" s="277"/>
      <c r="H2065" s="265" t="n">
        <v>848016</v>
      </c>
      <c r="I2065" s="277"/>
      <c r="J2065" s="277"/>
      <c r="K2065" s="265" t="n">
        <v>2297200</v>
      </c>
      <c r="L2065" s="106" t="str">
        <f aca="false">IF(C2065&lt;&gt;0,IF(I2065&lt;&gt;0,I2065/C2065*100,""),"")</f>
        <v/>
      </c>
      <c r="M2065" s="106" t="n">
        <f aca="false">IF(E2065&lt;&gt;0,IF(K2065&lt;&gt;0,K2065/E2065*100,""),"")</f>
        <v>144.713169074773</v>
      </c>
      <c r="N2065" s="106" t="str">
        <f aca="false">IF(F2065&lt;&gt;0,IF(I2065&lt;&gt;0,I2065/F2065*100,""),"")</f>
        <v/>
      </c>
      <c r="O2065" s="106" t="n">
        <f aca="false">IF(H2065&lt;&gt;0,IF(K2065&lt;&gt;0,K2065/H2065*100,""),"")</f>
        <v>270.891115261976</v>
      </c>
      <c r="Q2065" s="65"/>
      <c r="R2065" s="66"/>
      <c r="S2065" s="66"/>
    </row>
    <row r="2066" s="43" customFormat="true" ht="11.25" hidden="false" customHeight="false" outlineLevel="0" collapsed="false">
      <c r="A2066" s="280" t="s">
        <v>1052</v>
      </c>
      <c r="B2066" s="138"/>
      <c r="C2066" s="265"/>
      <c r="D2066" s="265"/>
      <c r="E2066" s="265" t="n">
        <v>20000000</v>
      </c>
      <c r="F2066" s="265"/>
      <c r="G2066" s="265"/>
      <c r="H2066" s="265" t="n">
        <v>5573410</v>
      </c>
      <c r="I2066" s="265"/>
      <c r="J2066" s="265"/>
      <c r="K2066" s="265" t="n">
        <v>20000000</v>
      </c>
      <c r="L2066" s="106" t="str">
        <f aca="false">IF(C2066&lt;&gt;0,IF(I2066&lt;&gt;0,I2066/C2066*100,""),"")</f>
        <v/>
      </c>
      <c r="M2066" s="106" t="n">
        <f aca="false">IF(E2066&lt;&gt;0,IF(K2066&lt;&gt;0,K2066/E2066*100,""),"")</f>
        <v>100</v>
      </c>
      <c r="N2066" s="106" t="str">
        <f aca="false">IF(F2066&lt;&gt;0,IF(I2066&lt;&gt;0,I2066/F2066*100,""),"")</f>
        <v/>
      </c>
      <c r="O2066" s="106" t="n">
        <f aca="false">IF(H2066&lt;&gt;0,IF(K2066&lt;&gt;0,K2066/H2066*100,""),"")</f>
        <v>358.846738352283</v>
      </c>
      <c r="Q2066" s="65"/>
      <c r="R2066" s="66"/>
      <c r="S2066" s="66"/>
    </row>
    <row r="2067" s="43" customFormat="true" ht="11.25" hidden="false" customHeight="false" outlineLevel="0" collapsed="false">
      <c r="A2067" s="279" t="s">
        <v>1053</v>
      </c>
      <c r="B2067" s="87"/>
      <c r="C2067" s="265"/>
      <c r="D2067" s="265"/>
      <c r="E2067" s="281" t="n">
        <f aca="false">1449027+5000000</f>
        <v>6449027</v>
      </c>
      <c r="F2067" s="281"/>
      <c r="G2067" s="265"/>
      <c r="H2067" s="281" t="n">
        <v>119616</v>
      </c>
      <c r="I2067" s="265"/>
      <c r="J2067" s="265"/>
      <c r="K2067" s="281" t="n">
        <v>11227421</v>
      </c>
      <c r="L2067" s="282" t="str">
        <f aca="false">IF(C2067&lt;&gt;0,IF(I2067&lt;&gt;0,I2067/C2067*100,""),"")</f>
        <v/>
      </c>
      <c r="M2067" s="282" t="n">
        <f aca="false">IF(E2067&lt;&gt;0,IF(K2067&lt;&gt;0,K2067/E2067*100,""),"")</f>
        <v>174.09480530939</v>
      </c>
      <c r="N2067" s="282" t="str">
        <f aca="false">IF(F2067&lt;&gt;0,IF(I2067&lt;&gt;0,I2067/F2067*100,""),"")</f>
        <v/>
      </c>
      <c r="O2067" s="282" t="n">
        <f aca="false">IF(H2067&lt;&gt;0,IF(K2067&lt;&gt;0,K2067/H2067*100,""),"")</f>
        <v>9386.22007089353</v>
      </c>
      <c r="Q2067" s="65"/>
      <c r="R2067" s="66"/>
      <c r="S2067" s="66"/>
    </row>
    <row r="2068" s="43" customFormat="true" ht="11.25" hidden="false" customHeight="false" outlineLevel="0" collapsed="false">
      <c r="A2068" s="279" t="s">
        <v>1054</v>
      </c>
      <c r="B2068" s="138"/>
      <c r="C2068" s="265"/>
      <c r="D2068" s="265"/>
      <c r="E2068" s="265" t="n">
        <v>2000000</v>
      </c>
      <c r="F2068" s="265"/>
      <c r="G2068" s="265"/>
      <c r="H2068" s="265"/>
      <c r="I2068" s="265"/>
      <c r="J2068" s="265"/>
      <c r="K2068" s="265"/>
      <c r="L2068" s="106" t="str">
        <f aca="false">IF(C2068&lt;&gt;0,IF(I2068&lt;&gt;0,I2068/C2068*100,""),"")</f>
        <v/>
      </c>
      <c r="M2068" s="106" t="str">
        <f aca="false">IF(E2068&lt;&gt;0,IF(K2068&lt;&gt;0,K2068/E2068*100,""),"")</f>
        <v/>
      </c>
      <c r="N2068" s="106" t="str">
        <f aca="false">IF(F2068&lt;&gt;0,IF(I2068&lt;&gt;0,I2068/F2068*100,""),"")</f>
        <v/>
      </c>
      <c r="O2068" s="106" t="str">
        <f aca="false">IF(H2068&lt;&gt;0,IF(K2068&lt;&gt;0,K2068/H2068*100,""),"")</f>
        <v/>
      </c>
      <c r="Q2068" s="65"/>
      <c r="R2068" s="66"/>
      <c r="S2068" s="66"/>
    </row>
    <row r="2069" s="43" customFormat="true" ht="12" hidden="false" customHeight="false" outlineLevel="0" collapsed="false">
      <c r="A2069" s="279"/>
      <c r="B2069" s="138"/>
      <c r="C2069" s="265"/>
      <c r="D2069" s="265"/>
      <c r="E2069" s="265"/>
      <c r="F2069" s="265"/>
      <c r="G2069" s="265"/>
      <c r="H2069" s="265"/>
      <c r="I2069" s="265"/>
      <c r="J2069" s="265"/>
      <c r="K2069" s="265"/>
      <c r="L2069" s="106" t="str">
        <f aca="false">IF(C2069&lt;&gt;0,IF(I2069&lt;&gt;0,I2069/C2069*100,""),"")</f>
        <v/>
      </c>
      <c r="M2069" s="106" t="str">
        <f aca="false">IF(E2069&lt;&gt;0,IF(K2069&lt;&gt;0,K2069/E2069*100,""),"")</f>
        <v/>
      </c>
      <c r="N2069" s="106" t="str">
        <f aca="false">IF(F2069&lt;&gt;0,IF(I2069&lt;&gt;0,I2069/F2069*100,""),"")</f>
        <v/>
      </c>
      <c r="O2069" s="106" t="str">
        <f aca="false">IF(H2069&lt;&gt;0,IF(K2069&lt;&gt;0,K2069/H2069*100,""),"")</f>
        <v/>
      </c>
      <c r="P2069" s="168"/>
      <c r="Q2069" s="65"/>
      <c r="R2069" s="66"/>
      <c r="S2069" s="66"/>
    </row>
    <row r="2070" s="43" customFormat="true" ht="11.25" hidden="true" customHeight="false" outlineLevel="0" collapsed="false">
      <c r="A2070" s="279"/>
      <c r="B2070" s="138"/>
      <c r="C2070" s="265"/>
      <c r="D2070" s="265"/>
      <c r="E2070" s="265"/>
      <c r="F2070" s="265"/>
      <c r="G2070" s="265"/>
      <c r="H2070" s="265"/>
      <c r="I2070" s="265"/>
      <c r="J2070" s="265"/>
      <c r="K2070" s="265"/>
      <c r="L2070" s="106" t="str">
        <f aca="false">IF(C2070&lt;&gt;0,IF(I2070&lt;&gt;0,I2070/C2070*100,""),"")</f>
        <v/>
      </c>
      <c r="M2070" s="106" t="str">
        <f aca="false">IF(E2070&lt;&gt;0,IF(K2070&lt;&gt;0,K2070/E2070*100,""),"")</f>
        <v/>
      </c>
      <c r="N2070" s="106" t="str">
        <f aca="false">IF(F2070&lt;&gt;0,IF(I2070&lt;&gt;0,I2070/F2070*100,""),"")</f>
        <v/>
      </c>
      <c r="O2070" s="106" t="str">
        <f aca="false">IF(H2070&lt;&gt;0,IF(K2070&lt;&gt;0,K2070/H2070*100,""),"")</f>
        <v/>
      </c>
      <c r="Q2070" s="65"/>
      <c r="R2070" s="66"/>
      <c r="S2070" s="66"/>
    </row>
    <row r="2071" s="43" customFormat="true" ht="9.75" hidden="true" customHeight="true" outlineLevel="0" collapsed="false">
      <c r="A2071" s="279"/>
      <c r="B2071" s="138"/>
      <c r="C2071" s="265"/>
      <c r="D2071" s="265"/>
      <c r="E2071" s="265"/>
      <c r="F2071" s="265"/>
      <c r="G2071" s="265"/>
      <c r="H2071" s="265"/>
      <c r="I2071" s="265"/>
      <c r="J2071" s="265"/>
      <c r="K2071" s="265"/>
      <c r="L2071" s="106" t="str">
        <f aca="false">IF(C2071&lt;&gt;0,IF(I2071&lt;&gt;0,I2071/C2071*100,""),"")</f>
        <v/>
      </c>
      <c r="M2071" s="106" t="str">
        <f aca="false">IF(E2071&lt;&gt;0,IF(K2071&lt;&gt;0,K2071/E2071*100,""),"")</f>
        <v/>
      </c>
      <c r="N2071" s="106" t="str">
        <f aca="false">IF(F2071&lt;&gt;0,IF(I2071&lt;&gt;0,I2071/F2071*100,""),"")</f>
        <v/>
      </c>
      <c r="O2071" s="106" t="str">
        <f aca="false">IF(H2071&lt;&gt;0,IF(K2071&lt;&gt;0,K2071/H2071*100,""),"")</f>
        <v/>
      </c>
      <c r="Q2071" s="65"/>
      <c r="R2071" s="66"/>
      <c r="S2071" s="66"/>
    </row>
    <row r="2072" s="43" customFormat="true" ht="12" hidden="true" customHeight="false" outlineLevel="0" collapsed="false">
      <c r="A2072" s="283" t="s">
        <v>1055</v>
      </c>
      <c r="B2072" s="138"/>
      <c r="C2072" s="277"/>
      <c r="D2072" s="277"/>
      <c r="E2072" s="277" t="n">
        <f aca="false">SUM(E2073:E2073)</f>
        <v>0</v>
      </c>
      <c r="F2072" s="277"/>
      <c r="G2072" s="277"/>
      <c r="H2072" s="277" t="n">
        <f aca="false">SUM(H2073:H2073)</f>
        <v>0</v>
      </c>
      <c r="I2072" s="277"/>
      <c r="J2072" s="277"/>
      <c r="K2072" s="277" t="n">
        <f aca="false">SUM(K2073:K2073)</f>
        <v>0</v>
      </c>
      <c r="L2072" s="278" t="str">
        <f aca="false">IF(C2072&lt;&gt;0,IF(I2072&lt;&gt;0,I2072/C2072*100,""),"")</f>
        <v/>
      </c>
      <c r="M2072" s="278" t="str">
        <f aca="false">IF(E2072&lt;&gt;0,IF(K2072&lt;&gt;0,K2072/E2072*100,""),"")</f>
        <v/>
      </c>
      <c r="N2072" s="278" t="str">
        <f aca="false">IF(F2072&lt;&gt;0,IF(I2072&lt;&gt;0,I2072/F2072*100,""),"")</f>
        <v/>
      </c>
      <c r="O2072" s="278" t="str">
        <f aca="false">IF(H2072&lt;&gt;0,IF(K2072&lt;&gt;0,K2072/H2072*100,""),"")</f>
        <v/>
      </c>
      <c r="Q2072" s="65"/>
      <c r="R2072" s="66"/>
      <c r="S2072" s="66"/>
    </row>
    <row r="2073" s="43" customFormat="true" ht="22.5" hidden="true" customHeight="false" outlineLevel="0" collapsed="false">
      <c r="A2073" s="284" t="s">
        <v>1056</v>
      </c>
      <c r="B2073" s="138"/>
      <c r="C2073" s="277"/>
      <c r="D2073" s="277"/>
      <c r="E2073" s="265"/>
      <c r="F2073" s="265"/>
      <c r="G2073" s="277"/>
      <c r="H2073" s="265"/>
      <c r="I2073" s="277"/>
      <c r="J2073" s="277"/>
      <c r="K2073" s="265"/>
      <c r="L2073" s="106" t="str">
        <f aca="false">IF(C2073&lt;&gt;0,IF(I2073&lt;&gt;0,I2073/C2073*100,""),"")</f>
        <v/>
      </c>
      <c r="M2073" s="106" t="str">
        <f aca="false">IF(E2073&lt;&gt;0,IF(K2073&lt;&gt;0,K2073/E2073*100,""),"")</f>
        <v/>
      </c>
      <c r="N2073" s="106" t="str">
        <f aca="false">IF(F2073&lt;&gt;0,IF(I2073&lt;&gt;0,I2073/F2073*100,""),"")</f>
        <v/>
      </c>
      <c r="O2073" s="106" t="str">
        <f aca="false">IF(H2073&lt;&gt;0,IF(K2073&lt;&gt;0,K2073/H2073*100,""),"")</f>
        <v/>
      </c>
      <c r="Q2073" s="65"/>
      <c r="R2073" s="66"/>
      <c r="S2073" s="66"/>
    </row>
    <row r="2074" s="43" customFormat="true" ht="38.25" hidden="false" customHeight="true" outlineLevel="0" collapsed="false">
      <c r="A2074" s="285" t="s">
        <v>1057</v>
      </c>
      <c r="B2074" s="286"/>
      <c r="C2074" s="287"/>
      <c r="D2074" s="287"/>
      <c r="E2074" s="288" t="n">
        <f aca="false">SUM(E2061,E2060)</f>
        <v>7129570615</v>
      </c>
      <c r="F2074" s="288"/>
      <c r="G2074" s="287"/>
      <c r="H2074" s="288" t="n">
        <f aca="false">SUM(H2061,H2060)</f>
        <v>7374231861</v>
      </c>
      <c r="I2074" s="287"/>
      <c r="J2074" s="287"/>
      <c r="K2074" s="288" t="n">
        <f aca="false">SUM(K2061,K2060)</f>
        <v>7116470861</v>
      </c>
      <c r="L2074" s="289" t="str">
        <f aca="false">IF(C2074&lt;&gt;0,IF(I2074&lt;&gt;0,I2074/C2074*100,""),"")</f>
        <v/>
      </c>
      <c r="M2074" s="289" t="n">
        <f aca="false">IF(E2074&lt;&gt;0,IF(K2074&lt;&gt;0,K2074/E2074*100,""),"")</f>
        <v>99.816261669778</v>
      </c>
      <c r="N2074" s="289" t="str">
        <f aca="false">IF(F2074&lt;&gt;0,IF(I2074&lt;&gt;0,I2074/F2074*100,""),"")</f>
        <v/>
      </c>
      <c r="O2074" s="289" t="n">
        <f aca="false">IF(H2074&lt;&gt;0,IF(K2074&lt;&gt;0,K2074/H2074*100,""),"")</f>
        <v>96.504571528823</v>
      </c>
      <c r="P2074" s="13"/>
      <c r="Q2074" s="65"/>
      <c r="R2074" s="66"/>
      <c r="S2074" s="66"/>
    </row>
    <row r="2075" s="43" customFormat="true" ht="18" hidden="false" customHeight="true" outlineLevel="0" collapsed="false">
      <c r="A2075" s="290" t="s">
        <v>1058</v>
      </c>
      <c r="B2075" s="291"/>
      <c r="C2075" s="292"/>
      <c r="D2075" s="292"/>
      <c r="E2075" s="292" t="n">
        <f aca="false">SUM(E2074-E2076)</f>
        <v>5756656826</v>
      </c>
      <c r="F2075" s="292"/>
      <c r="G2075" s="292"/>
      <c r="H2075" s="292" t="n">
        <f aca="false">SUM(H2074-H2076)</f>
        <v>5913902157</v>
      </c>
      <c r="I2075" s="292"/>
      <c r="J2075" s="292"/>
      <c r="K2075" s="292" t="n">
        <f aca="false">SUM(K2074-K2076)</f>
        <v>5688453519</v>
      </c>
      <c r="L2075" s="293" t="str">
        <f aca="false">IF(C2075&lt;&gt;0,IF(I2075&lt;&gt;0,I2075/C2075*100,""),"")</f>
        <v/>
      </c>
      <c r="M2075" s="293" t="n">
        <f aca="false">IF(E2075&lt;&gt;0,IF(K2075&lt;&gt;0,K2075/E2075*100,""),"")</f>
        <v>98.8152271524688</v>
      </c>
      <c r="N2075" s="293" t="str">
        <f aca="false">IF(F2075&lt;&gt;0,IF(I2075&lt;&gt;0,I2075/F2075*100,""),"")</f>
        <v/>
      </c>
      <c r="O2075" s="293" t="n">
        <f aca="false">IF(H2075&lt;&gt;0,IF(K2075&lt;&gt;0,K2075/H2075*100,""),"")</f>
        <v>96.1878192771054</v>
      </c>
      <c r="Q2075" s="65"/>
      <c r="R2075" s="66"/>
      <c r="S2075" s="66"/>
    </row>
    <row r="2076" s="43" customFormat="true" ht="18" hidden="false" customHeight="true" outlineLevel="0" collapsed="false">
      <c r="A2076" s="290" t="s">
        <v>1059</v>
      </c>
      <c r="B2076" s="291"/>
      <c r="C2076" s="292"/>
      <c r="D2076" s="292"/>
      <c r="E2076" s="292" t="n">
        <f aca="false">SUM(E2078,E2079,E2087)</f>
        <v>1372913789</v>
      </c>
      <c r="F2076" s="292"/>
      <c r="G2076" s="292"/>
      <c r="H2076" s="292" t="n">
        <f aca="false">SUM(H2078,H2079,H2087)</f>
        <v>1460329704</v>
      </c>
      <c r="I2076" s="292"/>
      <c r="J2076" s="292"/>
      <c r="K2076" s="292" t="n">
        <f aca="false">SUM(K2078,K2079,K2087)</f>
        <v>1428017342</v>
      </c>
      <c r="L2076" s="293" t="str">
        <f aca="false">IF(C2076&lt;&gt;0,IF(I2076&lt;&gt;0,I2076/C2076*100,""),"")</f>
        <v/>
      </c>
      <c r="M2076" s="293" t="n">
        <f aca="false">IF(E2076&lt;&gt;0,IF(K2076&lt;&gt;0,K2076/E2076*100,""),"")</f>
        <v>104.013620770765</v>
      </c>
      <c r="N2076" s="293" t="str">
        <f aca="false">IF(F2076&lt;&gt;0,IF(I2076&lt;&gt;0,I2076/F2076*100,""),"")</f>
        <v/>
      </c>
      <c r="O2076" s="293" t="n">
        <f aca="false">IF(H2076&lt;&gt;0,IF(K2076&lt;&gt;0,K2076/H2076*100,""),"")</f>
        <v>97.7873241973033</v>
      </c>
      <c r="Q2076" s="65"/>
      <c r="R2076" s="66"/>
      <c r="S2076" s="66"/>
    </row>
    <row r="2077" s="298" customFormat="true" ht="18" hidden="false" customHeight="true" outlineLevel="0" collapsed="false">
      <c r="A2077" s="294" t="s">
        <v>1060</v>
      </c>
      <c r="B2077" s="295"/>
      <c r="C2077" s="296"/>
      <c r="D2077" s="296"/>
      <c r="E2077" s="296"/>
      <c r="F2077" s="296"/>
      <c r="G2077" s="296"/>
      <c r="H2077" s="296"/>
      <c r="I2077" s="296"/>
      <c r="J2077" s="296"/>
      <c r="K2077" s="296"/>
      <c r="L2077" s="297" t="str">
        <f aca="false">IF(C2077&lt;&gt;0,IF(I2077&lt;&gt;0,I2077/C2077*100,""),"")</f>
        <v/>
      </c>
      <c r="M2077" s="297" t="str">
        <f aca="false">IF(E2077&lt;&gt;0,IF(K2077&lt;&gt;0,K2077/E2077*100,""),"")</f>
        <v/>
      </c>
      <c r="N2077" s="297" t="str">
        <f aca="false">IF(F2077&lt;&gt;0,IF(I2077&lt;&gt;0,I2077/F2077*100,""),"")</f>
        <v/>
      </c>
      <c r="O2077" s="297" t="str">
        <f aca="false">IF(H2077&lt;&gt;0,IF(K2077&lt;&gt;0,K2077/H2077*100,""),"")</f>
        <v/>
      </c>
      <c r="Q2077" s="65"/>
      <c r="R2077" s="66"/>
      <c r="S2077" s="66"/>
    </row>
    <row r="2078" s="43" customFormat="true" ht="18" hidden="false" customHeight="true" outlineLevel="0" collapsed="false">
      <c r="A2078" s="299" t="s">
        <v>1061</v>
      </c>
      <c r="B2078" s="300"/>
      <c r="C2078" s="256"/>
      <c r="D2078" s="256"/>
      <c r="E2078" s="256" t="n">
        <f aca="false">E2051</f>
        <v>106631220</v>
      </c>
      <c r="F2078" s="256"/>
      <c r="G2078" s="256"/>
      <c r="H2078" s="256" t="n">
        <f aca="false">H2051</f>
        <v>111131220</v>
      </c>
      <c r="I2078" s="256"/>
      <c r="J2078" s="256"/>
      <c r="K2078" s="256" t="n">
        <f aca="false">K2051</f>
        <v>119718000</v>
      </c>
      <c r="L2078" s="257" t="str">
        <f aca="false">IF(C2078&lt;&gt;0,IF(I2078&lt;&gt;0,I2078/C2078*100,""),"")</f>
        <v/>
      </c>
      <c r="M2078" s="257" t="n">
        <f aca="false">IF(E2078&lt;&gt;0,IF(K2078&lt;&gt;0,K2078/E2078*100,""),"")</f>
        <v>112.272934699612</v>
      </c>
      <c r="N2078" s="257" t="str">
        <f aca="false">IF(F2078&lt;&gt;0,IF(I2078&lt;&gt;0,I2078/F2078*100,""),"")</f>
        <v/>
      </c>
      <c r="O2078" s="257" t="n">
        <f aca="false">IF(H2078&lt;&gt;0,IF(K2078&lt;&gt;0,K2078/H2078*100,""),"")</f>
        <v>107.726703621179</v>
      </c>
      <c r="Q2078" s="65"/>
      <c r="R2078" s="66"/>
      <c r="S2078" s="66"/>
    </row>
    <row r="2079" s="43" customFormat="true" ht="18" hidden="false" customHeight="true" outlineLevel="0" collapsed="false">
      <c r="A2079" s="301" t="s">
        <v>1062</v>
      </c>
      <c r="B2079" s="302"/>
      <c r="C2079" s="303"/>
      <c r="D2079" s="303"/>
      <c r="E2079" s="303" t="n">
        <f aca="false">SUM(E2080,E2083,E2086)</f>
        <v>1266282569</v>
      </c>
      <c r="F2079" s="303"/>
      <c r="G2079" s="303"/>
      <c r="H2079" s="303" t="n">
        <f aca="false">SUM(H2080,H2083,H2086)</f>
        <v>1349198484</v>
      </c>
      <c r="I2079" s="303"/>
      <c r="J2079" s="303"/>
      <c r="K2079" s="303" t="n">
        <f aca="false">SUM(K2080,K2083,K2086)</f>
        <v>1308299342</v>
      </c>
      <c r="L2079" s="304" t="str">
        <f aca="false">IF(C2079&lt;&gt;0,IF(I2079&lt;&gt;0,I2079/C2079*100,""),"")</f>
        <v/>
      </c>
      <c r="M2079" s="304" t="n">
        <f aca="false">IF(E2079&lt;&gt;0,IF(K2079&lt;&gt;0,K2079/E2079*100,""),"")</f>
        <v>103.318119827961</v>
      </c>
      <c r="N2079" s="304" t="str">
        <f aca="false">IF(F2079&lt;&gt;0,IF(I2079&lt;&gt;0,I2079/F2079*100,""),"")</f>
        <v/>
      </c>
      <c r="O2079" s="304" t="n">
        <f aca="false">IF(H2079&lt;&gt;0,IF(K2079&lt;&gt;0,K2079/H2079*100,""),"")</f>
        <v>96.9686341568703</v>
      </c>
      <c r="Q2079" s="65"/>
      <c r="R2079" s="66"/>
      <c r="S2079" s="66"/>
    </row>
    <row r="2080" s="309" customFormat="true" ht="20.25" hidden="false" customHeight="true" outlineLevel="0" collapsed="false">
      <c r="A2080" s="305" t="s">
        <v>1063</v>
      </c>
      <c r="B2080" s="306"/>
      <c r="C2080" s="307"/>
      <c r="D2080" s="307"/>
      <c r="E2080" s="307" t="n">
        <f aca="false">SUM(E2052)</f>
        <v>476958901</v>
      </c>
      <c r="F2080" s="307"/>
      <c r="G2080" s="307"/>
      <c r="H2080" s="307" t="n">
        <f aca="false">SUM(H2052)</f>
        <v>513486004</v>
      </c>
      <c r="I2080" s="307"/>
      <c r="J2080" s="307"/>
      <c r="K2080" s="307" t="n">
        <f aca="false">SUM(K2052)</f>
        <v>634264227</v>
      </c>
      <c r="L2080" s="308" t="str">
        <f aca="false">IF(C2080&lt;&gt;0,IF(I2080&lt;&gt;0,I2080/C2080*100,""),"")</f>
        <v/>
      </c>
      <c r="M2080" s="308" t="n">
        <f aca="false">IF(E2080&lt;&gt;0,IF(K2080&lt;&gt;0,K2080/E2080*100,""),"")</f>
        <v>132.98089744634</v>
      </c>
      <c r="N2080" s="308" t="str">
        <f aca="false">IF(F2080&lt;&gt;0,IF(I2080&lt;&gt;0,I2080/F2080*100,""),"")</f>
        <v/>
      </c>
      <c r="O2080" s="308" t="n">
        <f aca="false">IF(H2080&lt;&gt;0,IF(K2080&lt;&gt;0,K2080/H2080*100,""),"")</f>
        <v>123.521229801621</v>
      </c>
      <c r="Q2080" s="65"/>
      <c r="R2080" s="66"/>
      <c r="S2080" s="66"/>
    </row>
    <row r="2081" s="314" customFormat="true" ht="11.25" hidden="false" customHeight="false" outlineLevel="0" collapsed="false">
      <c r="A2081" s="310" t="s">
        <v>1060</v>
      </c>
      <c r="B2081" s="311"/>
      <c r="C2081" s="312"/>
      <c r="D2081" s="312"/>
      <c r="E2081" s="312"/>
      <c r="F2081" s="312"/>
      <c r="G2081" s="312"/>
      <c r="H2081" s="312"/>
      <c r="I2081" s="312"/>
      <c r="J2081" s="312"/>
      <c r="K2081" s="312"/>
      <c r="L2081" s="313" t="str">
        <f aca="false">IF(C2081&lt;&gt;0,IF(I2081&lt;&gt;0,I2081/C2081*100,""),"")</f>
        <v/>
      </c>
      <c r="M2081" s="313" t="str">
        <f aca="false">IF(E2081&lt;&gt;0,IF(K2081&lt;&gt;0,K2081/E2081*100,""),"")</f>
        <v/>
      </c>
      <c r="N2081" s="313" t="str">
        <f aca="false">IF(F2081&lt;&gt;0,IF(I2081&lt;&gt;0,I2081/F2081*100,""),"")</f>
        <v/>
      </c>
      <c r="O2081" s="313" t="str">
        <f aca="false">IF(H2081&lt;&gt;0,IF(K2081&lt;&gt;0,K2081/H2081*100,""),"")</f>
        <v/>
      </c>
      <c r="Q2081" s="65"/>
      <c r="R2081" s="66"/>
      <c r="S2081" s="66"/>
    </row>
    <row r="2082" s="309" customFormat="true" ht="24.75" hidden="false" customHeight="true" outlineLevel="0" collapsed="false">
      <c r="A2082" s="315" t="s">
        <v>1042</v>
      </c>
      <c r="B2082" s="306"/>
      <c r="C2082" s="316"/>
      <c r="D2082" s="316"/>
      <c r="E2082" s="316" t="n">
        <f aca="false">SUM(E2054)</f>
        <v>128642902</v>
      </c>
      <c r="F2082" s="316"/>
      <c r="G2082" s="316"/>
      <c r="H2082" s="316" t="n">
        <f aca="false">SUM(H2054)</f>
        <v>140121402</v>
      </c>
      <c r="I2082" s="316"/>
      <c r="J2082" s="316"/>
      <c r="K2082" s="316" t="n">
        <f aca="false">SUM(K2054)</f>
        <v>222614152</v>
      </c>
      <c r="L2082" s="317" t="str">
        <f aca="false">IF(C2082&lt;&gt;0,IF(I2082&lt;&gt;0,I2082/C2082*100,""),"")</f>
        <v/>
      </c>
      <c r="M2082" s="317" t="n">
        <f aca="false">IF(E2082&lt;&gt;0,IF(K2082&lt;&gt;0,K2082/E2082*100,""),"")</f>
        <v>173.048142213085</v>
      </c>
      <c r="N2082" s="317" t="str">
        <f aca="false">IF(F2082&lt;&gt;0,IF(I2082&lt;&gt;0,I2082/F2082*100,""),"")</f>
        <v/>
      </c>
      <c r="O2082" s="317" t="n">
        <f aca="false">IF(H2082&lt;&gt;0,IF(K2082&lt;&gt;0,K2082/H2082*100,""),"")</f>
        <v>158.87234128588</v>
      </c>
      <c r="Q2082" s="65"/>
      <c r="R2082" s="66"/>
      <c r="S2082" s="66"/>
    </row>
    <row r="2083" s="309" customFormat="true" ht="19.5" hidden="false" customHeight="true" outlineLevel="0" collapsed="false">
      <c r="A2083" s="305" t="s">
        <v>1064</v>
      </c>
      <c r="B2083" s="306"/>
      <c r="C2083" s="307"/>
      <c r="D2083" s="307"/>
      <c r="E2083" s="307" t="n">
        <f aca="false">SUM(E2055)</f>
        <v>776375018</v>
      </c>
      <c r="F2083" s="307"/>
      <c r="G2083" s="307"/>
      <c r="H2083" s="307" t="n">
        <f aca="false">SUM(H2055)</f>
        <v>823148248</v>
      </c>
      <c r="I2083" s="307"/>
      <c r="J2083" s="307"/>
      <c r="K2083" s="307" t="n">
        <f aca="false">SUM(K2055)</f>
        <v>662953297</v>
      </c>
      <c r="L2083" s="308" t="str">
        <f aca="false">IF(C2083&lt;&gt;0,IF(I2083&lt;&gt;0,I2083/C2083*100,""),"")</f>
        <v/>
      </c>
      <c r="M2083" s="308" t="n">
        <f aca="false">IF(E2083&lt;&gt;0,IF(K2083&lt;&gt;0,K2083/E2083*100,""),"")</f>
        <v>85.3908590088096</v>
      </c>
      <c r="N2083" s="308" t="str">
        <f aca="false">IF(F2083&lt;&gt;0,IF(I2083&lt;&gt;0,I2083/F2083*100,""),"")</f>
        <v/>
      </c>
      <c r="O2083" s="308" t="n">
        <f aca="false">IF(H2083&lt;&gt;0,IF(K2083&lt;&gt;0,K2083/H2083*100,""),"")</f>
        <v>80.5387484709802</v>
      </c>
      <c r="Q2083" s="65"/>
      <c r="R2083" s="66"/>
      <c r="S2083" s="66"/>
    </row>
    <row r="2084" s="314" customFormat="true" ht="11.25" hidden="false" customHeight="false" outlineLevel="0" collapsed="false">
      <c r="A2084" s="310" t="s">
        <v>1060</v>
      </c>
      <c r="B2084" s="311"/>
      <c r="C2084" s="312"/>
      <c r="D2084" s="312"/>
      <c r="E2084" s="312"/>
      <c r="F2084" s="312"/>
      <c r="G2084" s="312"/>
      <c r="H2084" s="312"/>
      <c r="I2084" s="312"/>
      <c r="J2084" s="312"/>
      <c r="K2084" s="312"/>
      <c r="L2084" s="313" t="str">
        <f aca="false">IF(C2084&lt;&gt;0,IF(I2084&lt;&gt;0,I2084/C2084*100,""),"")</f>
        <v/>
      </c>
      <c r="M2084" s="313" t="str">
        <f aca="false">IF(E2084&lt;&gt;0,IF(K2084&lt;&gt;0,K2084/E2084*100,""),"")</f>
        <v/>
      </c>
      <c r="N2084" s="313" t="str">
        <f aca="false">IF(F2084&lt;&gt;0,IF(I2084&lt;&gt;0,I2084/F2084*100,""),"")</f>
        <v/>
      </c>
      <c r="O2084" s="313" t="str">
        <f aca="false">IF(H2084&lt;&gt;0,IF(K2084&lt;&gt;0,K2084/H2084*100,""),"")</f>
        <v/>
      </c>
      <c r="Q2084" s="65"/>
      <c r="R2084" s="66"/>
      <c r="S2084" s="66"/>
    </row>
    <row r="2085" s="309" customFormat="true" ht="24.75" hidden="false" customHeight="true" outlineLevel="0" collapsed="false">
      <c r="A2085" s="315" t="s">
        <v>1042</v>
      </c>
      <c r="B2085" s="306"/>
      <c r="C2085" s="316"/>
      <c r="D2085" s="316"/>
      <c r="E2085" s="316" t="n">
        <f aca="false">SUM(E2057)</f>
        <v>48775457</v>
      </c>
      <c r="F2085" s="316"/>
      <c r="G2085" s="316"/>
      <c r="H2085" s="316" t="n">
        <f aca="false">SUM(H2057)</f>
        <v>45172657</v>
      </c>
      <c r="I2085" s="316"/>
      <c r="J2085" s="316"/>
      <c r="K2085" s="316" t="n">
        <f aca="false">SUM(K2057)</f>
        <v>38574147</v>
      </c>
      <c r="L2085" s="317" t="str">
        <f aca="false">IF(C2085&lt;&gt;0,IF(I2085&lt;&gt;0,I2085/C2085*100,""),"")</f>
        <v/>
      </c>
      <c r="M2085" s="317" t="n">
        <f aca="false">IF(E2085&lt;&gt;0,IF(K2085&lt;&gt;0,K2085/E2085*100,""),"")</f>
        <v>79.0851575209229</v>
      </c>
      <c r="N2085" s="317" t="str">
        <f aca="false">IF(F2085&lt;&gt;0,IF(I2085&lt;&gt;0,I2085/F2085*100,""),"")</f>
        <v/>
      </c>
      <c r="O2085" s="317" t="n">
        <f aca="false">IF(H2085&lt;&gt;0,IF(K2085&lt;&gt;0,K2085/H2085*100,""),"")</f>
        <v>85.3926900956922</v>
      </c>
      <c r="Q2085" s="65"/>
      <c r="R2085" s="66"/>
      <c r="S2085" s="66"/>
    </row>
    <row r="2086" s="309" customFormat="true" ht="18" hidden="false" customHeight="true" outlineLevel="0" collapsed="false">
      <c r="A2086" s="318" t="s">
        <v>1065</v>
      </c>
      <c r="B2086" s="319"/>
      <c r="C2086" s="320"/>
      <c r="D2086" s="320"/>
      <c r="E2086" s="320" t="n">
        <f aca="false">E2058+E2072</f>
        <v>12948650</v>
      </c>
      <c r="F2086" s="320"/>
      <c r="G2086" s="320"/>
      <c r="H2086" s="320" t="n">
        <f aca="false">H2058+H2072</f>
        <v>12564232</v>
      </c>
      <c r="I2086" s="320"/>
      <c r="J2086" s="320"/>
      <c r="K2086" s="320" t="n">
        <f aca="false">K2058+K2072</f>
        <v>11081818</v>
      </c>
      <c r="L2086" s="321" t="str">
        <f aca="false">IF(C2086&lt;&gt;0,IF(I2086&lt;&gt;0,I2086/C2086*100,""),"")</f>
        <v/>
      </c>
      <c r="M2086" s="321" t="n">
        <f aca="false">IF(E2086&lt;&gt;0,IF(K2086&lt;&gt;0,K2086/E2086*100,""),"")</f>
        <v>85.5828059295757</v>
      </c>
      <c r="N2086" s="321" t="str">
        <f aca="false">IF(F2086&lt;&gt;0,IF(I2086&lt;&gt;0,I2086/F2086*100,""),"")</f>
        <v/>
      </c>
      <c r="O2086" s="321" t="n">
        <f aca="false">IF(H2086&lt;&gt;0,IF(K2086&lt;&gt;0,K2086/H2086*100,""),"")</f>
        <v>88.2013162443992</v>
      </c>
      <c r="Q2086" s="65"/>
      <c r="R2086" s="66"/>
      <c r="S2086" s="66"/>
    </row>
    <row r="2087" s="43" customFormat="true" ht="61.5" hidden="true" customHeight="true" outlineLevel="0" collapsed="false">
      <c r="A2087" s="322" t="s">
        <v>1066</v>
      </c>
      <c r="B2087" s="323"/>
      <c r="C2087" s="253"/>
      <c r="D2087" s="253"/>
      <c r="E2087" s="253" t="n">
        <f aca="false">E2059</f>
        <v>0</v>
      </c>
      <c r="F2087" s="253"/>
      <c r="G2087" s="253"/>
      <c r="H2087" s="253" t="n">
        <f aca="false">H2059</f>
        <v>0</v>
      </c>
      <c r="I2087" s="253"/>
      <c r="J2087" s="253"/>
      <c r="K2087" s="253" t="n">
        <f aca="false">K2059</f>
        <v>0</v>
      </c>
      <c r="L2087" s="254" t="str">
        <f aca="false">IF(C2087&lt;&gt;0,IF(I2087&lt;&gt;0,I2087/C2087*100,""),"")</f>
        <v/>
      </c>
      <c r="M2087" s="254" t="str">
        <f aca="false">IF(E2087&lt;&gt;0,IF(K2087&lt;&gt;0,K2087/E2087*100,""),"")</f>
        <v/>
      </c>
      <c r="N2087" s="254" t="str">
        <f aca="false">IF(F2087&lt;&gt;0,IF(I2087&lt;&gt;0,I2087/F2087*100,""),"")</f>
        <v/>
      </c>
      <c r="O2087" s="254" t="str">
        <f aca="false">IF(H2087&lt;&gt;0,IF(K2087&lt;&gt;0,K2087/H2087*100,""),"")</f>
        <v/>
      </c>
      <c r="Q2087" s="65"/>
      <c r="R2087" s="66"/>
      <c r="S2087" s="66"/>
    </row>
    <row r="2088" s="327" customFormat="true" ht="12.75" hidden="false" customHeight="false" outlineLevel="0" collapsed="false">
      <c r="A2088" s="324"/>
      <c r="B2088" s="325"/>
      <c r="C2088" s="326"/>
      <c r="D2088" s="326"/>
      <c r="E2088" s="326"/>
      <c r="F2088" s="326"/>
      <c r="G2088" s="326"/>
      <c r="H2088" s="326"/>
      <c r="I2088" s="326"/>
      <c r="J2088" s="326"/>
      <c r="K2088" s="326"/>
      <c r="L2088" s="326"/>
      <c r="M2088" s="326"/>
      <c r="N2088" s="326"/>
      <c r="O2088" s="326"/>
      <c r="Q2088" s="328"/>
      <c r="R2088" s="329"/>
      <c r="S2088" s="66"/>
    </row>
    <row r="2089" s="339" customFormat="true" ht="12.75" hidden="true" customHeight="false" outlineLevel="0" collapsed="false">
      <c r="A2089" s="330"/>
      <c r="B2089" s="331" t="s">
        <v>553</v>
      </c>
      <c r="C2089" s="332" t="n">
        <v>323408277</v>
      </c>
      <c r="D2089" s="333" t="n">
        <f aca="false">D21+D27+D14+D37+D47+D32+D68+D79+D85+D99+D104+D111+D128+D168+D181+D189+D197+D136+D204+D217+D269+D247+D238+D156+D56+D287+D306+D301+D315+D328+D442+D357+D409+D429+D352+D364+D418+D146+D454+D461</f>
        <v>323408277</v>
      </c>
      <c r="E2089" s="334" t="n">
        <f aca="false">C2089-D2089</f>
        <v>0</v>
      </c>
      <c r="F2089" s="335" t="n">
        <v>329143156</v>
      </c>
      <c r="G2089" s="333" t="n">
        <f aca="false">G21+G27+G14+G37+G47+G32+G68+G79+G85+G99+G104+G111+G128+G168+G181+G189+G197+G136+G204+G217+G269+G256+G247+G238+G156+G56+G287+G306+G301+G315+G328+G442+G357+G409+G429+G352+G364+G418+G146+G454+G461</f>
        <v>329143156</v>
      </c>
      <c r="H2089" s="336" t="n">
        <f aca="false">F2089-G2089</f>
        <v>0</v>
      </c>
      <c r="I2089" s="337" t="n">
        <v>344631528</v>
      </c>
      <c r="J2089" s="333" t="n">
        <f aca="false">J21+J27+J14+J37+J47+J32+J68+J79+J85+J99+J104+J111+J128+J168+J181+J189+J197+J136+J204+J217+J269+J256+J247+J238+J156+J56+J287+J306+J301+J315+J328+J442+J357+J409+J429+J352+J364+J418+J146+J454+J461</f>
        <v>344631528</v>
      </c>
      <c r="K2089" s="336" t="n">
        <f aca="false">I2089-J2089</f>
        <v>0</v>
      </c>
      <c r="L2089" s="338"/>
      <c r="M2089" s="338"/>
      <c r="N2089" s="338"/>
      <c r="O2089" s="338"/>
      <c r="Q2089" s="340"/>
      <c r="R2089" s="341"/>
      <c r="S2089" s="342"/>
    </row>
    <row r="2090" s="339" customFormat="true" ht="12.75" hidden="true" customHeight="false" outlineLevel="0" collapsed="false">
      <c r="A2090" s="330"/>
      <c r="B2090" s="331" t="s">
        <v>1067</v>
      </c>
      <c r="C2090" s="343"/>
      <c r="D2090" s="344" t="n">
        <f aca="false">D1879+D1797+D1858+D1731+D1787+D1748+D1825+D1717+D1811+D1758</f>
        <v>319917874</v>
      </c>
      <c r="F2090" s="345"/>
      <c r="G2090" s="344" t="n">
        <f aca="false">G1879+G1797+G1858+G1731+G1787+G1748+G1825+G1717+G1811+G1758</f>
        <v>334699300</v>
      </c>
      <c r="H2090" s="346"/>
      <c r="I2090" s="343"/>
      <c r="J2090" s="344" t="n">
        <f aca="false">J1879+J1797+J1858+J1731+J1787+J1748+J1825+J1717+J1811+J1758</f>
        <v>352985593</v>
      </c>
      <c r="K2090" s="346"/>
      <c r="Q2090" s="340"/>
      <c r="R2090" s="341"/>
      <c r="S2090" s="342"/>
    </row>
    <row r="2091" s="339" customFormat="true" ht="12.75" hidden="true" customHeight="false" outlineLevel="0" collapsed="false">
      <c r="A2091" s="330"/>
      <c r="B2091" s="331" t="s">
        <v>1068</v>
      </c>
      <c r="C2091" s="347"/>
      <c r="D2091" s="348" t="n">
        <f aca="false">SUM(D2089:D2090)</f>
        <v>643326151</v>
      </c>
      <c r="E2091" s="348"/>
      <c r="F2091" s="349"/>
      <c r="G2091" s="348" t="n">
        <f aca="false">SUM(G2089:G2090)</f>
        <v>663842456</v>
      </c>
      <c r="H2091" s="350"/>
      <c r="I2091" s="347"/>
      <c r="J2091" s="348" t="n">
        <f aca="false">SUM(J2089:J2090)</f>
        <v>697617121</v>
      </c>
      <c r="K2091" s="350"/>
      <c r="L2091" s="348"/>
      <c r="M2091" s="348"/>
      <c r="N2091" s="348"/>
      <c r="O2091" s="348"/>
      <c r="Q2091" s="340"/>
      <c r="R2091" s="341"/>
      <c r="S2091" s="342"/>
    </row>
    <row r="2092" s="339" customFormat="true" ht="20.25" hidden="true" customHeight="false" outlineLevel="0" collapsed="false">
      <c r="A2092" s="351"/>
      <c r="B2092" s="352"/>
      <c r="C2092" s="347"/>
      <c r="D2092" s="348" t="n">
        <f aca="false">D2091-D2090-C2089</f>
        <v>0</v>
      </c>
      <c r="E2092" s="353"/>
      <c r="F2092" s="354"/>
      <c r="G2092" s="348" t="n">
        <f aca="false">G2091-G2090-F2089</f>
        <v>0</v>
      </c>
      <c r="H2092" s="355"/>
      <c r="I2092" s="347"/>
      <c r="J2092" s="348" t="n">
        <f aca="false">J2091-J2090-I2089</f>
        <v>0</v>
      </c>
      <c r="K2092" s="355"/>
      <c r="L2092" s="353"/>
      <c r="M2092" s="353"/>
      <c r="N2092" s="353"/>
      <c r="O2092" s="353"/>
      <c r="Q2092" s="340"/>
      <c r="R2092" s="341"/>
      <c r="S2092" s="342"/>
    </row>
    <row r="2093" s="356" customFormat="true" ht="11.25" hidden="true" customHeight="false" outlineLevel="0" collapsed="false">
      <c r="C2093" s="347"/>
      <c r="D2093" s="348"/>
      <c r="E2093" s="348"/>
      <c r="F2093" s="349"/>
      <c r="G2093" s="348"/>
      <c r="H2093" s="350"/>
      <c r="I2093" s="347"/>
      <c r="J2093" s="348"/>
      <c r="K2093" s="350"/>
      <c r="L2093" s="348"/>
      <c r="M2093" s="348"/>
      <c r="N2093" s="348"/>
      <c r="O2093" s="348"/>
      <c r="Q2093" s="357"/>
      <c r="R2093" s="358"/>
      <c r="S2093" s="359"/>
    </row>
    <row r="2094" s="356" customFormat="true" ht="11.25" hidden="true" customHeight="false" outlineLevel="0" collapsed="false">
      <c r="C2094" s="348"/>
      <c r="D2094" s="348"/>
      <c r="E2094" s="348"/>
      <c r="F2094" s="349"/>
      <c r="G2094" s="348"/>
      <c r="H2094" s="350"/>
      <c r="I2094" s="348"/>
      <c r="J2094" s="348"/>
      <c r="K2094" s="350"/>
      <c r="L2094" s="348"/>
      <c r="M2094" s="348"/>
      <c r="N2094" s="348"/>
      <c r="O2094" s="348"/>
      <c r="Q2094" s="357"/>
      <c r="R2094" s="358"/>
      <c r="S2094" s="359"/>
    </row>
    <row r="2095" s="356" customFormat="true" ht="11.25" hidden="true" customHeight="false" outlineLevel="0" collapsed="false">
      <c r="C2095" s="348"/>
      <c r="D2095" s="348"/>
      <c r="E2095" s="348"/>
      <c r="F2095" s="349"/>
      <c r="G2095" s="348"/>
      <c r="H2095" s="350"/>
      <c r="I2095" s="348"/>
      <c r="J2095" s="348"/>
      <c r="K2095" s="350"/>
      <c r="L2095" s="348"/>
      <c r="M2095" s="348"/>
      <c r="N2095" s="348"/>
      <c r="O2095" s="348"/>
      <c r="Q2095" s="357"/>
      <c r="R2095" s="358"/>
      <c r="S2095" s="359"/>
    </row>
    <row r="2096" s="356" customFormat="true" ht="11.25" hidden="true" customHeight="false" outlineLevel="0" collapsed="false">
      <c r="C2096" s="348"/>
      <c r="D2096" s="348"/>
      <c r="E2096" s="348"/>
      <c r="F2096" s="349"/>
      <c r="G2096" s="348"/>
      <c r="H2096" s="350"/>
      <c r="I2096" s="348"/>
      <c r="J2096" s="348"/>
      <c r="K2096" s="350"/>
      <c r="L2096" s="348"/>
      <c r="M2096" s="348"/>
      <c r="N2096" s="348"/>
      <c r="O2096" s="348"/>
      <c r="Q2096" s="357"/>
      <c r="R2096" s="358"/>
      <c r="S2096" s="359"/>
    </row>
    <row r="2097" s="356" customFormat="true" ht="12" hidden="true" customHeight="false" outlineLevel="0" collapsed="false">
      <c r="B2097" s="360" t="s">
        <v>1069</v>
      </c>
      <c r="C2097" s="361" t="n">
        <f aca="false">SUMIF($B$14:$B$2048,"ogółem",$C$14:$C$2048)</f>
        <v>5075294232</v>
      </c>
      <c r="D2097" s="361" t="n">
        <f aca="false">SUMIF($B$14:$B$2048,"ogółem",$D$14:$D$2048)</f>
        <v>643326151</v>
      </c>
      <c r="E2097" s="361" t="n">
        <f aca="false">SUMIF($B$14:$B$2048,"ogółem",$E$14:$E$2048)</f>
        <v>5718620383</v>
      </c>
      <c r="F2097" s="362" t="n">
        <f aca="false">SUMIF($B$14:$B$2048,"ogółem",F$14:F$2048)</f>
        <v>6700582863</v>
      </c>
      <c r="G2097" s="361" t="n">
        <f aca="false">SUMIF($B$14:$B$2048,"ogółem",G$14:G$2048)</f>
        <v>663842456</v>
      </c>
      <c r="H2097" s="363" t="n">
        <f aca="false">SUMIF($B$14:$B$2048,"ogółem",H$14:H$2048)</f>
        <v>7364425319</v>
      </c>
      <c r="I2097" s="362" t="n">
        <f aca="false">SUMIF($B$14:$B$2048,"ogółem",I$14:I$2048)</f>
        <v>4949311777</v>
      </c>
      <c r="J2097" s="361" t="n">
        <f aca="false">SUMIF($B$14:$B$2048,"ogółem",J$14:J$2048)</f>
        <v>697617121</v>
      </c>
      <c r="K2097" s="363" t="n">
        <f aca="false">SUMIF($B$14:$B$2048,"ogółem",K$14:K$2048)</f>
        <v>5646928898</v>
      </c>
      <c r="L2097" s="348"/>
      <c r="M2097" s="348"/>
      <c r="N2097" s="348"/>
      <c r="O2097" s="348"/>
      <c r="Q2097" s="357"/>
      <c r="R2097" s="358"/>
      <c r="S2097" s="358"/>
    </row>
    <row r="2098" s="356" customFormat="true" ht="12.75" hidden="true" customHeight="false" outlineLevel="0" collapsed="false">
      <c r="C2098" s="348" t="n">
        <f aca="false">5075294232-C2097</f>
        <v>0</v>
      </c>
      <c r="D2098" s="348" t="n">
        <f aca="false">643326151-D2097</f>
        <v>0</v>
      </c>
      <c r="E2098" s="348" t="n">
        <f aca="false">7129570615-E2097-E2061-E2076</f>
        <v>0</v>
      </c>
      <c r="F2098" s="364" t="n">
        <f aca="false">7374231861-F2097-G2097-H2061</f>
        <v>0</v>
      </c>
      <c r="G2098" s="361"/>
      <c r="H2098" s="350" t="n">
        <f aca="false">7374231861-H2097-H2061</f>
        <v>0</v>
      </c>
      <c r="I2098" s="349" t="n">
        <f aca="false">7116470861-I2097-J2097-K2061-I2103</f>
        <v>0</v>
      </c>
      <c r="J2098" s="361"/>
      <c r="K2098" s="350" t="n">
        <f aca="false">7116470861-K2097-K2061-K2103</f>
        <v>0</v>
      </c>
      <c r="L2098" s="365"/>
      <c r="M2098" s="365"/>
      <c r="N2098" s="365"/>
      <c r="O2098" s="365"/>
      <c r="Q2098" s="357"/>
      <c r="R2098" s="358"/>
      <c r="S2098" s="359"/>
    </row>
    <row r="2099" s="356" customFormat="true" ht="11.25" hidden="true" customHeight="false" outlineLevel="0" collapsed="false">
      <c r="C2099" s="348"/>
      <c r="D2099" s="348"/>
      <c r="E2099" s="348"/>
      <c r="F2099" s="349"/>
      <c r="G2099" s="348"/>
      <c r="H2099" s="350" t="n">
        <f aca="false">H2097-F2097-G2097</f>
        <v>0</v>
      </c>
      <c r="I2099" s="349"/>
      <c r="J2099" s="348"/>
      <c r="K2099" s="350" t="n">
        <f aca="false">K2097-I2097-J2097</f>
        <v>0</v>
      </c>
      <c r="L2099" s="348"/>
      <c r="M2099" s="348"/>
      <c r="N2099" s="348"/>
      <c r="O2099" s="348"/>
      <c r="Q2099" s="357"/>
      <c r="R2099" s="358"/>
      <c r="S2099" s="359"/>
    </row>
    <row r="2100" s="356" customFormat="true" ht="12" hidden="true" customHeight="false" outlineLevel="0" collapsed="false">
      <c r="B2100" s="360" t="s">
        <v>1070</v>
      </c>
      <c r="C2100" s="366" t="n">
        <f aca="false">SUMIF($A$14:$A$2048,"Wydatki bieżące",$C$14:$C$2048)</f>
        <v>5075294232</v>
      </c>
      <c r="D2100" s="366" t="n">
        <f aca="false">SUMIF($A$14:$A$2048,"Wydatki bieżące",$D$14:$D$2048)</f>
        <v>643326151</v>
      </c>
      <c r="E2100" s="366" t="n">
        <f aca="false">SUMIF($A$14:$A$2048,"Wydatki bieżące",$E$14:$E$2048)</f>
        <v>5718620383</v>
      </c>
      <c r="F2100" s="367" t="n">
        <f aca="false">SUMIF($A$14:$A$2048,"Wydatki bieżące",F$14:F$2048)</f>
        <v>5240253159</v>
      </c>
      <c r="G2100" s="368" t="n">
        <f aca="false">SUMIF($A$14:$A$2048,"Wydatki bieżące",G$14:G$2048)</f>
        <v>663842456</v>
      </c>
      <c r="H2100" s="369" t="n">
        <f aca="false">SUMIF($A$14:$A$2048,"Wydatki bieżące",H$14:H$2048)</f>
        <v>5904095615</v>
      </c>
      <c r="I2100" s="367" t="n">
        <f aca="false">SUMIF($A$14:$A$2048,"Wydatki bieżące",I$14:I$2048)</f>
        <v>4949311777</v>
      </c>
      <c r="J2100" s="368" t="n">
        <f aca="false">SUMIF($A$14:$A$2048,"Wydatki bieżące",J$14:J$2048)</f>
        <v>697617121</v>
      </c>
      <c r="K2100" s="369" t="n">
        <f aca="false">SUMIF($A$14:$A$2048,"Wydatki bieżące",K$14:K$2048)</f>
        <v>5646928898</v>
      </c>
      <c r="L2100" s="370"/>
      <c r="M2100" s="370"/>
      <c r="N2100" s="370"/>
      <c r="O2100" s="370"/>
      <c r="Q2100" s="357"/>
      <c r="R2100" s="358"/>
      <c r="S2100" s="359"/>
    </row>
    <row r="2101" s="356" customFormat="true" ht="11.25" hidden="true" customHeight="false" outlineLevel="0" collapsed="false">
      <c r="C2101" s="348" t="n">
        <f aca="false">5075294232-C2100</f>
        <v>0</v>
      </c>
      <c r="D2101" s="348" t="n">
        <f aca="false">643326151-D2100</f>
        <v>0</v>
      </c>
      <c r="E2101" s="348" t="n">
        <f aca="false">5718620383-E2100</f>
        <v>0</v>
      </c>
      <c r="F2101" s="349" t="n">
        <f aca="false">5904095615-F2100-G2100</f>
        <v>0</v>
      </c>
      <c r="G2101" s="348"/>
      <c r="H2101" s="350" t="n">
        <f aca="false">5913902157-H2100-H2061</f>
        <v>0</v>
      </c>
      <c r="I2101" s="349" t="n">
        <f aca="false">5688453519-I2100-J2100-K2061</f>
        <v>0</v>
      </c>
      <c r="J2101" s="348"/>
      <c r="K2101" s="350" t="n">
        <f aca="false">5688453519-K2100-K2061</f>
        <v>0</v>
      </c>
      <c r="L2101" s="348"/>
      <c r="M2101" s="348"/>
      <c r="N2101" s="348"/>
      <c r="O2101" s="348"/>
      <c r="Q2101" s="357"/>
      <c r="R2101" s="358"/>
      <c r="S2101" s="359"/>
    </row>
    <row r="2102" s="356" customFormat="true" ht="12" hidden="true" customHeight="false" outlineLevel="0" collapsed="false">
      <c r="C2102" s="371"/>
      <c r="D2102" s="371"/>
      <c r="E2102" s="371"/>
      <c r="F2102" s="362"/>
      <c r="G2102" s="361"/>
      <c r="H2102" s="350" t="n">
        <f aca="false">H2100-F2100-G2100</f>
        <v>0</v>
      </c>
      <c r="I2102" s="362"/>
      <c r="J2102" s="361"/>
      <c r="K2102" s="350" t="n">
        <f aca="false">K2100-I2100-J2100</f>
        <v>0</v>
      </c>
      <c r="L2102" s="371"/>
      <c r="M2102" s="371"/>
      <c r="N2102" s="371"/>
      <c r="O2102" s="371"/>
      <c r="Q2102" s="357"/>
      <c r="R2102" s="357"/>
      <c r="S2102" s="357"/>
    </row>
    <row r="2103" s="356" customFormat="true" ht="12.75" hidden="true" customHeight="false" outlineLevel="0" collapsed="false">
      <c r="B2103" s="360" t="s">
        <v>1071</v>
      </c>
      <c r="C2103" s="372" t="n">
        <f aca="false">SUM(C2104:C2107)</f>
        <v>0</v>
      </c>
      <c r="D2103" s="372"/>
      <c r="E2103" s="372" t="n">
        <f aca="false">SUM(E2104:E2107)</f>
        <v>0</v>
      </c>
      <c r="F2103" s="373" t="n">
        <f aca="false">SUM(F2104:F2107)</f>
        <v>1460329704</v>
      </c>
      <c r="G2103" s="374"/>
      <c r="H2103" s="375" t="n">
        <f aca="false">SUM(H2104:H2107)</f>
        <v>1460329704</v>
      </c>
      <c r="I2103" s="373" t="n">
        <v>1428017342</v>
      </c>
      <c r="J2103" s="374"/>
      <c r="K2103" s="375" t="n">
        <v>1428017342</v>
      </c>
      <c r="L2103" s="372"/>
      <c r="M2103" s="372"/>
      <c r="N2103" s="372"/>
      <c r="O2103" s="372"/>
      <c r="Q2103" s="357"/>
      <c r="R2103" s="376" t="b">
        <f aca="false">IF(F2103=H2103,TRUE(),FALSE())</f>
        <v>1</v>
      </c>
      <c r="S2103" s="377" t="b">
        <f aca="false">IF(I2103=K2103,TRUE(),FALSE())</f>
        <v>1</v>
      </c>
    </row>
    <row r="2104" s="356" customFormat="true" ht="11.25" hidden="true" customHeight="false" outlineLevel="0" collapsed="false">
      <c r="B2104" s="356" t="s">
        <v>58</v>
      </c>
      <c r="C2104" s="378" t="n">
        <f aca="false">SUMIF($B$21:$B$2048,"ZIN",$C$21:$C$2048)</f>
        <v>0</v>
      </c>
      <c r="D2104" s="378"/>
      <c r="E2104" s="378" t="n">
        <f aca="false">SUMIF($B$21:$B$2048,"ZIN",$E$21:$E$2048)</f>
        <v>0</v>
      </c>
      <c r="F2104" s="349" t="n">
        <f aca="false">SUMIF($B$21:$B$2048,"ZIN",F$21:F$2048)</f>
        <v>1336634252</v>
      </c>
      <c r="G2104" s="348"/>
      <c r="H2104" s="350" t="n">
        <f aca="false">SUMIF($B$21:$B$2048,"ZIN",H$21:H$2048)</f>
        <v>1336634252</v>
      </c>
      <c r="I2104" s="349" t="n">
        <f aca="false">SUMIF($B$21:$B$2048,"ZIN",I$21:I$2048)</f>
        <v>0</v>
      </c>
      <c r="J2104" s="348"/>
      <c r="K2104" s="350" t="n">
        <f aca="false">SUMIF($B$21:$B$2048,"ZIN",K$21:K$2048)</f>
        <v>0</v>
      </c>
      <c r="L2104" s="378"/>
      <c r="M2104" s="378"/>
      <c r="N2104" s="378"/>
      <c r="O2104" s="378"/>
      <c r="Q2104" s="357"/>
      <c r="R2104" s="357"/>
      <c r="S2104" s="357"/>
    </row>
    <row r="2105" s="356" customFormat="true" ht="11.25" hidden="true" customHeight="false" outlineLevel="0" collapsed="false">
      <c r="B2105" s="356" t="s">
        <v>56</v>
      </c>
      <c r="C2105" s="378" t="n">
        <f aca="false">SUMIF($B$21:$B$2048,"DIR, DIW",$C$21:$C$2048)</f>
        <v>0</v>
      </c>
      <c r="D2105" s="379"/>
      <c r="E2105" s="378" t="n">
        <f aca="false">SUMIF($B$21:$B$2048,"DIR, DIW",$E$21:$E$2048)</f>
        <v>0</v>
      </c>
      <c r="F2105" s="349" t="n">
        <f aca="false">SUMIF($B$21:$B$2048,"DIR, DIW",F$21:F$2048)</f>
        <v>12564232</v>
      </c>
      <c r="G2105" s="380"/>
      <c r="H2105" s="350" t="n">
        <f aca="false">SUMIF($B$21:$B$2048,"DIR, DIW",H$21:H$2048)</f>
        <v>12564232</v>
      </c>
      <c r="I2105" s="349" t="n">
        <f aca="false">SUMIF($B$21:$B$2048,"DIR, DIW",I$21:I$2048)</f>
        <v>0</v>
      </c>
      <c r="J2105" s="380"/>
      <c r="K2105" s="350" t="n">
        <f aca="false">SUMIF($B$21:$B$2048,"DIR, DIW",K$21:K$2048)</f>
        <v>0</v>
      </c>
      <c r="L2105" s="379"/>
      <c r="M2105" s="379"/>
      <c r="N2105" s="379"/>
      <c r="O2105" s="379"/>
      <c r="Q2105" s="357"/>
      <c r="R2105" s="357"/>
      <c r="S2105" s="357"/>
    </row>
    <row r="2106" s="356" customFormat="true" ht="11.25" hidden="true" customHeight="false" outlineLevel="0" collapsed="false">
      <c r="B2106" s="356" t="s">
        <v>1072</v>
      </c>
      <c r="C2106" s="378" t="n">
        <f aca="false">SUMIF($B$21:$B$2048,"RWM",$C$21:$C$2048)</f>
        <v>0</v>
      </c>
      <c r="D2106" s="379"/>
      <c r="E2106" s="378" t="n">
        <f aca="false">SUMIF($B$21:$B$2048,"RWM",$E$21:$E$2048)</f>
        <v>0</v>
      </c>
      <c r="F2106" s="349" t="n">
        <f aca="false">SUMIF($B$21:$B$2048,"RWM",$F$21:$F$2048)</f>
        <v>0</v>
      </c>
      <c r="G2106" s="380"/>
      <c r="H2106" s="350" t="n">
        <f aca="false">SUMIF($B$21:$B$2048,"RWM",$H$21:$H$2048)</f>
        <v>0</v>
      </c>
      <c r="I2106" s="349" t="n">
        <f aca="false">SUMIF($B$21:$B$2048,"RWM",$F$21:$F$2048)</f>
        <v>0</v>
      </c>
      <c r="J2106" s="380"/>
      <c r="K2106" s="350" t="n">
        <f aca="false">SUMIF($B$21:$B$2048,"RWM",$H$21:$H$2048)</f>
        <v>0</v>
      </c>
      <c r="L2106" s="379"/>
      <c r="M2106" s="379"/>
      <c r="N2106" s="379"/>
      <c r="O2106" s="379"/>
      <c r="Q2106" s="357"/>
      <c r="R2106" s="357"/>
      <c r="S2106" s="357"/>
    </row>
    <row r="2107" s="356" customFormat="true" ht="12" hidden="true" customHeight="false" outlineLevel="0" collapsed="false">
      <c r="B2107" s="356" t="s">
        <v>54</v>
      </c>
      <c r="C2107" s="378" t="n">
        <f aca="false">SUMIF($B$21:$B$2048,"MAS",$C$21:$C$2048)</f>
        <v>0</v>
      </c>
      <c r="D2107" s="381"/>
      <c r="E2107" s="378" t="n">
        <f aca="false">SUMIF($B$21:$B$2048,"MAS",$E$21:$E$2048)</f>
        <v>0</v>
      </c>
      <c r="F2107" s="349" t="n">
        <f aca="false">SUMIF($B$21:$B$2048,"MAS",F$21:F$2048)</f>
        <v>111131220</v>
      </c>
      <c r="G2107" s="382"/>
      <c r="H2107" s="350" t="n">
        <f aca="false">SUMIF($B$21:$B$2048,"MAS",H$21:H$2048)</f>
        <v>111131220</v>
      </c>
      <c r="I2107" s="349" t="n">
        <f aca="false">SUMIF($B$21:$B$2048,"MAS",I$21:I$2048)</f>
        <v>0</v>
      </c>
      <c r="J2107" s="382"/>
      <c r="K2107" s="350" t="n">
        <f aca="false">SUMIF($B$21:$B$2048,"MAS",K$21:K$2048)</f>
        <v>0</v>
      </c>
      <c r="L2107" s="381"/>
      <c r="M2107" s="381"/>
      <c r="N2107" s="381"/>
      <c r="O2107" s="381"/>
      <c r="Q2107" s="357"/>
      <c r="R2107" s="357"/>
      <c r="S2107" s="357"/>
    </row>
    <row r="2108" s="356" customFormat="true" ht="11.25" hidden="true" customHeight="false" outlineLevel="0" collapsed="false">
      <c r="A2108" s="383"/>
      <c r="B2108" s="384"/>
      <c r="F2108" s="385" t="n">
        <f aca="false">F2050-F2103</f>
        <v>0</v>
      </c>
      <c r="G2108" s="386"/>
      <c r="H2108" s="387" t="n">
        <f aca="false">H2050-H2103</f>
        <v>0</v>
      </c>
      <c r="I2108" s="388" t="n">
        <f aca="false">I2050-I2103</f>
        <v>0</v>
      </c>
      <c r="J2108" s="386"/>
      <c r="K2108" s="387" t="n">
        <f aca="false">K2050-K2103</f>
        <v>0</v>
      </c>
      <c r="Q2108" s="357"/>
      <c r="R2108" s="358"/>
      <c r="S2108" s="359"/>
    </row>
    <row r="2109" s="356" customFormat="true" ht="11.25" hidden="true" customHeight="false" outlineLevel="0" collapsed="false">
      <c r="C2109" s="389" t="n">
        <f aca="false">C2097-C2100-C2103</f>
        <v>0</v>
      </c>
      <c r="D2109" s="389" t="n">
        <f aca="false">D2097-D2100-D2103</f>
        <v>0</v>
      </c>
      <c r="E2109" s="389" t="n">
        <f aca="false">E2097-E2100-E2103</f>
        <v>0</v>
      </c>
      <c r="F2109" s="385" t="n">
        <f aca="false">F2097-F2100-F2103</f>
        <v>0</v>
      </c>
      <c r="G2109" s="390" t="n">
        <f aca="false">G2097-G2100-G2103</f>
        <v>0</v>
      </c>
      <c r="H2109" s="387" t="n">
        <f aca="false">H2097-H2100-H2103</f>
        <v>0</v>
      </c>
      <c r="I2109" s="349"/>
      <c r="J2109" s="390" t="n">
        <f aca="false">J2097-J2100-J2103</f>
        <v>0</v>
      </c>
      <c r="K2109" s="387"/>
      <c r="L2109" s="391"/>
      <c r="M2109" s="391"/>
      <c r="N2109" s="391"/>
      <c r="O2109" s="391"/>
      <c r="Q2109" s="357"/>
      <c r="R2109" s="357"/>
      <c r="S2109" s="357"/>
    </row>
    <row r="2110" s="3" customFormat="true" ht="11.25" hidden="false" customHeight="false" outlineLevel="0" collapsed="false"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Q2110" s="4"/>
      <c r="R2110" s="392"/>
      <c r="S2110" s="392"/>
    </row>
    <row r="2111" s="3" customFormat="true" ht="11.25" hidden="false" customHeight="false" outlineLevel="0" collapsed="false"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Q2111" s="4"/>
      <c r="R2111" s="392"/>
      <c r="S2111" s="392"/>
    </row>
    <row r="2112" s="3" customFormat="true" ht="11.25" hidden="false" customHeight="false" outlineLevel="0" collapsed="false"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Q2112" s="4"/>
      <c r="R2112" s="392"/>
      <c r="S2112" s="392"/>
    </row>
    <row r="2113" s="3" customFormat="true" ht="13.5" hidden="false" customHeight="false" outlineLevel="0" collapsed="false">
      <c r="C2113" s="393"/>
      <c r="D2113" s="393"/>
      <c r="E2113" s="393"/>
      <c r="F2113" s="393"/>
      <c r="G2113" s="394"/>
      <c r="H2113" s="394"/>
      <c r="I2113" s="393"/>
      <c r="J2113" s="393"/>
      <c r="K2113" s="393"/>
      <c r="L2113" s="393"/>
      <c r="M2113" s="393"/>
      <c r="N2113" s="393"/>
      <c r="O2113" s="393"/>
      <c r="Q2113" s="4"/>
      <c r="R2113" s="392"/>
      <c r="S2113" s="392"/>
    </row>
    <row r="2114" s="3" customFormat="true" ht="11.25" hidden="false" customHeight="false" outlineLevel="0" collapsed="false">
      <c r="Q2114" s="4"/>
      <c r="R2114" s="392"/>
      <c r="S2114" s="392"/>
    </row>
    <row r="2115" s="3" customFormat="true" ht="11.25" hidden="false" customHeight="false" outlineLevel="0" collapsed="false"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Q2115" s="4"/>
      <c r="R2115" s="392"/>
      <c r="S2115" s="392"/>
    </row>
    <row r="2116" s="3" customFormat="true" ht="11.25" hidden="false" customHeight="false" outlineLevel="0" collapsed="false"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Q2116" s="4"/>
      <c r="R2116" s="392"/>
      <c r="S2116" s="392"/>
    </row>
    <row r="2117" s="3" customFormat="true" ht="11.25" hidden="false" customHeight="false" outlineLevel="0" collapsed="false">
      <c r="C2117" s="395"/>
      <c r="D2117" s="395"/>
      <c r="E2117" s="395"/>
      <c r="F2117" s="395"/>
      <c r="G2117" s="395"/>
      <c r="H2117" s="395"/>
      <c r="I2117" s="395"/>
      <c r="J2117" s="395"/>
      <c r="K2117" s="395"/>
      <c r="L2117" s="395"/>
      <c r="M2117" s="395"/>
      <c r="N2117" s="395"/>
      <c r="O2117" s="395"/>
      <c r="Q2117" s="4"/>
      <c r="R2117" s="392"/>
      <c r="S2117" s="392"/>
    </row>
  </sheetData>
  <mergeCells count="2">
    <mergeCell ref="A9:A10"/>
    <mergeCell ref="B9:B10"/>
  </mergeCells>
  <conditionalFormatting sqref="B853:B1405 B1:B846 B1411:B1048576">
    <cfRule type="cellIs" priority="2" operator="equal" aboveAverage="0" equalAverage="0" bottom="0" percent="0" rank="0" text="" dxfId="9">
      <formula>"ogółem"</formula>
    </cfRule>
  </conditionalFormatting>
  <conditionalFormatting sqref="A853:A1405 A1:A846 A1411:A1048576">
    <cfRule type="cellIs" priority="3" operator="equal" aboveAverage="0" equalAverage="0" bottom="0" percent="0" rank="0" text="" dxfId="10">
      <formula>"Wydatki bieżące"</formula>
    </cfRule>
  </conditionalFormatting>
  <conditionalFormatting sqref="B847:B852">
    <cfRule type="cellIs" priority="4" operator="equal" aboveAverage="0" equalAverage="0" bottom="0" percent="0" rank="0" text="" dxfId="11">
      <formula>"ogółem"</formula>
    </cfRule>
  </conditionalFormatting>
  <conditionalFormatting sqref="A847:A852">
    <cfRule type="cellIs" priority="5" operator="equal" aboveAverage="0" equalAverage="0" bottom="0" percent="0" rank="0" text="" dxfId="12">
      <formula>"Wydatki bieżące"</formula>
    </cfRule>
  </conditionalFormatting>
  <conditionalFormatting sqref="B1:B1405 B1411:B1048576">
    <cfRule type="cellIs" priority="6" operator="equal" aboveAverage="0" equalAverage="0" bottom="0" percent="0" rank="0" text="" dxfId="13">
      <formula>"ogółem"</formula>
    </cfRule>
  </conditionalFormatting>
  <conditionalFormatting sqref="A1:A1405 A1411:A1048576">
    <cfRule type="cellIs" priority="7" operator="equal" aboveAverage="0" equalAverage="0" bottom="0" percent="0" rank="0" text="" dxfId="14">
      <formula>"Wydatki bieżące"</formula>
    </cfRule>
  </conditionalFormatting>
  <conditionalFormatting sqref="B1406:B1410">
    <cfRule type="cellIs" priority="8" operator="equal" aboveAverage="0" equalAverage="0" bottom="0" percent="0" rank="0" text="" dxfId="15">
      <formula>"ogółem"</formula>
    </cfRule>
  </conditionalFormatting>
  <conditionalFormatting sqref="A1406:A1410">
    <cfRule type="cellIs" priority="9" operator="equal" aboveAverage="0" equalAverage="0" bottom="0" percent="0" rank="0" text="" dxfId="16">
      <formula>"Wydatki bieżące"</formula>
    </cfRule>
  </conditionalFormatting>
  <conditionalFormatting sqref="B1406:B1410">
    <cfRule type="cellIs" priority="10" operator="equal" aboveAverage="0" equalAverage="0" bottom="0" percent="0" rank="0" text="" dxfId="17">
      <formula>"ogółem"</formula>
    </cfRule>
  </conditionalFormatting>
  <conditionalFormatting sqref="A1406:A1410">
    <cfRule type="cellIs" priority="11" operator="equal" aboveAverage="0" equalAverage="0" bottom="0" percent="0" rank="0" text="" dxfId="18">
      <formula>"Wydatki bieżące"</formula>
    </cfRule>
  </conditionalFormatting>
  <conditionalFormatting sqref="B1:B1048576">
    <cfRule type="cellIs" priority="12" operator="equal" aboveAverage="0" equalAverage="0" bottom="0" percent="0" rank="0" text="" dxfId="19">
      <formula>"ogółem"</formula>
    </cfRule>
    <cfRule type="cellIs" priority="13" operator="equal" aboveAverage="0" equalAverage="0" bottom="0" percent="0" rank="0" text="" dxfId="20">
      <formula>"ogółem"</formula>
    </cfRule>
  </conditionalFormatting>
  <conditionalFormatting sqref="A1:A1048576">
    <cfRule type="cellIs" priority="14" operator="equal" aboveAverage="0" equalAverage="0" bottom="0" percent="0" rank="0" text="" dxfId="21">
      <formula>"Wydatki bieżące"</formula>
    </cfRule>
  </conditionalFormatting>
  <printOptions headings="false" gridLines="false" gridLinesSet="true" horizontalCentered="true" verticalCentered="false"/>
  <pageMargins left="0.590277777777778" right="0.354166666666667" top="0.472222222222222" bottom="0.66944444444444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2" manualBreakCount="32">
    <brk id="76" man="true" max="16383" min="0"/>
    <brk id="134" man="true" max="16383" min="0"/>
    <brk id="191" man="true" max="16383" min="0"/>
    <brk id="252" man="true" max="16383" min="0"/>
    <brk id="311" man="true" max="16383" min="0"/>
    <brk id="375" man="true" max="16383" min="0"/>
    <brk id="434" man="true" max="16383" min="0"/>
    <brk id="509" man="true" max="16383" min="0"/>
    <brk id="593" man="true" max="16383" min="0"/>
    <brk id="624" man="true" max="16383" min="0"/>
    <brk id="696" man="true" max="16383" min="0"/>
    <brk id="775" man="true" max="16383" min="0"/>
    <brk id="852" man="true" max="16383" min="0"/>
    <brk id="924" man="true" max="16383" min="0"/>
    <brk id="1000" man="true" max="16383" min="0"/>
    <brk id="1077" man="true" max="16383" min="0"/>
    <brk id="1149" man="true" max="16383" min="0"/>
    <brk id="1217" man="true" max="16383" min="0"/>
    <brk id="1283" man="true" max="16383" min="0"/>
    <brk id="1355" man="true" max="16383" min="0"/>
    <brk id="1422" man="true" max="16383" min="0"/>
    <brk id="1492" man="true" max="16383" min="0"/>
    <brk id="1562" man="true" max="16383" min="0"/>
    <brk id="1649" man="true" max="16383" min="0"/>
    <brk id="1727" man="true" max="16383" min="0"/>
    <brk id="1778" man="true" max="16383" min="0"/>
    <brk id="1837" man="true" max="16383" min="0"/>
    <brk id="1895" man="true" max="16383" min="0"/>
    <brk id="1956" man="true" max="16383" min="0"/>
    <brk id="2022" man="true" max="16383" min="0"/>
    <brk id="2078" man="true" max="16383" min="0"/>
    <brk id="2086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ColWidth="11.53515625" defaultRowHeight="12.8" zeroHeight="false" outlineLevelRow="0" outlineLevelCol="0"/>
  <sheetData>
    <row r="1" customFormat="false" ht="32.8" hidden="false" customHeight="false" outlineLevel="0" collapsed="false">
      <c r="A1" s="58" t="s">
        <v>9</v>
      </c>
      <c r="B1" s="59" t="s">
        <v>10</v>
      </c>
      <c r="C1" s="60" t="s">
        <v>22</v>
      </c>
      <c r="D1" s="53" t="s">
        <v>23</v>
      </c>
      <c r="E1" s="53" t="s">
        <v>24</v>
      </c>
    </row>
    <row r="2" customFormat="false" ht="57.45" hidden="false" customHeight="false" outlineLevel="0" collapsed="false">
      <c r="A2" s="61" t="s">
        <v>25</v>
      </c>
      <c r="B2" s="62" t="s">
        <v>19</v>
      </c>
      <c r="C2" s="63" t="n">
        <f aca="false">SUM(C4:C7)</f>
        <v>3913857</v>
      </c>
      <c r="D2" s="63" t="n">
        <f aca="false">SUM(D4:D7)</f>
        <v>3280051</v>
      </c>
      <c r="E2" s="63" t="n">
        <f aca="false">SUM(C2:D2)</f>
        <v>7193908</v>
      </c>
    </row>
    <row r="3" customFormat="false" ht="22.35" hidden="false" customHeight="false" outlineLevel="0" collapsed="false">
      <c r="A3" s="67" t="s">
        <v>26</v>
      </c>
      <c r="B3" s="68"/>
      <c r="C3" s="69" t="n">
        <f aca="false">SUM(C4:C7)</f>
        <v>3913857</v>
      </c>
      <c r="D3" s="70" t="n">
        <f aca="false">SUM(D4:D7)</f>
        <v>3280051</v>
      </c>
      <c r="E3" s="69" t="n">
        <f aca="false">SUM(C3:D3)</f>
        <v>7193908</v>
      </c>
    </row>
    <row r="4" customFormat="false" ht="43.25" hidden="false" customHeight="false" outlineLevel="0" collapsed="false">
      <c r="A4" s="72" t="s">
        <v>27</v>
      </c>
      <c r="B4" s="48" t="n">
        <v>0</v>
      </c>
      <c r="C4" s="73"/>
      <c r="D4" s="73" t="n">
        <v>226211</v>
      </c>
      <c r="E4" s="69" t="n">
        <f aca="false">SUM(C4:D4)</f>
        <v>226211</v>
      </c>
    </row>
    <row r="5" customFormat="false" ht="32.8" hidden="false" customHeight="false" outlineLevel="0" collapsed="false">
      <c r="A5" s="72" t="s">
        <v>28</v>
      </c>
      <c r="B5" s="48" t="s">
        <v>29</v>
      </c>
      <c r="C5" s="69" t="n">
        <v>3050000</v>
      </c>
      <c r="D5" s="69" t="n">
        <v>3053840</v>
      </c>
      <c r="E5" s="69" t="n">
        <f aca="false">SUM(C5:D5)</f>
        <v>6103840</v>
      </c>
    </row>
    <row r="6" customFormat="false" ht="32.8" hidden="false" customHeight="false" outlineLevel="0" collapsed="false">
      <c r="A6" s="75" t="s">
        <v>30</v>
      </c>
      <c r="B6" s="48" t="s">
        <v>31</v>
      </c>
      <c r="C6" s="69" t="n">
        <v>817857</v>
      </c>
      <c r="D6" s="69"/>
      <c r="E6" s="69" t="n">
        <f aca="false">SUM(C6:D6)</f>
        <v>817857</v>
      </c>
    </row>
    <row r="7" customFormat="false" ht="43.25" hidden="false" customHeight="false" outlineLevel="0" collapsed="false">
      <c r="A7" s="72" t="s">
        <v>32</v>
      </c>
      <c r="B7" s="48" t="s">
        <v>33</v>
      </c>
      <c r="C7" s="69" t="n">
        <f aca="false">25000+21000</f>
        <v>46000</v>
      </c>
      <c r="D7" s="69"/>
      <c r="E7" s="69" t="n">
        <f aca="false">SUM(C7:D7)</f>
        <v>46000</v>
      </c>
    </row>
    <row r="8" customFormat="false" ht="12.8" hidden="false" customHeight="false" outlineLevel="0" collapsed="false">
      <c r="A8" s="72"/>
      <c r="B8" s="48"/>
      <c r="C8" s="69"/>
      <c r="D8" s="69"/>
      <c r="E8" s="69" t="n">
        <f aca="false">SUM(C8:D8)</f>
        <v>0</v>
      </c>
    </row>
    <row r="9" customFormat="false" ht="35.05" hidden="false" customHeight="false" outlineLevel="0" collapsed="false">
      <c r="A9" s="61" t="s">
        <v>34</v>
      </c>
      <c r="B9" s="76" t="s">
        <v>19</v>
      </c>
      <c r="C9" s="77" t="n">
        <f aca="false">SUM(C11:C13)</f>
        <v>0</v>
      </c>
      <c r="D9" s="77" t="n">
        <f aca="false">SUM(D11:D13)</f>
        <v>0</v>
      </c>
      <c r="E9" s="63" t="n">
        <f aca="false">SUM(C9:D9)</f>
        <v>0</v>
      </c>
    </row>
    <row r="10" customFormat="false" ht="22.35" hidden="false" customHeight="false" outlineLevel="0" collapsed="false">
      <c r="A10" s="72" t="s">
        <v>26</v>
      </c>
      <c r="B10" s="48"/>
      <c r="C10" s="69" t="n">
        <f aca="false">SUM(C11:C13)</f>
        <v>0</v>
      </c>
      <c r="D10" s="69" t="n">
        <f aca="false">SUM(D11:D13)</f>
        <v>0</v>
      </c>
      <c r="E10" s="69" t="n">
        <f aca="false">SUM(C10:D10)</f>
        <v>0</v>
      </c>
    </row>
    <row r="11" customFormat="false" ht="43.25" hidden="false" customHeight="false" outlineLevel="0" collapsed="false">
      <c r="A11" s="72" t="s">
        <v>27</v>
      </c>
      <c r="B11" s="79" t="n">
        <v>0</v>
      </c>
      <c r="C11" s="69"/>
      <c r="D11" s="69"/>
      <c r="E11" s="69" t="n">
        <f aca="false">SUM(C11:D11)</f>
        <v>0</v>
      </c>
    </row>
    <row r="12" customFormat="false" ht="22.35" hidden="false" customHeight="false" outlineLevel="0" collapsed="false">
      <c r="A12" s="72" t="s">
        <v>35</v>
      </c>
      <c r="B12" s="79" t="s">
        <v>36</v>
      </c>
      <c r="C12" s="69"/>
      <c r="D12" s="69"/>
      <c r="E12" s="69" t="n">
        <f aca="false">SUM(C12:D12)</f>
        <v>0</v>
      </c>
    </row>
    <row r="13" customFormat="false" ht="43.25" hidden="false" customHeight="false" outlineLevel="0" collapsed="false">
      <c r="A13" s="72" t="s">
        <v>37</v>
      </c>
      <c r="B13" s="79" t="s">
        <v>38</v>
      </c>
      <c r="C13" s="69"/>
      <c r="D13" s="69"/>
      <c r="E13" s="69" t="n">
        <f aca="false">SUM(C13:D13)</f>
        <v>0</v>
      </c>
    </row>
    <row r="14" customFormat="false" ht="12.8" hidden="false" customHeight="false" outlineLevel="0" collapsed="false">
      <c r="A14" s="72"/>
      <c r="B14" s="48"/>
      <c r="C14" s="69"/>
      <c r="D14" s="69"/>
      <c r="E14" s="69"/>
    </row>
    <row r="15" customFormat="false" ht="35.05" hidden="false" customHeight="false" outlineLevel="0" collapsed="false">
      <c r="A15" s="61" t="s">
        <v>39</v>
      </c>
      <c r="B15" s="62" t="s">
        <v>19</v>
      </c>
      <c r="C15" s="63" t="n">
        <f aca="false">SUM(C18:C18)</f>
        <v>500000</v>
      </c>
      <c r="D15" s="63" t="n">
        <f aca="false">SUM(D17:D18)</f>
        <v>2035894</v>
      </c>
      <c r="E15" s="63" t="n">
        <f aca="false">SUM(C15:D15)</f>
        <v>2535894</v>
      </c>
    </row>
    <row r="16" customFormat="false" ht="22.35" hidden="false" customHeight="false" outlineLevel="0" collapsed="false">
      <c r="A16" s="67" t="s">
        <v>26</v>
      </c>
      <c r="B16" s="68"/>
      <c r="C16" s="70" t="n">
        <f aca="false">SUM(C18:C18)</f>
        <v>500000</v>
      </c>
      <c r="D16" s="70" t="n">
        <f aca="false">SUM(D17:D18)</f>
        <v>2035894</v>
      </c>
      <c r="E16" s="69" t="n">
        <f aca="false">SUM(C16:D16)</f>
        <v>2535894</v>
      </c>
    </row>
    <row r="17" customFormat="false" ht="43.25" hidden="false" customHeight="false" outlineLevel="0" collapsed="false">
      <c r="A17" s="72" t="s">
        <v>27</v>
      </c>
      <c r="B17" s="48" t="n">
        <v>0</v>
      </c>
      <c r="C17" s="73"/>
      <c r="D17" s="73" t="n">
        <v>226212</v>
      </c>
      <c r="E17" s="69" t="n">
        <f aca="false">SUM(C17:D17)</f>
        <v>226212</v>
      </c>
    </row>
    <row r="18" customFormat="false" ht="53.7" hidden="false" customHeight="false" outlineLevel="0" collapsed="false">
      <c r="A18" s="72" t="s">
        <v>40</v>
      </c>
      <c r="B18" s="48" t="s">
        <v>41</v>
      </c>
      <c r="C18" s="69" t="n">
        <v>500000</v>
      </c>
      <c r="D18" s="69" t="n">
        <v>1809682</v>
      </c>
      <c r="E18" s="69" t="n">
        <f aca="false">SUM(C18:D18)</f>
        <v>2309682</v>
      </c>
    </row>
    <row r="19" customFormat="false" ht="12.8" hidden="false" customHeight="false" outlineLevel="0" collapsed="false">
      <c r="A19" s="80"/>
      <c r="B19" s="81"/>
      <c r="C19" s="82"/>
      <c r="D19" s="82"/>
      <c r="E19" s="82" t="n">
        <f aca="false">SUM(C19:D19)</f>
        <v>0</v>
      </c>
    </row>
    <row r="20" customFormat="false" ht="57.45" hidden="false" customHeight="false" outlineLevel="0" collapsed="false">
      <c r="A20" s="61" t="s">
        <v>42</v>
      </c>
      <c r="B20" s="62" t="s">
        <v>19</v>
      </c>
      <c r="C20" s="63" t="n">
        <f aca="false">SUM(C23:C23)</f>
        <v>300000</v>
      </c>
      <c r="D20" s="63" t="n">
        <f aca="false">SUM(D22:D23)</f>
        <v>2488314</v>
      </c>
      <c r="E20" s="63" t="n">
        <f aca="false">SUM(C20:D20)</f>
        <v>2788314</v>
      </c>
    </row>
    <row r="21" customFormat="false" ht="22.35" hidden="false" customHeight="false" outlineLevel="0" collapsed="false">
      <c r="A21" s="84" t="s">
        <v>26</v>
      </c>
      <c r="B21" s="85"/>
      <c r="C21" s="70" t="n">
        <f aca="false">SUM(C23:C23)</f>
        <v>300000</v>
      </c>
      <c r="D21" s="70" t="n">
        <f aca="false">SUM(D22:D24)</f>
        <v>2488314</v>
      </c>
      <c r="E21" s="70" t="n">
        <f aca="false">SUM(C21:D21)</f>
        <v>2788314</v>
      </c>
    </row>
    <row r="22" customFormat="false" ht="43.25" hidden="false" customHeight="false" outlineLevel="0" collapsed="false">
      <c r="A22" s="75" t="s">
        <v>43</v>
      </c>
      <c r="B22" s="87" t="n">
        <v>0</v>
      </c>
      <c r="C22" s="73"/>
      <c r="D22" s="73" t="n">
        <v>475042</v>
      </c>
      <c r="E22" s="69" t="n">
        <f aca="false">SUM(C22:D22)</f>
        <v>475042</v>
      </c>
    </row>
    <row r="23" customFormat="false" ht="43.25" hidden="false" customHeight="false" outlineLevel="0" collapsed="false">
      <c r="A23" s="72" t="s">
        <v>44</v>
      </c>
      <c r="B23" s="48" t="s">
        <v>45</v>
      </c>
      <c r="C23" s="69" t="n">
        <v>300000</v>
      </c>
      <c r="D23" s="69" t="n">
        <v>2013272</v>
      </c>
      <c r="E23" s="69" t="n">
        <f aca="false">SUM(C23:D23)</f>
        <v>2313272</v>
      </c>
    </row>
    <row r="24" customFormat="false" ht="12.8" hidden="false" customHeight="false" outlineLevel="0" collapsed="false">
      <c r="A24" s="72"/>
      <c r="B24" s="48"/>
      <c r="C24" s="69"/>
      <c r="D24" s="69"/>
      <c r="E24" s="69" t="n">
        <f aca="false">SUM(C24:D24)</f>
        <v>0</v>
      </c>
    </row>
    <row r="25" customFormat="false" ht="46.25" hidden="false" customHeight="false" outlineLevel="0" collapsed="false">
      <c r="A25" s="61" t="s">
        <v>46</v>
      </c>
      <c r="B25" s="62" t="s">
        <v>19</v>
      </c>
      <c r="C25" s="63" t="n">
        <f aca="false">SUM(C28:C34)</f>
        <v>400000</v>
      </c>
      <c r="D25" s="63" t="n">
        <f aca="false">SUM(D27:D33)</f>
        <v>2148999</v>
      </c>
      <c r="E25" s="63" t="n">
        <f aca="false">SUM(C25:D25)</f>
        <v>2548999</v>
      </c>
    </row>
    <row r="26" customFormat="false" ht="22.35" hidden="false" customHeight="false" outlineLevel="0" collapsed="false">
      <c r="A26" s="67" t="s">
        <v>26</v>
      </c>
      <c r="B26" s="68"/>
      <c r="C26" s="70" t="n">
        <f aca="false">SUM(C27:C30)</f>
        <v>400000</v>
      </c>
      <c r="D26" s="70" t="n">
        <f aca="false">SUM(D27:D30)</f>
        <v>2148999</v>
      </c>
      <c r="E26" s="69" t="n">
        <f aca="false">SUM(C26:D26)</f>
        <v>2548999</v>
      </c>
    </row>
    <row r="27" customFormat="false" ht="43.25" hidden="false" customHeight="false" outlineLevel="0" collapsed="false">
      <c r="A27" s="72" t="s">
        <v>27</v>
      </c>
      <c r="B27" s="48" t="n">
        <v>0</v>
      </c>
      <c r="C27" s="73"/>
      <c r="D27" s="73" t="n">
        <v>452421</v>
      </c>
      <c r="E27" s="69" t="n">
        <f aca="false">SUM(C27:D27)</f>
        <v>452421</v>
      </c>
    </row>
    <row r="28" customFormat="false" ht="43.25" hidden="false" customHeight="false" outlineLevel="0" collapsed="false">
      <c r="A28" s="72" t="s">
        <v>47</v>
      </c>
      <c r="B28" s="48" t="s">
        <v>48</v>
      </c>
      <c r="C28" s="69" t="n">
        <v>198488</v>
      </c>
      <c r="D28" s="69" t="n">
        <v>1131052</v>
      </c>
      <c r="E28" s="69" t="n">
        <f aca="false">SUM(C28:D28)</f>
        <v>1329540</v>
      </c>
    </row>
    <row r="29" customFormat="false" ht="22.35" hidden="false" customHeight="false" outlineLevel="0" collapsed="false">
      <c r="A29" s="72" t="s">
        <v>49</v>
      </c>
      <c r="B29" s="48" t="s">
        <v>50</v>
      </c>
      <c r="C29" s="69"/>
      <c r="D29" s="69" t="n">
        <v>565526</v>
      </c>
      <c r="E29" s="69" t="n">
        <f aca="false">SUM(C29:D29)</f>
        <v>565526</v>
      </c>
    </row>
    <row r="30" customFormat="false" ht="116.4" hidden="false" customHeight="false" outlineLevel="0" collapsed="false">
      <c r="A30" s="72" t="s">
        <v>51</v>
      </c>
      <c r="B30" s="48" t="s">
        <v>52</v>
      </c>
      <c r="C30" s="69" t="n">
        <v>201512</v>
      </c>
      <c r="D30" s="69"/>
      <c r="E30" s="69" t="n">
        <f aca="false">SUM(C30:D30)</f>
        <v>201512</v>
      </c>
    </row>
    <row r="31" customFormat="false" ht="74.6" hidden="false" customHeight="false" outlineLevel="0" collapsed="false">
      <c r="A31" s="72" t="s">
        <v>53</v>
      </c>
      <c r="B31" s="79" t="s">
        <v>54</v>
      </c>
      <c r="C31" s="69"/>
      <c r="D31" s="69"/>
      <c r="E31" s="69" t="n">
        <f aca="false">SUM(C31:D31)</f>
        <v>0</v>
      </c>
    </row>
    <row r="32" customFormat="false" ht="32.8" hidden="false" customHeight="false" outlineLevel="0" collapsed="false">
      <c r="A32" s="72" t="s">
        <v>55</v>
      </c>
      <c r="B32" s="79" t="s">
        <v>56</v>
      </c>
      <c r="C32" s="69"/>
      <c r="D32" s="69"/>
      <c r="E32" s="69" t="n">
        <f aca="false">SUM(C32:D32)</f>
        <v>0</v>
      </c>
    </row>
    <row r="33" customFormat="false" ht="22.35" hidden="false" customHeight="false" outlineLevel="0" collapsed="false">
      <c r="A33" s="72" t="s">
        <v>57</v>
      </c>
      <c r="B33" s="79" t="s">
        <v>58</v>
      </c>
      <c r="C33" s="69"/>
      <c r="D33" s="69"/>
      <c r="E33" s="69" t="n">
        <f aca="false">SUM(C33:D33)</f>
        <v>0</v>
      </c>
    </row>
    <row r="34" customFormat="false" ht="12.8" hidden="false" customHeight="false" outlineLevel="0" collapsed="false">
      <c r="A34" s="72"/>
      <c r="B34" s="48"/>
      <c r="C34" s="69"/>
      <c r="D34" s="69"/>
      <c r="E34" s="69" t="n">
        <f aca="false">SUM(C34:D34)</f>
        <v>0</v>
      </c>
    </row>
    <row r="35" customFormat="false" ht="57.45" hidden="false" customHeight="false" outlineLevel="0" collapsed="false">
      <c r="A35" s="61" t="s">
        <v>59</v>
      </c>
      <c r="B35" s="62" t="s">
        <v>19</v>
      </c>
      <c r="C35" s="63" t="n">
        <f aca="false">SUM(C38:C41)</f>
        <v>920000</v>
      </c>
      <c r="D35" s="63" t="n">
        <f aca="false">SUM(D37:D41)</f>
        <v>2375209</v>
      </c>
      <c r="E35" s="63" t="n">
        <f aca="false">SUM(C35:D35)</f>
        <v>3295209</v>
      </c>
    </row>
    <row r="36" customFormat="false" ht="22.35" hidden="false" customHeight="false" outlineLevel="0" collapsed="false">
      <c r="A36" s="67" t="s">
        <v>26</v>
      </c>
      <c r="B36" s="68"/>
      <c r="C36" s="70" t="n">
        <f aca="false">SUM(C38:C41)</f>
        <v>920000</v>
      </c>
      <c r="D36" s="70" t="n">
        <f aca="false">SUM(D37:D41)</f>
        <v>2375209</v>
      </c>
      <c r="E36" s="69" t="n">
        <f aca="false">SUM(C36:D36)</f>
        <v>3295209</v>
      </c>
    </row>
    <row r="37" customFormat="false" ht="43.25" hidden="false" customHeight="false" outlineLevel="0" collapsed="false">
      <c r="A37" s="72" t="s">
        <v>27</v>
      </c>
      <c r="B37" s="48" t="n">
        <v>0</v>
      </c>
      <c r="C37" s="73"/>
      <c r="D37" s="73" t="n">
        <v>339315</v>
      </c>
      <c r="E37" s="69" t="n">
        <f aca="false">SUM(C37:D37)</f>
        <v>339315</v>
      </c>
    </row>
    <row r="38" customFormat="false" ht="43.25" hidden="false" customHeight="false" outlineLevel="0" collapsed="false">
      <c r="A38" s="72" t="s">
        <v>60</v>
      </c>
      <c r="B38" s="48" t="s">
        <v>61</v>
      </c>
      <c r="C38" s="69" t="n">
        <v>37000</v>
      </c>
      <c r="D38" s="69" t="n">
        <v>791737</v>
      </c>
      <c r="E38" s="69" t="n">
        <f aca="false">SUM(C38:D38)</f>
        <v>828737</v>
      </c>
    </row>
    <row r="39" customFormat="false" ht="32.8" hidden="false" customHeight="false" outlineLevel="0" collapsed="false">
      <c r="A39" s="72" t="s">
        <v>62</v>
      </c>
      <c r="B39" s="48" t="s">
        <v>63</v>
      </c>
      <c r="C39" s="69" t="n">
        <v>72500</v>
      </c>
      <c r="D39" s="69" t="n">
        <v>508973</v>
      </c>
      <c r="E39" s="69" t="n">
        <f aca="false">SUM(C39:D39)</f>
        <v>581473</v>
      </c>
    </row>
    <row r="40" customFormat="false" ht="32.8" hidden="false" customHeight="false" outlineLevel="0" collapsed="false">
      <c r="A40" s="72" t="s">
        <v>64</v>
      </c>
      <c r="B40" s="48" t="s">
        <v>65</v>
      </c>
      <c r="C40" s="69" t="n">
        <v>810500</v>
      </c>
      <c r="D40" s="69" t="n">
        <v>678631</v>
      </c>
      <c r="E40" s="69" t="n">
        <f aca="false">SUM(C40:D40)</f>
        <v>1489131</v>
      </c>
    </row>
    <row r="41" customFormat="false" ht="53.7" hidden="false" customHeight="false" outlineLevel="0" collapsed="false">
      <c r="A41" s="72" t="s">
        <v>66</v>
      </c>
      <c r="B41" s="48" t="s">
        <v>67</v>
      </c>
      <c r="C41" s="69"/>
      <c r="D41" s="69" t="n">
        <v>56553</v>
      </c>
      <c r="E41" s="69" t="n">
        <f aca="false">SUM(C41:D41)</f>
        <v>56553</v>
      </c>
    </row>
    <row r="42" customFormat="false" ht="22.35" hidden="false" customHeight="false" outlineLevel="0" collapsed="false">
      <c r="A42" s="72" t="s">
        <v>57</v>
      </c>
      <c r="B42" s="48" t="s">
        <v>58</v>
      </c>
      <c r="C42" s="69"/>
      <c r="D42" s="69"/>
      <c r="E42" s="69"/>
    </row>
    <row r="43" customFormat="false" ht="12.8" hidden="false" customHeight="false" outlineLevel="0" collapsed="false">
      <c r="A43" s="72"/>
      <c r="B43" s="48"/>
      <c r="C43" s="69"/>
      <c r="D43" s="69"/>
      <c r="E43" s="69" t="n">
        <f aca="false">SUM(C43:D43)</f>
        <v>0</v>
      </c>
    </row>
    <row r="44" customFormat="false" ht="46.25" hidden="false" customHeight="false" outlineLevel="0" collapsed="false">
      <c r="A44" s="88" t="s">
        <v>68</v>
      </c>
      <c r="B44" s="89" t="s">
        <v>19</v>
      </c>
      <c r="C44" s="90" t="n">
        <f aca="false">SUM(C46:C54)</f>
        <v>24190500</v>
      </c>
      <c r="D44" s="90" t="n">
        <f aca="false">SUM(D46:D54)</f>
        <v>14138149</v>
      </c>
      <c r="E44" s="90" t="n">
        <f aca="false">SUM(C44:D44)</f>
        <v>38328649</v>
      </c>
    </row>
    <row r="45" customFormat="false" ht="22.35" hidden="false" customHeight="false" outlineLevel="0" collapsed="false">
      <c r="A45" s="75" t="s">
        <v>26</v>
      </c>
      <c r="B45" s="93"/>
      <c r="C45" s="69" t="n">
        <f aca="false">SUM(C46:C53)</f>
        <v>24190500</v>
      </c>
      <c r="D45" s="69" t="n">
        <f aca="false">SUM(D46:D53)</f>
        <v>14138149</v>
      </c>
      <c r="E45" s="69" t="n">
        <f aca="false">SUM(C45:D45)</f>
        <v>38328649</v>
      </c>
    </row>
    <row r="46" customFormat="false" ht="43.25" hidden="false" customHeight="false" outlineLevel="0" collapsed="false">
      <c r="A46" s="72" t="s">
        <v>27</v>
      </c>
      <c r="B46" s="48" t="n">
        <v>0</v>
      </c>
      <c r="C46" s="69"/>
      <c r="D46" s="69" t="n">
        <v>1244157</v>
      </c>
      <c r="E46" s="69" t="n">
        <f aca="false">SUM(C46:D46)</f>
        <v>1244157</v>
      </c>
    </row>
    <row r="47" customFormat="false" ht="53.7" hidden="false" customHeight="false" outlineLevel="0" collapsed="false">
      <c r="A47" s="75" t="s">
        <v>69</v>
      </c>
      <c r="B47" s="87" t="s">
        <v>70</v>
      </c>
      <c r="C47" s="69" t="n">
        <v>24150000</v>
      </c>
      <c r="D47" s="69" t="n">
        <v>12328466</v>
      </c>
      <c r="E47" s="69" t="n">
        <f aca="false">SUM(C47:D47)</f>
        <v>36478466</v>
      </c>
    </row>
    <row r="48" customFormat="false" ht="32.8" hidden="false" customHeight="false" outlineLevel="0" collapsed="false">
      <c r="A48" s="75" t="s">
        <v>30</v>
      </c>
      <c r="B48" s="48" t="s">
        <v>31</v>
      </c>
      <c r="C48" s="69" t="n">
        <v>40500</v>
      </c>
      <c r="D48" s="69"/>
      <c r="E48" s="69" t="n">
        <f aca="false">SUM(C48:D48)</f>
        <v>40500</v>
      </c>
    </row>
    <row r="49" customFormat="false" ht="32.8" hidden="false" customHeight="false" outlineLevel="0" collapsed="false">
      <c r="A49" s="75" t="s">
        <v>71</v>
      </c>
      <c r="B49" s="48" t="s">
        <v>72</v>
      </c>
      <c r="C49" s="69"/>
      <c r="D49" s="69" t="n">
        <v>169658</v>
      </c>
      <c r="E49" s="69" t="n">
        <f aca="false">SUM(C49:D49)</f>
        <v>169658</v>
      </c>
    </row>
    <row r="50" customFormat="false" ht="32.8" hidden="false" customHeight="false" outlineLevel="0" collapsed="false">
      <c r="A50" s="75" t="s">
        <v>73</v>
      </c>
      <c r="B50" s="48" t="s">
        <v>74</v>
      </c>
      <c r="C50" s="69"/>
      <c r="D50" s="69" t="n">
        <v>169658</v>
      </c>
      <c r="E50" s="69" t="n">
        <f aca="false">SUM(C50:D50)</f>
        <v>169658</v>
      </c>
    </row>
    <row r="51" customFormat="false" ht="53.7" hidden="false" customHeight="false" outlineLevel="0" collapsed="false">
      <c r="A51" s="75" t="s">
        <v>75</v>
      </c>
      <c r="B51" s="48" t="s">
        <v>76</v>
      </c>
      <c r="C51" s="69"/>
      <c r="D51" s="69" t="n">
        <v>113105</v>
      </c>
      <c r="E51" s="69" t="n">
        <f aca="false">SUM(C51:D51)</f>
        <v>113105</v>
      </c>
    </row>
    <row r="52" customFormat="false" ht="32.8" hidden="false" customHeight="false" outlineLevel="0" collapsed="false">
      <c r="A52" s="75" t="s">
        <v>77</v>
      </c>
      <c r="B52" s="48" t="s">
        <v>78</v>
      </c>
      <c r="C52" s="69"/>
      <c r="D52" s="69" t="n">
        <v>113105</v>
      </c>
      <c r="E52" s="69" t="n">
        <f aca="false">SUM(C52:D52)</f>
        <v>113105</v>
      </c>
    </row>
    <row r="53" customFormat="false" ht="32.8" hidden="false" customHeight="false" outlineLevel="0" collapsed="false">
      <c r="A53" s="75" t="s">
        <v>79</v>
      </c>
      <c r="B53" s="79" t="s">
        <v>80</v>
      </c>
      <c r="C53" s="69"/>
      <c r="D53" s="69"/>
      <c r="E53" s="69" t="n">
        <f aca="false">SUM(C53:D53)</f>
        <v>0</v>
      </c>
    </row>
    <row r="54" customFormat="false" ht="22.35" hidden="false" customHeight="false" outlineLevel="0" collapsed="false">
      <c r="A54" s="75" t="s">
        <v>57</v>
      </c>
      <c r="B54" s="79" t="s">
        <v>58</v>
      </c>
      <c r="C54" s="69"/>
      <c r="D54" s="69"/>
      <c r="E54" s="69"/>
    </row>
    <row r="55" customFormat="false" ht="12.8" hidden="false" customHeight="false" outlineLevel="0" collapsed="false">
      <c r="A55" s="75"/>
      <c r="B55" s="48"/>
      <c r="C55" s="69"/>
      <c r="D55" s="69"/>
      <c r="E55" s="69"/>
    </row>
    <row r="56" customFormat="false" ht="35.05" hidden="false" customHeight="false" outlineLevel="0" collapsed="false">
      <c r="A56" s="61" t="s">
        <v>81</v>
      </c>
      <c r="B56" s="96" t="s">
        <v>19</v>
      </c>
      <c r="C56" s="63" t="n">
        <f aca="false">SUM(C58:C65)</f>
        <v>2603500</v>
      </c>
      <c r="D56" s="63" t="n">
        <f aca="false">SUM(D58:D65)</f>
        <v>5315944</v>
      </c>
      <c r="E56" s="63" t="n">
        <f aca="false">SUM(C56:D56)</f>
        <v>7919444</v>
      </c>
    </row>
    <row r="57" customFormat="false" ht="22.35" hidden="false" customHeight="false" outlineLevel="0" collapsed="false">
      <c r="A57" s="75" t="s">
        <v>26</v>
      </c>
      <c r="B57" s="85"/>
      <c r="C57" s="97" t="n">
        <f aca="false">SUM(C58:C65)</f>
        <v>2603500</v>
      </c>
      <c r="D57" s="97" t="n">
        <f aca="false">SUM(D58:D65)</f>
        <v>5315944</v>
      </c>
      <c r="E57" s="97" t="n">
        <f aca="false">SUM(C57:D57)</f>
        <v>7919444</v>
      </c>
    </row>
    <row r="58" customFormat="false" ht="43.25" hidden="false" customHeight="false" outlineLevel="0" collapsed="false">
      <c r="A58" s="75" t="s">
        <v>27</v>
      </c>
      <c r="B58" s="87" t="n">
        <v>0</v>
      </c>
      <c r="C58" s="73"/>
      <c r="D58" s="73" t="n">
        <v>791736</v>
      </c>
      <c r="E58" s="99" t="n">
        <f aca="false">SUM(C58:D58)</f>
        <v>791736</v>
      </c>
    </row>
    <row r="59" customFormat="false" ht="22.35" hidden="false" customHeight="false" outlineLevel="0" collapsed="false">
      <c r="A59" s="75" t="s">
        <v>82</v>
      </c>
      <c r="B59" s="87" t="s">
        <v>83</v>
      </c>
      <c r="C59" s="69" t="n">
        <v>321500</v>
      </c>
      <c r="D59" s="69" t="n">
        <v>904842</v>
      </c>
      <c r="E59" s="99" t="n">
        <f aca="false">SUM(C59:D59)</f>
        <v>1226342</v>
      </c>
    </row>
    <row r="60" customFormat="false" ht="53.7" hidden="false" customHeight="false" outlineLevel="0" collapsed="false">
      <c r="A60" s="72" t="s">
        <v>84</v>
      </c>
      <c r="B60" s="87" t="s">
        <v>85</v>
      </c>
      <c r="C60" s="69"/>
      <c r="D60" s="69" t="n">
        <v>226210</v>
      </c>
      <c r="E60" s="99" t="n">
        <f aca="false">SUM(C60:D60)</f>
        <v>226210</v>
      </c>
    </row>
    <row r="61" customFormat="false" ht="22.35" hidden="false" customHeight="false" outlineLevel="0" collapsed="false">
      <c r="A61" s="72" t="s">
        <v>86</v>
      </c>
      <c r="B61" s="87" t="s">
        <v>87</v>
      </c>
      <c r="C61" s="69" t="n">
        <v>426500</v>
      </c>
      <c r="D61" s="69" t="n">
        <v>1114086</v>
      </c>
      <c r="E61" s="99" t="n">
        <f aca="false">SUM(C61:D61)</f>
        <v>1540586</v>
      </c>
    </row>
    <row r="62" customFormat="false" ht="74.6" hidden="false" customHeight="false" outlineLevel="0" collapsed="false">
      <c r="A62" s="72" t="s">
        <v>88</v>
      </c>
      <c r="B62" s="87" t="s">
        <v>89</v>
      </c>
      <c r="C62" s="69" t="n">
        <v>39200</v>
      </c>
      <c r="D62" s="69" t="n">
        <v>1922789</v>
      </c>
      <c r="E62" s="99" t="n">
        <f aca="false">SUM(C62:D62)</f>
        <v>1961989</v>
      </c>
    </row>
    <row r="63" customFormat="false" ht="22.35" hidden="false" customHeight="false" outlineLevel="0" collapsed="false">
      <c r="A63" s="72" t="s">
        <v>90</v>
      </c>
      <c r="B63" s="87" t="s">
        <v>91</v>
      </c>
      <c r="C63" s="69"/>
      <c r="D63" s="69" t="n">
        <v>226210</v>
      </c>
      <c r="E63" s="99" t="n">
        <f aca="false">SUM(C63:D63)</f>
        <v>226210</v>
      </c>
    </row>
    <row r="64" customFormat="false" ht="43.25" hidden="false" customHeight="false" outlineLevel="0" collapsed="false">
      <c r="A64" s="101" t="s">
        <v>92</v>
      </c>
      <c r="B64" s="102" t="s">
        <v>93</v>
      </c>
      <c r="C64" s="103" t="n">
        <v>500000</v>
      </c>
      <c r="D64" s="103" t="n">
        <v>113105</v>
      </c>
      <c r="E64" s="104" t="n">
        <f aca="false">SUM(C64:D64)</f>
        <v>613105</v>
      </c>
    </row>
    <row r="65" customFormat="false" ht="85.05" hidden="false" customHeight="false" outlineLevel="0" collapsed="false">
      <c r="A65" s="72" t="s">
        <v>94</v>
      </c>
      <c r="B65" s="87" t="s">
        <v>95</v>
      </c>
      <c r="C65" s="69" t="n">
        <v>1316300</v>
      </c>
      <c r="D65" s="69" t="n">
        <v>16966</v>
      </c>
      <c r="E65" s="99" t="n">
        <f aca="false">SUM(C65:D65)</f>
        <v>1333266</v>
      </c>
    </row>
    <row r="66" customFormat="false" ht="12.8" hidden="false" customHeight="false" outlineLevel="0" collapsed="false">
      <c r="A66" s="72"/>
      <c r="B66" s="87"/>
      <c r="C66" s="69"/>
      <c r="D66" s="69"/>
      <c r="E66" s="99" t="n">
        <f aca="false">SUM(C66:D66)</f>
        <v>0</v>
      </c>
    </row>
    <row r="67" customFormat="false" ht="46.25" hidden="false" customHeight="false" outlineLevel="0" collapsed="false">
      <c r="A67" s="61" t="s">
        <v>96</v>
      </c>
      <c r="B67" s="76" t="s">
        <v>19</v>
      </c>
      <c r="C67" s="63" t="n">
        <f aca="false">SUM(C69:C71)</f>
        <v>2820000</v>
      </c>
      <c r="D67" s="63" t="n">
        <f aca="false">SUM(D69:D71)</f>
        <v>3393156</v>
      </c>
      <c r="E67" s="63" t="n">
        <f aca="false">SUM(C67:D67)</f>
        <v>6213156</v>
      </c>
    </row>
    <row r="68" customFormat="false" ht="22.35" hidden="false" customHeight="false" outlineLevel="0" collapsed="false">
      <c r="A68" s="75" t="s">
        <v>26</v>
      </c>
      <c r="B68" s="87"/>
      <c r="C68" s="73" t="n">
        <f aca="false">SUM(C69:C71)</f>
        <v>2820000</v>
      </c>
      <c r="D68" s="73" t="n">
        <f aca="false">SUM(D69:D71)</f>
        <v>3393156</v>
      </c>
      <c r="E68" s="73" t="n">
        <f aca="false">SUM(C68:D68)</f>
        <v>6213156</v>
      </c>
    </row>
    <row r="69" customFormat="false" ht="43.25" hidden="false" customHeight="false" outlineLevel="0" collapsed="false">
      <c r="A69" s="75" t="s">
        <v>27</v>
      </c>
      <c r="B69" s="87" t="n">
        <v>0</v>
      </c>
      <c r="C69" s="73"/>
      <c r="D69" s="73" t="n">
        <v>588147</v>
      </c>
      <c r="E69" s="73" t="n">
        <f aca="false">SUM(C69:D69)</f>
        <v>588147</v>
      </c>
    </row>
    <row r="70" customFormat="false" ht="32.8" hidden="false" customHeight="false" outlineLevel="0" collapsed="false">
      <c r="A70" s="72" t="s">
        <v>97</v>
      </c>
      <c r="B70" s="48" t="s">
        <v>98</v>
      </c>
      <c r="C70" s="69" t="n">
        <v>2750000</v>
      </c>
      <c r="D70" s="69" t="n">
        <v>2799354</v>
      </c>
      <c r="E70" s="69" t="n">
        <f aca="false">SUM(C70:D70)</f>
        <v>5549354</v>
      </c>
    </row>
    <row r="71" customFormat="false" ht="32.8" hidden="false" customHeight="false" outlineLevel="0" collapsed="false">
      <c r="A71" s="72" t="s">
        <v>99</v>
      </c>
      <c r="B71" s="48" t="s">
        <v>100</v>
      </c>
      <c r="C71" s="69" t="n">
        <v>70000</v>
      </c>
      <c r="D71" s="69" t="n">
        <v>5655</v>
      </c>
      <c r="E71" s="69" t="n">
        <f aca="false">SUM(C71:D71)</f>
        <v>75655</v>
      </c>
    </row>
    <row r="72" customFormat="false" ht="12.8" hidden="false" customHeight="false" outlineLevel="0" collapsed="false">
      <c r="A72" s="72"/>
      <c r="B72" s="48"/>
      <c r="C72" s="69"/>
      <c r="D72" s="69"/>
      <c r="E72" s="69" t="n">
        <f aca="false">SUM(C72:D72)</f>
        <v>0</v>
      </c>
    </row>
    <row r="73" customFormat="false" ht="46.25" hidden="false" customHeight="false" outlineLevel="0" collapsed="false">
      <c r="A73" s="61" t="s">
        <v>101</v>
      </c>
      <c r="B73" s="96" t="s">
        <v>19</v>
      </c>
      <c r="C73" s="108" t="n">
        <f aca="false">SUM(C75:C85)</f>
        <v>460866700</v>
      </c>
      <c r="D73" s="108" t="n">
        <f aca="false">SUM(D75:D85)</f>
        <v>12441571</v>
      </c>
      <c r="E73" s="108" t="n">
        <f aca="false">SUM(C73:D73)</f>
        <v>473308271</v>
      </c>
    </row>
    <row r="74" customFormat="false" ht="22.35" hidden="false" customHeight="false" outlineLevel="0" collapsed="false">
      <c r="A74" s="72" t="s">
        <v>26</v>
      </c>
      <c r="B74" s="87"/>
      <c r="C74" s="69" t="n">
        <f aca="false">SUM(C75:C85)</f>
        <v>460866700</v>
      </c>
      <c r="D74" s="69" t="n">
        <f aca="false">SUM(D75:D85)</f>
        <v>12441571</v>
      </c>
      <c r="E74" s="69" t="n">
        <f aca="false">SUM(C74:D74)</f>
        <v>473308271</v>
      </c>
    </row>
    <row r="75" customFormat="false" ht="43.25" hidden="false" customHeight="false" outlineLevel="0" collapsed="false">
      <c r="A75" s="72" t="s">
        <v>27</v>
      </c>
      <c r="B75" s="87" t="n">
        <v>0</v>
      </c>
      <c r="C75" s="69"/>
      <c r="D75" s="69" t="n">
        <v>933118</v>
      </c>
      <c r="E75" s="69" t="n">
        <f aca="false">SUM(C75:D75)</f>
        <v>933118</v>
      </c>
    </row>
    <row r="76" customFormat="false" ht="53.7" hidden="false" customHeight="false" outlineLevel="0" collapsed="false">
      <c r="A76" s="72" t="s">
        <v>102</v>
      </c>
      <c r="B76" s="87" t="s">
        <v>103</v>
      </c>
      <c r="C76" s="69" t="n">
        <v>13000000</v>
      </c>
      <c r="D76" s="69" t="n">
        <v>1922788</v>
      </c>
      <c r="E76" s="69" t="n">
        <f aca="false">SUM(C76:D76)</f>
        <v>14922788</v>
      </c>
    </row>
    <row r="77" customFormat="false" ht="105.95" hidden="false" customHeight="false" outlineLevel="0" collapsed="false">
      <c r="A77" s="72" t="s">
        <v>104</v>
      </c>
      <c r="B77" s="87" t="s">
        <v>105</v>
      </c>
      <c r="C77" s="69" t="n">
        <v>30000</v>
      </c>
      <c r="D77" s="69" t="n">
        <v>56552</v>
      </c>
      <c r="E77" s="69" t="n">
        <f aca="false">SUM(C77:D77)</f>
        <v>86552</v>
      </c>
    </row>
    <row r="78" customFormat="false" ht="85.05" hidden="false" customHeight="false" outlineLevel="0" collapsed="false">
      <c r="A78" s="75" t="s">
        <v>106</v>
      </c>
      <c r="B78" s="87" t="s">
        <v>107</v>
      </c>
      <c r="C78" s="69" t="n">
        <v>127669421</v>
      </c>
      <c r="D78" s="69" t="n">
        <v>5960644</v>
      </c>
      <c r="E78" s="69" t="n">
        <f aca="false">SUM(C78:D78)</f>
        <v>133630065</v>
      </c>
    </row>
    <row r="79" customFormat="false" ht="53.7" hidden="false" customHeight="false" outlineLevel="0" collapsed="false">
      <c r="A79" s="72" t="s">
        <v>108</v>
      </c>
      <c r="B79" s="87" t="s">
        <v>109</v>
      </c>
      <c r="C79" s="69"/>
      <c r="D79" s="69" t="n">
        <v>84829</v>
      </c>
      <c r="E79" s="69" t="n">
        <f aca="false">SUM(C79:D79)</f>
        <v>84829</v>
      </c>
    </row>
    <row r="80" customFormat="false" ht="53.7" hidden="false" customHeight="false" outlineLevel="0" collapsed="false">
      <c r="A80" s="72" t="s">
        <v>110</v>
      </c>
      <c r="B80" s="87" t="s">
        <v>111</v>
      </c>
      <c r="C80" s="69"/>
      <c r="D80" s="69" t="n">
        <v>452421</v>
      </c>
      <c r="E80" s="69" t="n">
        <f aca="false">SUM(C80:D80)</f>
        <v>452421</v>
      </c>
    </row>
    <row r="81" customFormat="false" ht="53.7" hidden="false" customHeight="false" outlineLevel="0" collapsed="false">
      <c r="A81" s="72" t="s">
        <v>112</v>
      </c>
      <c r="B81" s="87" t="s">
        <v>113</v>
      </c>
      <c r="C81" s="69" t="n">
        <v>319962279</v>
      </c>
      <c r="D81" s="69" t="n">
        <v>2341278</v>
      </c>
      <c r="E81" s="69" t="n">
        <f aca="false">SUM(C81:D81)</f>
        <v>322303557</v>
      </c>
    </row>
    <row r="82" customFormat="false" ht="43.25" hidden="false" customHeight="false" outlineLevel="0" collapsed="false">
      <c r="A82" s="72" t="s">
        <v>114</v>
      </c>
      <c r="B82" s="87" t="s">
        <v>115</v>
      </c>
      <c r="C82" s="69" t="n">
        <v>5000</v>
      </c>
      <c r="D82" s="69" t="n">
        <v>11310</v>
      </c>
      <c r="E82" s="69" t="n">
        <f aca="false">SUM(C82:D82)</f>
        <v>16310</v>
      </c>
    </row>
    <row r="83" customFormat="false" ht="32.8" hidden="false" customHeight="false" outlineLevel="0" collapsed="false">
      <c r="A83" s="72" t="s">
        <v>116</v>
      </c>
      <c r="B83" s="87" t="s">
        <v>117</v>
      </c>
      <c r="C83" s="69" t="n">
        <v>50000</v>
      </c>
      <c r="D83" s="69" t="n">
        <v>452421</v>
      </c>
      <c r="E83" s="69" t="n">
        <f aca="false">SUM(C83:D83)</f>
        <v>502421</v>
      </c>
    </row>
    <row r="84" customFormat="false" ht="22.35" hidden="false" customHeight="false" outlineLevel="0" collapsed="false">
      <c r="A84" s="72" t="s">
        <v>118</v>
      </c>
      <c r="B84" s="87" t="s">
        <v>119</v>
      </c>
      <c r="C84" s="69" t="n">
        <v>150000</v>
      </c>
      <c r="D84" s="69" t="n">
        <v>113105</v>
      </c>
      <c r="E84" s="69" t="n">
        <f aca="false">SUM(C84:D84)</f>
        <v>263105</v>
      </c>
    </row>
    <row r="85" customFormat="false" ht="43.25" hidden="false" customHeight="false" outlineLevel="0" collapsed="false">
      <c r="A85" s="72" t="s">
        <v>120</v>
      </c>
      <c r="B85" s="87" t="s">
        <v>121</v>
      </c>
      <c r="C85" s="69"/>
      <c r="D85" s="69" t="n">
        <v>113105</v>
      </c>
      <c r="E85" s="69" t="n">
        <f aca="false">SUM(C85:D85)</f>
        <v>113105</v>
      </c>
    </row>
    <row r="86" customFormat="false" ht="12.8" hidden="false" customHeight="false" outlineLevel="0" collapsed="false">
      <c r="A86" s="72"/>
      <c r="B86" s="87"/>
      <c r="C86" s="69"/>
      <c r="D86" s="69"/>
      <c r="E86" s="69"/>
    </row>
    <row r="87" customFormat="false" ht="35.05" hidden="false" customHeight="false" outlineLevel="0" collapsed="false">
      <c r="A87" s="61" t="s">
        <v>122</v>
      </c>
      <c r="B87" s="62" t="s">
        <v>19</v>
      </c>
      <c r="C87" s="108" t="n">
        <f aca="false">SUM(C90:C90)</f>
        <v>150000</v>
      </c>
      <c r="D87" s="108" t="n">
        <f aca="false">SUM(D89:D90)</f>
        <v>8709100</v>
      </c>
      <c r="E87" s="108" t="n">
        <f aca="false">SUM(C87:D87)</f>
        <v>8859100</v>
      </c>
    </row>
    <row r="88" customFormat="false" ht="22.35" hidden="false" customHeight="false" outlineLevel="0" collapsed="false">
      <c r="A88" s="72" t="s">
        <v>26</v>
      </c>
      <c r="B88" s="110"/>
      <c r="C88" s="111" t="n">
        <f aca="false">SUM(C89:C90)</f>
        <v>150000</v>
      </c>
      <c r="D88" s="111" t="n">
        <f aca="false">SUM(D89:D90)</f>
        <v>8709100</v>
      </c>
      <c r="E88" s="69" t="n">
        <f aca="false">SUM(C88:D88)</f>
        <v>8859100</v>
      </c>
    </row>
    <row r="89" customFormat="false" ht="43.25" hidden="false" customHeight="false" outlineLevel="0" collapsed="false">
      <c r="A89" s="72" t="s">
        <v>27</v>
      </c>
      <c r="B89" s="48" t="n">
        <v>0</v>
      </c>
      <c r="C89" s="112"/>
      <c r="D89" s="111" t="n">
        <v>508719</v>
      </c>
      <c r="E89" s="69" t="n">
        <f aca="false">SUM(C89:D89)</f>
        <v>508719</v>
      </c>
    </row>
    <row r="90" customFormat="false" ht="105.95" hidden="false" customHeight="false" outlineLevel="0" collapsed="false">
      <c r="A90" s="72" t="s">
        <v>123</v>
      </c>
      <c r="B90" s="48" t="s">
        <v>124</v>
      </c>
      <c r="C90" s="69" t="n">
        <v>150000</v>
      </c>
      <c r="D90" s="69" t="n">
        <v>8200381</v>
      </c>
      <c r="E90" s="69" t="n">
        <f aca="false">SUM(C90:D90)</f>
        <v>8350381</v>
      </c>
    </row>
    <row r="91" customFormat="false" ht="12.8" hidden="false" customHeight="false" outlineLevel="0" collapsed="false">
      <c r="A91" s="72"/>
      <c r="B91" s="48"/>
      <c r="C91" s="69"/>
      <c r="D91" s="69"/>
      <c r="E91" s="69" t="n">
        <f aca="false">SUM(C91:D91)</f>
        <v>0</v>
      </c>
    </row>
    <row r="92" customFormat="false" ht="46.25" hidden="false" customHeight="false" outlineLevel="0" collapsed="false">
      <c r="A92" s="61" t="s">
        <v>125</v>
      </c>
      <c r="B92" s="62" t="s">
        <v>19</v>
      </c>
      <c r="C92" s="63" t="n">
        <f aca="false">SUM(C94:C97)</f>
        <v>300000</v>
      </c>
      <c r="D92" s="63" t="n">
        <f aca="false">SUM(D94:D97)</f>
        <v>22621039</v>
      </c>
      <c r="E92" s="108" t="n">
        <f aca="false">SUM(C92:D92)</f>
        <v>22921039</v>
      </c>
    </row>
    <row r="93" customFormat="false" ht="22.35" hidden="false" customHeight="false" outlineLevel="0" collapsed="false">
      <c r="A93" s="72" t="s">
        <v>26</v>
      </c>
      <c r="B93" s="48"/>
      <c r="C93" s="73" t="n">
        <f aca="false">SUM(C94:C97)</f>
        <v>300000</v>
      </c>
      <c r="D93" s="73" t="n">
        <f aca="false">SUM(D94:D97)</f>
        <v>22621039</v>
      </c>
      <c r="E93" s="69" t="n">
        <f aca="false">SUM(C93:D93)</f>
        <v>22921039</v>
      </c>
    </row>
    <row r="94" customFormat="false" ht="43.25" hidden="false" customHeight="false" outlineLevel="0" collapsed="false">
      <c r="A94" s="72" t="s">
        <v>27</v>
      </c>
      <c r="B94" s="48" t="n">
        <v>0</v>
      </c>
      <c r="C94" s="73"/>
      <c r="D94" s="73" t="n">
        <v>2488314</v>
      </c>
      <c r="E94" s="69" t="n">
        <f aca="false">SUM(C94:D94)</f>
        <v>2488314</v>
      </c>
    </row>
    <row r="95" customFormat="false" ht="64.15" hidden="false" customHeight="false" outlineLevel="0" collapsed="false">
      <c r="A95" s="72" t="s">
        <v>126</v>
      </c>
      <c r="B95" s="48" t="s">
        <v>127</v>
      </c>
      <c r="C95" s="69" t="n">
        <v>154000</v>
      </c>
      <c r="D95" s="69" t="n">
        <v>8426337</v>
      </c>
      <c r="E95" s="69" t="n">
        <f aca="false">SUM(C95:D95)</f>
        <v>8580337</v>
      </c>
    </row>
    <row r="96" customFormat="false" ht="64.15" hidden="false" customHeight="false" outlineLevel="0" collapsed="false">
      <c r="A96" s="72" t="s">
        <v>128</v>
      </c>
      <c r="B96" s="48" t="s">
        <v>129</v>
      </c>
      <c r="C96" s="69" t="n">
        <v>145000</v>
      </c>
      <c r="D96" s="69" t="n">
        <v>11649835</v>
      </c>
      <c r="E96" s="69" t="n">
        <f aca="false">SUM(C96:D96)</f>
        <v>11794835</v>
      </c>
    </row>
    <row r="97" customFormat="false" ht="85.05" hidden="false" customHeight="false" outlineLevel="0" collapsed="false">
      <c r="A97" s="72" t="s">
        <v>130</v>
      </c>
      <c r="B97" s="48" t="s">
        <v>131</v>
      </c>
      <c r="C97" s="69" t="n">
        <v>1000</v>
      </c>
      <c r="D97" s="69" t="n">
        <v>56553</v>
      </c>
      <c r="E97" s="69" t="n">
        <f aca="false">SUM(C97:D97)</f>
        <v>57553</v>
      </c>
    </row>
    <row r="98" customFormat="false" ht="12.8" hidden="false" customHeight="false" outlineLevel="0" collapsed="false">
      <c r="A98" s="72"/>
      <c r="B98" s="48"/>
      <c r="C98" s="69"/>
      <c r="D98" s="69"/>
      <c r="E98" s="69"/>
    </row>
    <row r="99" customFormat="false" ht="68.65" hidden="false" customHeight="false" outlineLevel="0" collapsed="false">
      <c r="A99" s="61" t="s">
        <v>132</v>
      </c>
      <c r="B99" s="102" t="s">
        <v>19</v>
      </c>
      <c r="C99" s="108" t="n">
        <f aca="false">SUM(C101:C114)</f>
        <v>3687700</v>
      </c>
      <c r="D99" s="108" t="n">
        <f aca="false">SUM(D101:D114)</f>
        <v>4637313</v>
      </c>
      <c r="E99" s="108" t="n">
        <f aca="false">SUM(C99:D99)</f>
        <v>8325013</v>
      </c>
    </row>
    <row r="100" customFormat="false" ht="22.35" hidden="false" customHeight="false" outlineLevel="0" collapsed="false">
      <c r="A100" s="84" t="s">
        <v>26</v>
      </c>
      <c r="B100" s="85"/>
      <c r="C100" s="113" t="n">
        <f aca="false">SUM(C101:C112)</f>
        <v>3687700</v>
      </c>
      <c r="D100" s="113" t="n">
        <f aca="false">SUM(D101:D112)</f>
        <v>4637313</v>
      </c>
      <c r="E100" s="113" t="n">
        <f aca="false">SUM(C100:D100)</f>
        <v>8325013</v>
      </c>
    </row>
    <row r="101" customFormat="false" ht="43.25" hidden="false" customHeight="false" outlineLevel="0" collapsed="false">
      <c r="A101" s="75" t="s">
        <v>27</v>
      </c>
      <c r="B101" s="87" t="n">
        <v>0</v>
      </c>
      <c r="C101" s="69"/>
      <c r="D101" s="69" t="n">
        <v>599458</v>
      </c>
      <c r="E101" s="69" t="n">
        <f aca="false">SUM(C101:D101)</f>
        <v>599458</v>
      </c>
    </row>
    <row r="102" customFormat="false" ht="64.15" hidden="false" customHeight="false" outlineLevel="0" collapsed="false">
      <c r="A102" s="72" t="s">
        <v>133</v>
      </c>
      <c r="B102" s="87" t="s">
        <v>134</v>
      </c>
      <c r="C102" s="69" t="n">
        <v>18000</v>
      </c>
      <c r="D102" s="69" t="n">
        <v>791736</v>
      </c>
      <c r="E102" s="69" t="n">
        <f aca="false">SUM(C102:D102)</f>
        <v>809736</v>
      </c>
    </row>
    <row r="103" customFormat="false" ht="32.8" hidden="false" customHeight="false" outlineLevel="0" collapsed="false">
      <c r="A103" s="75" t="s">
        <v>135</v>
      </c>
      <c r="B103" s="87" t="s">
        <v>136</v>
      </c>
      <c r="C103" s="69" t="n">
        <v>5550</v>
      </c>
      <c r="D103" s="69" t="n">
        <v>339316</v>
      </c>
      <c r="E103" s="69" t="n">
        <f aca="false">SUM(C103:D103)</f>
        <v>344866</v>
      </c>
    </row>
    <row r="104" customFormat="false" ht="116.4" hidden="false" customHeight="false" outlineLevel="0" collapsed="false">
      <c r="A104" s="72" t="s">
        <v>137</v>
      </c>
      <c r="B104" s="87" t="s">
        <v>138</v>
      </c>
      <c r="C104" s="69" t="n">
        <v>131730</v>
      </c>
      <c r="D104" s="69" t="n">
        <v>904842</v>
      </c>
      <c r="E104" s="69" t="n">
        <f aca="false">SUM(C104:D104)</f>
        <v>1036572</v>
      </c>
    </row>
    <row r="105" customFormat="false" ht="85.05" hidden="false" customHeight="false" outlineLevel="0" collapsed="false">
      <c r="A105" s="72" t="s">
        <v>139</v>
      </c>
      <c r="B105" s="87" t="s">
        <v>140</v>
      </c>
      <c r="C105" s="69" t="n">
        <v>655100</v>
      </c>
      <c r="D105" s="69" t="n">
        <v>237522</v>
      </c>
      <c r="E105" s="69" t="n">
        <f aca="false">SUM(C105:D105)</f>
        <v>892622</v>
      </c>
    </row>
    <row r="106" customFormat="false" ht="43.25" hidden="false" customHeight="false" outlineLevel="0" collapsed="false">
      <c r="A106" s="75" t="s">
        <v>141</v>
      </c>
      <c r="B106" s="48" t="s">
        <v>142</v>
      </c>
      <c r="C106" s="69" t="n">
        <v>310000</v>
      </c>
      <c r="D106" s="69" t="n">
        <v>565526</v>
      </c>
      <c r="E106" s="69" t="n">
        <f aca="false">SUM(C106:D106)</f>
        <v>875526</v>
      </c>
    </row>
    <row r="107" customFormat="false" ht="53.7" hidden="false" customHeight="false" outlineLevel="0" collapsed="false">
      <c r="A107" s="72" t="s">
        <v>143</v>
      </c>
      <c r="B107" s="87" t="s">
        <v>144</v>
      </c>
      <c r="C107" s="69" t="n">
        <v>1661036</v>
      </c>
      <c r="D107" s="69" t="n">
        <v>486352</v>
      </c>
      <c r="E107" s="69" t="n">
        <f aca="false">SUM(C107:D107)</f>
        <v>2147388</v>
      </c>
    </row>
    <row r="108" customFormat="false" ht="32.8" hidden="false" customHeight="false" outlineLevel="0" collapsed="false">
      <c r="A108" s="75" t="s">
        <v>145</v>
      </c>
      <c r="B108" s="48" t="s">
        <v>146</v>
      </c>
      <c r="C108" s="69" t="n">
        <v>806900</v>
      </c>
      <c r="D108" s="69"/>
      <c r="E108" s="69" t="n">
        <f aca="false">SUM(C108:D108)</f>
        <v>806900</v>
      </c>
    </row>
    <row r="109" customFormat="false" ht="32.8" hidden="false" customHeight="false" outlineLevel="0" collapsed="false">
      <c r="A109" s="72" t="s">
        <v>147</v>
      </c>
      <c r="B109" s="87" t="s">
        <v>148</v>
      </c>
      <c r="C109" s="69" t="n">
        <v>21284</v>
      </c>
      <c r="D109" s="69" t="n">
        <v>452419</v>
      </c>
      <c r="E109" s="69" t="n">
        <f aca="false">SUM(C109:D109)</f>
        <v>473703</v>
      </c>
    </row>
    <row r="110" customFormat="false" ht="64.15" hidden="false" customHeight="false" outlineLevel="0" collapsed="false">
      <c r="A110" s="75" t="s">
        <v>149</v>
      </c>
      <c r="B110" s="87" t="s">
        <v>150</v>
      </c>
      <c r="C110" s="69"/>
      <c r="D110" s="69" t="n">
        <v>260142</v>
      </c>
      <c r="E110" s="69" t="n">
        <f aca="false">SUM(C110:D110)</f>
        <v>260142</v>
      </c>
    </row>
    <row r="111" customFormat="false" ht="32.8" hidden="false" customHeight="false" outlineLevel="0" collapsed="false">
      <c r="A111" s="75" t="s">
        <v>30</v>
      </c>
      <c r="B111" s="48" t="s">
        <v>31</v>
      </c>
      <c r="C111" s="69" t="n">
        <v>78100</v>
      </c>
      <c r="D111" s="69"/>
      <c r="E111" s="69" t="n">
        <f aca="false">SUM(C111:D111)</f>
        <v>78100</v>
      </c>
    </row>
    <row r="112" customFormat="false" ht="32.8" hidden="false" customHeight="false" outlineLevel="0" collapsed="false">
      <c r="A112" s="75" t="s">
        <v>151</v>
      </c>
      <c r="B112" s="79" t="s">
        <v>152</v>
      </c>
      <c r="C112" s="69"/>
      <c r="D112" s="69"/>
      <c r="E112" s="69" t="n">
        <f aca="false">SUM(C112:D112)</f>
        <v>0</v>
      </c>
    </row>
    <row r="113" customFormat="false" ht="32.8" hidden="false" customHeight="false" outlineLevel="0" collapsed="false">
      <c r="A113" s="75" t="s">
        <v>55</v>
      </c>
      <c r="B113" s="79" t="s">
        <v>56</v>
      </c>
      <c r="C113" s="69"/>
      <c r="D113" s="69"/>
      <c r="E113" s="69" t="n">
        <f aca="false">SUM(C113:D113)</f>
        <v>0</v>
      </c>
    </row>
    <row r="114" customFormat="false" ht="22.35" hidden="false" customHeight="false" outlineLevel="0" collapsed="false">
      <c r="A114" s="75" t="s">
        <v>57</v>
      </c>
      <c r="B114" s="79" t="s">
        <v>58</v>
      </c>
      <c r="C114" s="69"/>
      <c r="D114" s="69"/>
      <c r="E114" s="69" t="n">
        <f aca="false">SUM(C114:D114)</f>
        <v>0</v>
      </c>
    </row>
    <row r="115" customFormat="false" ht="12.8" hidden="false" customHeight="false" outlineLevel="0" collapsed="false">
      <c r="A115" s="75"/>
      <c r="B115" s="87"/>
      <c r="C115" s="69"/>
      <c r="D115" s="69"/>
      <c r="E115" s="69"/>
    </row>
    <row r="116" customFormat="false" ht="35.05" hidden="false" customHeight="false" outlineLevel="0" collapsed="false">
      <c r="A116" s="61" t="s">
        <v>153</v>
      </c>
      <c r="B116" s="62" t="s">
        <v>19</v>
      </c>
      <c r="C116" s="63" t="n">
        <f aca="false">SUM(C118:C122)</f>
        <v>165227689</v>
      </c>
      <c r="D116" s="108" t="n">
        <f aca="false">SUM(D118:D122)</f>
        <v>8822205</v>
      </c>
      <c r="E116" s="108" t="n">
        <f aca="false">SUM(C116:D116)</f>
        <v>174049894</v>
      </c>
    </row>
    <row r="117" customFormat="false" ht="22.35" hidden="false" customHeight="false" outlineLevel="0" collapsed="false">
      <c r="A117" s="84" t="s">
        <v>26</v>
      </c>
      <c r="B117" s="85"/>
      <c r="C117" s="70" t="n">
        <f aca="false">SUM(C118:C122)</f>
        <v>165227689</v>
      </c>
      <c r="D117" s="70" t="n">
        <f aca="false">SUM(D118:D122)</f>
        <v>8822205</v>
      </c>
      <c r="E117" s="70" t="n">
        <f aca="false">SUM(C117:D117)</f>
        <v>174049894</v>
      </c>
    </row>
    <row r="118" customFormat="false" ht="43.25" hidden="false" customHeight="false" outlineLevel="0" collapsed="false">
      <c r="A118" s="75" t="s">
        <v>27</v>
      </c>
      <c r="B118" s="87" t="n">
        <v>0</v>
      </c>
      <c r="C118" s="73"/>
      <c r="D118" s="73" t="n">
        <v>904842</v>
      </c>
      <c r="E118" s="69" t="n">
        <f aca="false">SUM(C118:D118)</f>
        <v>904842</v>
      </c>
    </row>
    <row r="119" customFormat="false" ht="95.5" hidden="false" customHeight="false" outlineLevel="0" collapsed="false">
      <c r="A119" s="75" t="s">
        <v>154</v>
      </c>
      <c r="B119" s="87" t="s">
        <v>155</v>
      </c>
      <c r="C119" s="69"/>
      <c r="D119" s="69" t="n">
        <v>3958682</v>
      </c>
      <c r="E119" s="69" t="n">
        <f aca="false">SUM(C119:D119)</f>
        <v>3958682</v>
      </c>
    </row>
    <row r="120" customFormat="false" ht="85.05" hidden="false" customHeight="false" outlineLevel="0" collapsed="false">
      <c r="A120" s="75" t="s">
        <v>156</v>
      </c>
      <c r="B120" s="87" t="s">
        <v>157</v>
      </c>
      <c r="C120" s="69" t="n">
        <v>500000</v>
      </c>
      <c r="D120" s="69" t="n">
        <v>2714524</v>
      </c>
      <c r="E120" s="69" t="n">
        <f aca="false">SUM(C120:D120)</f>
        <v>3214524</v>
      </c>
    </row>
    <row r="121" customFormat="false" ht="95.5" hidden="false" customHeight="false" outlineLevel="0" collapsed="false">
      <c r="A121" s="75" t="s">
        <v>158</v>
      </c>
      <c r="B121" s="87" t="s">
        <v>159</v>
      </c>
      <c r="C121" s="69" t="n">
        <f aca="false">159500000+5057589+40000+130100</f>
        <v>164727689</v>
      </c>
      <c r="D121" s="69" t="n">
        <v>565526</v>
      </c>
      <c r="E121" s="69" t="n">
        <f aca="false">SUM(C121:D121)</f>
        <v>165293215</v>
      </c>
    </row>
    <row r="122" customFormat="false" ht="137.3" hidden="false" customHeight="false" outlineLevel="0" collapsed="false">
      <c r="A122" s="116" t="s">
        <v>160</v>
      </c>
      <c r="B122" s="102" t="s">
        <v>161</v>
      </c>
      <c r="C122" s="103"/>
      <c r="D122" s="103" t="n">
        <v>678631</v>
      </c>
      <c r="E122" s="103" t="n">
        <f aca="false">SUM(C122:D122)</f>
        <v>678631</v>
      </c>
    </row>
    <row r="123" customFormat="false" ht="12.8" hidden="false" customHeight="false" outlineLevel="0" collapsed="false">
      <c r="A123" s="75"/>
      <c r="B123" s="87"/>
      <c r="C123" s="69"/>
      <c r="D123" s="69"/>
      <c r="E123" s="69"/>
    </row>
    <row r="124" customFormat="false" ht="46.25" hidden="false" customHeight="false" outlineLevel="0" collapsed="false">
      <c r="A124" s="61" t="s">
        <v>162</v>
      </c>
      <c r="B124" s="76" t="s">
        <v>19</v>
      </c>
      <c r="C124" s="108" t="n">
        <f aca="false">SUM(C126:C132)</f>
        <v>568700</v>
      </c>
      <c r="D124" s="108" t="n">
        <f aca="false">SUM(D126:D132)</f>
        <v>6899417</v>
      </c>
      <c r="E124" s="118" t="n">
        <f aca="false">SUM(C124:D124)</f>
        <v>7468117</v>
      </c>
    </row>
    <row r="125" customFormat="false" ht="22.35" hidden="false" customHeight="false" outlineLevel="0" collapsed="false">
      <c r="A125" s="67" t="s">
        <v>26</v>
      </c>
      <c r="B125" s="68"/>
      <c r="C125" s="70" t="n">
        <f aca="false">SUM(C126:C131)</f>
        <v>568700</v>
      </c>
      <c r="D125" s="70" t="n">
        <f aca="false">SUM(D126:D131)</f>
        <v>6899417</v>
      </c>
      <c r="E125" s="97" t="n">
        <f aca="false">SUM(C125:D125)</f>
        <v>7468117</v>
      </c>
    </row>
    <row r="126" customFormat="false" ht="43.25" hidden="false" customHeight="false" outlineLevel="0" collapsed="false">
      <c r="A126" s="72" t="s">
        <v>27</v>
      </c>
      <c r="B126" s="48" t="n">
        <v>0</v>
      </c>
      <c r="C126" s="73"/>
      <c r="D126" s="73" t="n">
        <v>961394</v>
      </c>
      <c r="E126" s="99" t="n">
        <f aca="false">SUM(C126:D126)</f>
        <v>961394</v>
      </c>
    </row>
    <row r="127" customFormat="false" ht="116.4" hidden="false" customHeight="false" outlineLevel="0" collapsed="false">
      <c r="A127" s="72" t="s">
        <v>163</v>
      </c>
      <c r="B127" s="87" t="s">
        <v>164</v>
      </c>
      <c r="C127" s="69" t="n">
        <v>14500</v>
      </c>
      <c r="D127" s="69" t="n">
        <v>1017947</v>
      </c>
      <c r="E127" s="99" t="n">
        <f aca="false">SUM(C127:D127)</f>
        <v>1032447</v>
      </c>
    </row>
    <row r="128" customFormat="false" ht="64.15" hidden="false" customHeight="false" outlineLevel="0" collapsed="false">
      <c r="A128" s="72" t="s">
        <v>165</v>
      </c>
      <c r="B128" s="87" t="s">
        <v>166</v>
      </c>
      <c r="C128" s="69" t="n">
        <v>282800</v>
      </c>
      <c r="D128" s="69" t="n">
        <v>1185342</v>
      </c>
      <c r="E128" s="99" t="n">
        <f aca="false">SUM(C128:D128)</f>
        <v>1468142</v>
      </c>
    </row>
    <row r="129" customFormat="false" ht="64.15" hidden="false" customHeight="false" outlineLevel="0" collapsed="false">
      <c r="A129" s="72" t="s">
        <v>167</v>
      </c>
      <c r="B129" s="87" t="s">
        <v>168</v>
      </c>
      <c r="C129" s="69" t="n">
        <v>171400</v>
      </c>
      <c r="D129" s="69" t="n">
        <v>3604663</v>
      </c>
      <c r="E129" s="99" t="n">
        <f aca="false">SUM(C129:D129)</f>
        <v>3776063</v>
      </c>
    </row>
    <row r="130" customFormat="false" ht="64.15" hidden="false" customHeight="false" outlineLevel="0" collapsed="false">
      <c r="A130" s="72" t="s">
        <v>169</v>
      </c>
      <c r="B130" s="87" t="s">
        <v>170</v>
      </c>
      <c r="C130" s="69" t="n">
        <v>100000</v>
      </c>
      <c r="D130" s="69" t="n">
        <v>16966</v>
      </c>
      <c r="E130" s="99" t="n">
        <f aca="false">SUM(C130:D130)</f>
        <v>116966</v>
      </c>
    </row>
    <row r="131" customFormat="false" ht="137.3" hidden="false" customHeight="false" outlineLevel="0" collapsed="false">
      <c r="A131" s="72" t="s">
        <v>171</v>
      </c>
      <c r="B131" s="87" t="s">
        <v>172</v>
      </c>
      <c r="C131" s="69"/>
      <c r="D131" s="69" t="n">
        <v>113105</v>
      </c>
      <c r="E131" s="99" t="n">
        <f aca="false">SUM(C131:D131)</f>
        <v>113105</v>
      </c>
    </row>
    <row r="132" customFormat="false" ht="22.35" hidden="false" customHeight="false" outlineLevel="0" collapsed="false">
      <c r="A132" s="72" t="s">
        <v>57</v>
      </c>
      <c r="B132" s="122" t="s">
        <v>58</v>
      </c>
      <c r="C132" s="69"/>
      <c r="D132" s="69"/>
      <c r="E132" s="99" t="n">
        <f aca="false">SUM(C132:D132)</f>
        <v>0</v>
      </c>
    </row>
    <row r="133" customFormat="false" ht="12.8" hidden="false" customHeight="false" outlineLevel="0" collapsed="false">
      <c r="A133" s="72"/>
      <c r="B133" s="87"/>
      <c r="C133" s="69"/>
      <c r="D133" s="69"/>
      <c r="E133" s="73"/>
    </row>
    <row r="134" customFormat="false" ht="57.45" hidden="false" customHeight="false" outlineLevel="0" collapsed="false">
      <c r="A134" s="61" t="s">
        <v>173</v>
      </c>
      <c r="B134" s="76" t="s">
        <v>19</v>
      </c>
      <c r="C134" s="123" t="n">
        <f aca="false">SUM(C137:C143)</f>
        <v>4442411</v>
      </c>
      <c r="D134" s="123" t="n">
        <f aca="false">SUM(D136:D143)</f>
        <v>4863523</v>
      </c>
      <c r="E134" s="63" t="n">
        <f aca="false">SUM(C134:D134)</f>
        <v>9305934</v>
      </c>
    </row>
    <row r="135" customFormat="false" ht="22.35" hidden="false" customHeight="false" outlineLevel="0" collapsed="false">
      <c r="A135" s="72" t="s">
        <v>26</v>
      </c>
      <c r="B135" s="48"/>
      <c r="C135" s="69" t="n">
        <f aca="false">SUM(C136:C142)</f>
        <v>4442411</v>
      </c>
      <c r="D135" s="69" t="n">
        <f aca="false">SUM(D136:D142)</f>
        <v>4863523</v>
      </c>
      <c r="E135" s="69" t="n">
        <f aca="false">SUM(C135:D135)</f>
        <v>9305934</v>
      </c>
    </row>
    <row r="136" customFormat="false" ht="43.25" hidden="false" customHeight="false" outlineLevel="0" collapsed="false">
      <c r="A136" s="72" t="s">
        <v>27</v>
      </c>
      <c r="B136" s="48" t="n">
        <v>0</v>
      </c>
      <c r="C136" s="69"/>
      <c r="D136" s="69" t="n">
        <v>904842</v>
      </c>
      <c r="E136" s="82" t="n">
        <f aca="false">SUM(C136:D136)</f>
        <v>904842</v>
      </c>
    </row>
    <row r="137" customFormat="false" ht="22.35" hidden="false" customHeight="false" outlineLevel="0" collapsed="false">
      <c r="A137" s="72" t="s">
        <v>174</v>
      </c>
      <c r="B137" s="48" t="s">
        <v>175</v>
      </c>
      <c r="C137" s="82" t="n">
        <v>1200000</v>
      </c>
      <c r="D137" s="82" t="n">
        <v>1017947</v>
      </c>
      <c r="E137" s="82" t="n">
        <f aca="false">SUM(C137:D137)</f>
        <v>2217947</v>
      </c>
    </row>
    <row r="138" customFormat="false" ht="22.35" hidden="false" customHeight="false" outlineLevel="0" collapsed="false">
      <c r="A138" s="72" t="s">
        <v>176</v>
      </c>
      <c r="B138" s="48" t="s">
        <v>177</v>
      </c>
      <c r="C138" s="69" t="n">
        <v>1200000</v>
      </c>
      <c r="D138" s="69" t="n">
        <v>1017947</v>
      </c>
      <c r="E138" s="82" t="n">
        <f aca="false">SUM(C138:D138)</f>
        <v>2217947</v>
      </c>
    </row>
    <row r="139" customFormat="false" ht="32.8" hidden="false" customHeight="false" outlineLevel="0" collapsed="false">
      <c r="A139" s="72" t="s">
        <v>178</v>
      </c>
      <c r="B139" s="48" t="s">
        <v>179</v>
      </c>
      <c r="C139" s="69" t="n">
        <v>1050000</v>
      </c>
      <c r="D139" s="69" t="n">
        <v>565526</v>
      </c>
      <c r="E139" s="82" t="n">
        <f aca="false">SUM(C139:D139)</f>
        <v>1615526</v>
      </c>
    </row>
    <row r="140" customFormat="false" ht="43.25" hidden="false" customHeight="false" outlineLevel="0" collapsed="false">
      <c r="A140" s="72" t="s">
        <v>180</v>
      </c>
      <c r="B140" s="48" t="s">
        <v>181</v>
      </c>
      <c r="C140" s="69" t="n">
        <v>421425</v>
      </c>
      <c r="D140" s="69" t="n">
        <v>113105</v>
      </c>
      <c r="E140" s="82" t="n">
        <f aca="false">SUM(C140:D140)</f>
        <v>534530</v>
      </c>
    </row>
    <row r="141" customFormat="false" ht="32.8" hidden="false" customHeight="false" outlineLevel="0" collapsed="false">
      <c r="A141" s="72" t="s">
        <v>182</v>
      </c>
      <c r="B141" s="48" t="s">
        <v>183</v>
      </c>
      <c r="C141" s="69" t="n">
        <v>558486</v>
      </c>
      <c r="D141" s="69" t="n">
        <v>565526</v>
      </c>
      <c r="E141" s="82" t="n">
        <f aca="false">SUM(C141:D141)</f>
        <v>1124012</v>
      </c>
    </row>
    <row r="142" customFormat="false" ht="32.8" hidden="false" customHeight="false" outlineLevel="0" collapsed="false">
      <c r="A142" s="72" t="s">
        <v>184</v>
      </c>
      <c r="B142" s="48" t="s">
        <v>185</v>
      </c>
      <c r="C142" s="69" t="n">
        <v>12500</v>
      </c>
      <c r="D142" s="69" t="n">
        <v>678630</v>
      </c>
      <c r="E142" s="82" t="n">
        <f aca="false">SUM(C142:D142)</f>
        <v>691130</v>
      </c>
    </row>
    <row r="143" customFormat="false" ht="12.8" hidden="false" customHeight="false" outlineLevel="0" collapsed="false">
      <c r="A143" s="72"/>
      <c r="B143" s="48"/>
      <c r="C143" s="69"/>
      <c r="D143" s="69"/>
      <c r="E143" s="82"/>
    </row>
    <row r="144" customFormat="false" ht="35.05" hidden="false" customHeight="false" outlineLevel="0" collapsed="false">
      <c r="A144" s="88" t="s">
        <v>186</v>
      </c>
      <c r="B144" s="124" t="s">
        <v>19</v>
      </c>
      <c r="C144" s="63" t="n">
        <f aca="false">SUM(C146:C154)</f>
        <v>6762452</v>
      </c>
      <c r="D144" s="63" t="n">
        <f aca="false">SUM(D146:D153)</f>
        <v>3619366</v>
      </c>
      <c r="E144" s="63" t="n">
        <f aca="false">SUM(C144:D144)</f>
        <v>10381818</v>
      </c>
    </row>
    <row r="145" customFormat="false" ht="22.35" hidden="false" customHeight="false" outlineLevel="0" collapsed="false">
      <c r="A145" s="75" t="s">
        <v>26</v>
      </c>
      <c r="B145" s="85"/>
      <c r="C145" s="97" t="n">
        <f aca="false">SUM(C146:C153)</f>
        <v>6762452</v>
      </c>
      <c r="D145" s="97" t="n">
        <f aca="false">SUM(D146:D153)</f>
        <v>3619366</v>
      </c>
      <c r="E145" s="97" t="n">
        <f aca="false">SUM(C145:D145)</f>
        <v>10381818</v>
      </c>
    </row>
    <row r="146" customFormat="false" ht="43.25" hidden="false" customHeight="false" outlineLevel="0" collapsed="false">
      <c r="A146" s="72" t="s">
        <v>27</v>
      </c>
      <c r="B146" s="48" t="n">
        <v>0</v>
      </c>
      <c r="C146" s="73"/>
      <c r="D146" s="73" t="n">
        <v>678631</v>
      </c>
      <c r="E146" s="99" t="n">
        <f aca="false">SUM(C146:D146)</f>
        <v>678631</v>
      </c>
    </row>
    <row r="147" customFormat="false" ht="43.25" hidden="false" customHeight="false" outlineLevel="0" collapsed="false">
      <c r="A147" s="72" t="s">
        <v>187</v>
      </c>
      <c r="B147" s="48" t="s">
        <v>188</v>
      </c>
      <c r="C147" s="69"/>
      <c r="D147" s="69" t="n">
        <v>565526</v>
      </c>
      <c r="E147" s="99" t="n">
        <f aca="false">SUM(C147:D147)</f>
        <v>565526</v>
      </c>
    </row>
    <row r="148" customFormat="false" ht="22.35" hidden="false" customHeight="false" outlineLevel="0" collapsed="false">
      <c r="A148" s="72" t="s">
        <v>189</v>
      </c>
      <c r="B148" s="48" t="s">
        <v>190</v>
      </c>
      <c r="C148" s="69" t="n">
        <v>76600</v>
      </c>
      <c r="D148" s="69" t="n">
        <v>56553</v>
      </c>
      <c r="E148" s="73" t="n">
        <f aca="false">SUM(C148:D148)</f>
        <v>133153</v>
      </c>
    </row>
    <row r="149" customFormat="false" ht="22.35" hidden="false" customHeight="false" outlineLevel="0" collapsed="false">
      <c r="A149" s="72" t="s">
        <v>191</v>
      </c>
      <c r="B149" s="48" t="s">
        <v>192</v>
      </c>
      <c r="C149" s="69" t="n">
        <v>4130852</v>
      </c>
      <c r="D149" s="69" t="n">
        <v>1215880</v>
      </c>
      <c r="E149" s="73" t="n">
        <f aca="false">SUM(C149:D149)</f>
        <v>5346732</v>
      </c>
    </row>
    <row r="150" customFormat="false" ht="32.8" hidden="false" customHeight="false" outlineLevel="0" collapsed="false">
      <c r="A150" s="72" t="s">
        <v>193</v>
      </c>
      <c r="B150" s="48" t="s">
        <v>194</v>
      </c>
      <c r="C150" s="69" t="n">
        <v>855000</v>
      </c>
      <c r="D150" s="69" t="n">
        <v>1046223</v>
      </c>
      <c r="E150" s="73" t="n">
        <f aca="false">SUM(C150:D150)</f>
        <v>1901223</v>
      </c>
    </row>
    <row r="151" customFormat="false" ht="22.35" hidden="false" customHeight="false" outlineLevel="0" collapsed="false">
      <c r="A151" s="72" t="s">
        <v>195</v>
      </c>
      <c r="B151" s="48" t="s">
        <v>196</v>
      </c>
      <c r="C151" s="69" t="n">
        <v>1700000</v>
      </c>
      <c r="D151" s="69" t="n">
        <v>56553</v>
      </c>
      <c r="E151" s="73" t="n">
        <f aca="false">SUM(C151:D151)</f>
        <v>1756553</v>
      </c>
    </row>
    <row r="152" customFormat="false" ht="32.8" hidden="false" customHeight="false" outlineLevel="0" collapsed="false">
      <c r="A152" s="72" t="s">
        <v>145</v>
      </c>
      <c r="B152" s="79" t="s">
        <v>146</v>
      </c>
      <c r="C152" s="69"/>
      <c r="D152" s="69"/>
      <c r="E152" s="73" t="n">
        <f aca="false">SUM(C152:D152)</f>
        <v>0</v>
      </c>
    </row>
    <row r="153" customFormat="false" ht="32.8" hidden="false" customHeight="false" outlineLevel="0" collapsed="false">
      <c r="A153" s="72" t="s">
        <v>30</v>
      </c>
      <c r="B153" s="79" t="s">
        <v>31</v>
      </c>
      <c r="C153" s="69"/>
      <c r="D153" s="69"/>
      <c r="E153" s="73" t="n">
        <f aca="false">SUM(C153:D153)</f>
        <v>0</v>
      </c>
    </row>
    <row r="154" customFormat="false" ht="22.35" hidden="false" customHeight="false" outlineLevel="0" collapsed="false">
      <c r="A154" s="72" t="s">
        <v>57</v>
      </c>
      <c r="B154" s="79" t="s">
        <v>58</v>
      </c>
      <c r="C154" s="69"/>
      <c r="D154" s="69"/>
      <c r="E154" s="73"/>
    </row>
    <row r="155" customFormat="false" ht="12.8" hidden="false" customHeight="false" outlineLevel="0" collapsed="false">
      <c r="A155" s="72"/>
      <c r="B155" s="48"/>
      <c r="C155" s="111"/>
      <c r="D155" s="111"/>
      <c r="E155" s="111"/>
    </row>
    <row r="156" customFormat="false" ht="35.05" hidden="false" customHeight="false" outlineLevel="0" collapsed="false">
      <c r="A156" s="61" t="s">
        <v>197</v>
      </c>
      <c r="B156" s="62" t="s">
        <v>19</v>
      </c>
      <c r="C156" s="63" t="n">
        <f aca="false">SUM(C158:C167)</f>
        <v>458546620</v>
      </c>
      <c r="D156" s="63" t="n">
        <f aca="false">SUM(D158:D167)</f>
        <v>7804258</v>
      </c>
      <c r="E156" s="63" t="n">
        <f aca="false">SUM(C156:D156)</f>
        <v>466350878</v>
      </c>
    </row>
    <row r="157" customFormat="false" ht="22.35" hidden="false" customHeight="false" outlineLevel="0" collapsed="false">
      <c r="A157" s="75" t="s">
        <v>26</v>
      </c>
      <c r="B157" s="87"/>
      <c r="C157" s="73" t="n">
        <f aca="false">SUM(C158:C165)</f>
        <v>458546620</v>
      </c>
      <c r="D157" s="73" t="n">
        <f aca="false">SUM(D158:D165)</f>
        <v>7804258</v>
      </c>
      <c r="E157" s="73" t="n">
        <f aca="false">SUM(C157:D157)</f>
        <v>466350878</v>
      </c>
    </row>
    <row r="158" customFormat="false" ht="43.25" hidden="false" customHeight="false" outlineLevel="0" collapsed="false">
      <c r="A158" s="75" t="s">
        <v>27</v>
      </c>
      <c r="B158" s="87" t="n">
        <v>0</v>
      </c>
      <c r="C158" s="73"/>
      <c r="D158" s="73" t="n">
        <v>848289</v>
      </c>
      <c r="E158" s="73" t="n">
        <f aca="false">SUM(C158:D158)</f>
        <v>848289</v>
      </c>
    </row>
    <row r="159" customFormat="false" ht="64.15" hidden="false" customHeight="false" outlineLevel="0" collapsed="false">
      <c r="A159" s="75" t="s">
        <v>198</v>
      </c>
      <c r="B159" s="87" t="s">
        <v>199</v>
      </c>
      <c r="C159" s="73" t="n">
        <v>462000</v>
      </c>
      <c r="D159" s="73" t="n">
        <v>2482659</v>
      </c>
      <c r="E159" s="73" t="n">
        <f aca="false">SUM(C159:D159)</f>
        <v>2944659</v>
      </c>
    </row>
    <row r="160" customFormat="false" ht="32.8" hidden="false" customHeight="false" outlineLevel="0" collapsed="false">
      <c r="A160" s="75" t="s">
        <v>200</v>
      </c>
      <c r="B160" s="87" t="s">
        <v>201</v>
      </c>
      <c r="C160" s="73" t="n">
        <f aca="false">385000+650000</f>
        <v>1035000</v>
      </c>
      <c r="D160" s="73" t="n">
        <v>723873</v>
      </c>
      <c r="E160" s="73" t="n">
        <f aca="false">SUM(C160:D160)</f>
        <v>1758873</v>
      </c>
    </row>
    <row r="161" customFormat="false" ht="220.85" hidden="false" customHeight="false" outlineLevel="0" collapsed="false">
      <c r="A161" s="126" t="s">
        <v>202</v>
      </c>
      <c r="B161" s="87"/>
      <c r="C161" s="73"/>
      <c r="D161" s="73"/>
      <c r="E161" s="73"/>
    </row>
    <row r="162" customFormat="false" ht="64.15" hidden="false" customHeight="false" outlineLevel="0" collapsed="false">
      <c r="A162" s="75" t="s">
        <v>203</v>
      </c>
      <c r="B162" s="87" t="s">
        <v>204</v>
      </c>
      <c r="C162" s="73" t="n">
        <v>1891100</v>
      </c>
      <c r="D162" s="73" t="n">
        <v>107450</v>
      </c>
      <c r="E162" s="73" t="n">
        <f aca="false">SUM(C162:D162)</f>
        <v>1998550</v>
      </c>
    </row>
    <row r="163" customFormat="false" ht="85.05" hidden="false" customHeight="false" outlineLevel="0" collapsed="false">
      <c r="A163" s="75" t="s">
        <v>205</v>
      </c>
      <c r="B163" s="87" t="s">
        <v>206</v>
      </c>
      <c r="C163" s="73" t="n">
        <v>438619120</v>
      </c>
      <c r="D163" s="73" t="n">
        <v>1809683</v>
      </c>
      <c r="E163" s="73" t="n">
        <f aca="false">SUM(C163:D163)</f>
        <v>440428803</v>
      </c>
    </row>
    <row r="164" customFormat="false" ht="43.25" hidden="false" customHeight="false" outlineLevel="0" collapsed="false">
      <c r="A164" s="75" t="s">
        <v>207</v>
      </c>
      <c r="B164" s="87" t="s">
        <v>208</v>
      </c>
      <c r="C164" s="73" t="n">
        <f aca="false">7197800-455400</f>
        <v>6742400</v>
      </c>
      <c r="D164" s="73" t="n">
        <v>701252</v>
      </c>
      <c r="E164" s="73" t="n">
        <f aca="false">SUM(C164:D164)</f>
        <v>7443652</v>
      </c>
    </row>
    <row r="165" customFormat="false" ht="32.8" hidden="false" customHeight="false" outlineLevel="0" collapsed="false">
      <c r="A165" s="75" t="s">
        <v>209</v>
      </c>
      <c r="B165" s="87" t="s">
        <v>210</v>
      </c>
      <c r="C165" s="73" t="n">
        <f aca="false">8538000+1259000</f>
        <v>9797000</v>
      </c>
      <c r="D165" s="73" t="n">
        <v>1131052</v>
      </c>
      <c r="E165" s="73" t="n">
        <f aca="false">SUM(C165:D165)</f>
        <v>10928052</v>
      </c>
    </row>
    <row r="166" customFormat="false" ht="397.75" hidden="false" customHeight="false" outlineLevel="0" collapsed="false">
      <c r="A166" s="126" t="s">
        <v>211</v>
      </c>
      <c r="B166" s="87"/>
      <c r="C166" s="73"/>
      <c r="D166" s="73"/>
      <c r="E166" s="73"/>
    </row>
    <row r="167" customFormat="false" ht="22.35" hidden="false" customHeight="false" outlineLevel="0" collapsed="false">
      <c r="A167" s="75" t="s">
        <v>57</v>
      </c>
      <c r="B167" s="122" t="s">
        <v>58</v>
      </c>
      <c r="C167" s="73"/>
      <c r="D167" s="73"/>
      <c r="E167" s="73" t="n">
        <f aca="false">SUM(C167:D167)</f>
        <v>0</v>
      </c>
    </row>
    <row r="168" customFormat="false" ht="12.8" hidden="false" customHeight="false" outlineLevel="0" collapsed="false">
      <c r="A168" s="75"/>
      <c r="B168" s="87"/>
      <c r="C168" s="69"/>
      <c r="D168" s="69"/>
      <c r="E168" s="69" t="n">
        <f aca="false">SUM(C168:D168)</f>
        <v>0</v>
      </c>
    </row>
    <row r="169" customFormat="false" ht="68.65" hidden="false" customHeight="false" outlineLevel="0" collapsed="false">
      <c r="A169" s="88" t="s">
        <v>212</v>
      </c>
      <c r="B169" s="96" t="s">
        <v>19</v>
      </c>
      <c r="C169" s="90" t="n">
        <f aca="false">SUM(C171:C175)</f>
        <v>1770000</v>
      </c>
      <c r="D169" s="90" t="n">
        <f aca="false">SUM(D171:D175)</f>
        <v>6673206</v>
      </c>
      <c r="E169" s="90" t="n">
        <f aca="false">SUM(C169:D169)</f>
        <v>8443206</v>
      </c>
    </row>
    <row r="170" customFormat="false" ht="22.35" hidden="false" customHeight="false" outlineLevel="0" collapsed="false">
      <c r="A170" s="75" t="s">
        <v>26</v>
      </c>
      <c r="B170" s="87"/>
      <c r="C170" s="69" t="n">
        <f aca="false">SUM(C171:C175)</f>
        <v>1770000</v>
      </c>
      <c r="D170" s="69" t="n">
        <f aca="false">SUM(D171:D175)</f>
        <v>6673206</v>
      </c>
      <c r="E170" s="69" t="n">
        <f aca="false">SUM(C170:D170)</f>
        <v>8443206</v>
      </c>
    </row>
    <row r="171" customFormat="false" ht="43.25" hidden="false" customHeight="false" outlineLevel="0" collapsed="false">
      <c r="A171" s="75" t="s">
        <v>27</v>
      </c>
      <c r="B171" s="87" t="n">
        <v>0</v>
      </c>
      <c r="C171" s="69"/>
      <c r="D171" s="69" t="n">
        <v>678631</v>
      </c>
      <c r="E171" s="69" t="n">
        <f aca="false">SUM(C171:D171)</f>
        <v>678631</v>
      </c>
    </row>
    <row r="172" customFormat="false" ht="53.7" hidden="false" customHeight="false" outlineLevel="0" collapsed="false">
      <c r="A172" s="75" t="s">
        <v>213</v>
      </c>
      <c r="B172" s="87" t="s">
        <v>214</v>
      </c>
      <c r="C172" s="69" t="n">
        <v>100000</v>
      </c>
      <c r="D172" s="69" t="n">
        <v>3280051</v>
      </c>
      <c r="E172" s="69" t="n">
        <f aca="false">SUM(C172:D172)</f>
        <v>3380051</v>
      </c>
    </row>
    <row r="173" customFormat="false" ht="74.6" hidden="false" customHeight="false" outlineLevel="0" collapsed="false">
      <c r="A173" s="75" t="s">
        <v>215</v>
      </c>
      <c r="B173" s="87" t="s">
        <v>216</v>
      </c>
      <c r="C173" s="69" t="n">
        <v>120000</v>
      </c>
      <c r="D173" s="69" t="n">
        <v>1470367</v>
      </c>
      <c r="E173" s="69" t="n">
        <f aca="false">SUM(C173:D173)</f>
        <v>1590367</v>
      </c>
    </row>
    <row r="174" customFormat="false" ht="22.35" hidden="false" customHeight="false" outlineLevel="0" collapsed="false">
      <c r="A174" s="75" t="s">
        <v>217</v>
      </c>
      <c r="B174" s="87" t="s">
        <v>218</v>
      </c>
      <c r="C174" s="69"/>
      <c r="D174" s="69" t="n">
        <v>226210</v>
      </c>
      <c r="E174" s="69" t="n">
        <f aca="false">SUM(C174:D174)</f>
        <v>226210</v>
      </c>
    </row>
    <row r="175" customFormat="false" ht="43.25" hidden="false" customHeight="false" outlineLevel="0" collapsed="false">
      <c r="A175" s="75" t="s">
        <v>219</v>
      </c>
      <c r="B175" s="87" t="s">
        <v>220</v>
      </c>
      <c r="C175" s="69" t="n">
        <v>1550000</v>
      </c>
      <c r="D175" s="69" t="n">
        <v>1017947</v>
      </c>
      <c r="E175" s="69" t="n">
        <f aca="false">SUM(C175:D175)</f>
        <v>2567947</v>
      </c>
    </row>
    <row r="176" customFormat="false" ht="12.8" hidden="false" customHeight="false" outlineLevel="0" collapsed="false">
      <c r="A176" s="127"/>
      <c r="B176" s="48"/>
      <c r="C176" s="111"/>
      <c r="D176" s="111"/>
      <c r="E176" s="111"/>
    </row>
    <row r="177" customFormat="false" ht="57.45" hidden="false" customHeight="false" outlineLevel="0" collapsed="false">
      <c r="A177" s="61" t="s">
        <v>221</v>
      </c>
      <c r="B177" s="62" t="s">
        <v>19</v>
      </c>
      <c r="C177" s="63" t="n">
        <f aca="false">SUM(C180:C183)</f>
        <v>6900000</v>
      </c>
      <c r="D177" s="63" t="n">
        <f aca="false">SUM(D179:D183)</f>
        <v>17305095</v>
      </c>
      <c r="E177" s="63" t="n">
        <f aca="false">SUM(C177:D177)</f>
        <v>24205095</v>
      </c>
    </row>
    <row r="178" customFormat="false" ht="22.35" hidden="false" customHeight="false" outlineLevel="0" collapsed="false">
      <c r="A178" s="75" t="s">
        <v>26</v>
      </c>
      <c r="B178" s="87"/>
      <c r="C178" s="73" t="n">
        <f aca="false">SUM(C180:C183)</f>
        <v>6900000</v>
      </c>
      <c r="D178" s="73" t="n">
        <f aca="false">SUM(D179:D183)</f>
        <v>17305095</v>
      </c>
      <c r="E178" s="73" t="n">
        <f aca="false">SUM(C178:D178)</f>
        <v>24205095</v>
      </c>
    </row>
    <row r="179" customFormat="false" ht="43.25" hidden="false" customHeight="false" outlineLevel="0" collapsed="false">
      <c r="A179" s="116" t="s">
        <v>27</v>
      </c>
      <c r="B179" s="102" t="n">
        <v>0</v>
      </c>
      <c r="C179" s="129"/>
      <c r="D179" s="129" t="n">
        <v>904842</v>
      </c>
      <c r="E179" s="103" t="n">
        <f aca="false">SUM(C179:D179)</f>
        <v>904842</v>
      </c>
    </row>
    <row r="180" customFormat="false" ht="43.25" hidden="false" customHeight="false" outlineLevel="0" collapsed="false">
      <c r="A180" s="72" t="s">
        <v>222</v>
      </c>
      <c r="B180" s="48" t="s">
        <v>223</v>
      </c>
      <c r="C180" s="69" t="n">
        <v>806700</v>
      </c>
      <c r="D180" s="69" t="n">
        <v>2262104</v>
      </c>
      <c r="E180" s="69" t="n">
        <f aca="false">SUM(C180:D180)</f>
        <v>3068804</v>
      </c>
    </row>
    <row r="181" customFormat="false" ht="22.35" hidden="false" customHeight="false" outlineLevel="0" collapsed="false">
      <c r="A181" s="72" t="s">
        <v>224</v>
      </c>
      <c r="B181" s="48" t="s">
        <v>225</v>
      </c>
      <c r="C181" s="69" t="n">
        <v>5930100</v>
      </c>
      <c r="D181" s="69" t="n">
        <v>10971204</v>
      </c>
      <c r="E181" s="69" t="n">
        <f aca="false">SUM(C181:D181)</f>
        <v>16901304</v>
      </c>
    </row>
    <row r="182" customFormat="false" ht="53.7" hidden="false" customHeight="false" outlineLevel="0" collapsed="false">
      <c r="A182" s="72" t="s">
        <v>226</v>
      </c>
      <c r="B182" s="48" t="s">
        <v>227</v>
      </c>
      <c r="C182" s="69" t="n">
        <v>129500</v>
      </c>
      <c r="D182" s="69" t="n">
        <v>1809683</v>
      </c>
      <c r="E182" s="69" t="n">
        <f aca="false">SUM(C182:D182)</f>
        <v>1939183</v>
      </c>
    </row>
    <row r="183" customFormat="false" ht="32.8" hidden="false" customHeight="false" outlineLevel="0" collapsed="false">
      <c r="A183" s="72" t="s">
        <v>228</v>
      </c>
      <c r="B183" s="48" t="s">
        <v>229</v>
      </c>
      <c r="C183" s="69" t="n">
        <v>33700</v>
      </c>
      <c r="D183" s="69" t="n">
        <v>1357262</v>
      </c>
      <c r="E183" s="69" t="n">
        <f aca="false">SUM(C183:D183)</f>
        <v>1390962</v>
      </c>
    </row>
    <row r="184" customFormat="false" ht="12.8" hidden="false" customHeight="false" outlineLevel="0" collapsed="false">
      <c r="A184" s="72"/>
      <c r="B184" s="48"/>
      <c r="C184" s="69"/>
      <c r="D184" s="69"/>
      <c r="E184" s="69"/>
    </row>
    <row r="185" customFormat="false" ht="35.05" hidden="false" customHeight="false" outlineLevel="0" collapsed="false">
      <c r="A185" s="61" t="s">
        <v>230</v>
      </c>
      <c r="B185" s="76" t="s">
        <v>19</v>
      </c>
      <c r="C185" s="108" t="n">
        <f aca="false">SUM(C187:C190)</f>
        <v>1500000</v>
      </c>
      <c r="D185" s="108" t="n">
        <f aca="false">SUM(D187:D190)</f>
        <v>11762940</v>
      </c>
      <c r="E185" s="108" t="n">
        <f aca="false">SUM(C185:D185)</f>
        <v>13262940</v>
      </c>
    </row>
    <row r="186" customFormat="false" ht="22.35" hidden="false" customHeight="false" outlineLevel="0" collapsed="false">
      <c r="A186" s="75" t="s">
        <v>26</v>
      </c>
      <c r="B186" s="130"/>
      <c r="C186" s="73" t="n">
        <f aca="false">SUM(C187:C190)</f>
        <v>1500000</v>
      </c>
      <c r="D186" s="73" t="n">
        <f aca="false">SUM(D187:D190)</f>
        <v>11762940</v>
      </c>
      <c r="E186" s="73" t="n">
        <f aca="false">SUM(C186:D186)</f>
        <v>13262940</v>
      </c>
    </row>
    <row r="187" customFormat="false" ht="43.25" hidden="false" customHeight="false" outlineLevel="0" collapsed="false">
      <c r="A187" s="75" t="s">
        <v>27</v>
      </c>
      <c r="B187" s="48" t="n">
        <v>0</v>
      </c>
      <c r="C187" s="73"/>
      <c r="D187" s="73" t="n">
        <v>1131052</v>
      </c>
      <c r="E187" s="73" t="n">
        <f aca="false">SUM(C187:D187)</f>
        <v>1131052</v>
      </c>
    </row>
    <row r="188" customFormat="false" ht="64.15" hidden="false" customHeight="false" outlineLevel="0" collapsed="false">
      <c r="A188" s="75" t="s">
        <v>231</v>
      </c>
      <c r="B188" s="87" t="s">
        <v>232</v>
      </c>
      <c r="C188" s="73" t="n">
        <v>1500000</v>
      </c>
      <c r="D188" s="73" t="n">
        <v>8143574</v>
      </c>
      <c r="E188" s="73" t="n">
        <f aca="false">SUM(C188:D188)</f>
        <v>9643574</v>
      </c>
    </row>
    <row r="189" customFormat="false" ht="12.8" hidden="false" customHeight="false" outlineLevel="0" collapsed="false">
      <c r="A189" s="75" t="s">
        <v>233</v>
      </c>
      <c r="B189" s="87" t="s">
        <v>234</v>
      </c>
      <c r="C189" s="73"/>
      <c r="D189" s="73" t="n">
        <v>1696578</v>
      </c>
      <c r="E189" s="73" t="n">
        <f aca="false">SUM(C189:D189)</f>
        <v>1696578</v>
      </c>
    </row>
    <row r="190" customFormat="false" ht="32.8" hidden="false" customHeight="false" outlineLevel="0" collapsed="false">
      <c r="A190" s="75" t="s">
        <v>235</v>
      </c>
      <c r="B190" s="87" t="s">
        <v>236</v>
      </c>
      <c r="C190" s="73"/>
      <c r="D190" s="73" t="n">
        <v>791736</v>
      </c>
      <c r="E190" s="73" t="n">
        <f aca="false">SUM(C190:D190)</f>
        <v>791736</v>
      </c>
    </row>
    <row r="191" customFormat="false" ht="12.8" hidden="false" customHeight="false" outlineLevel="0" collapsed="false">
      <c r="A191" s="75"/>
      <c r="B191" s="87"/>
      <c r="C191" s="73"/>
      <c r="D191" s="73"/>
      <c r="E191" s="73" t="n">
        <f aca="false">SUM(C191:D191)</f>
        <v>0</v>
      </c>
    </row>
    <row r="192" customFormat="false" ht="35.05" hidden="false" customHeight="false" outlineLevel="0" collapsed="false">
      <c r="A192" s="61" t="s">
        <v>237</v>
      </c>
      <c r="B192" s="62" t="s">
        <v>19</v>
      </c>
      <c r="C192" s="63" t="n">
        <f aca="false">SUM(C194:C203)</f>
        <v>11134524</v>
      </c>
      <c r="D192" s="63" t="n">
        <f aca="false">SUM(D194:D203)</f>
        <v>21263777</v>
      </c>
      <c r="E192" s="63" t="n">
        <f aca="false">SUM(C192:D192)</f>
        <v>32398301</v>
      </c>
    </row>
    <row r="193" customFormat="false" ht="22.35" hidden="false" customHeight="false" outlineLevel="0" collapsed="false">
      <c r="A193" s="67" t="s">
        <v>26</v>
      </c>
      <c r="B193" s="68"/>
      <c r="C193" s="70" t="n">
        <f aca="false">SUM(C194:C202)</f>
        <v>11134524</v>
      </c>
      <c r="D193" s="70" t="n">
        <f aca="false">SUM(D194:D202)</f>
        <v>21263777</v>
      </c>
      <c r="E193" s="69" t="n">
        <f aca="false">SUM(C193:D193)</f>
        <v>32398301</v>
      </c>
    </row>
    <row r="194" customFormat="false" ht="43.25" hidden="false" customHeight="false" outlineLevel="0" collapsed="false">
      <c r="A194" s="72" t="s">
        <v>27</v>
      </c>
      <c r="B194" s="48" t="n">
        <v>0</v>
      </c>
      <c r="C194" s="73"/>
      <c r="D194" s="73" t="n">
        <v>1131052</v>
      </c>
      <c r="E194" s="69" t="n">
        <f aca="false">SUM(C194:D194)</f>
        <v>1131052</v>
      </c>
    </row>
    <row r="195" customFormat="false" ht="53.7" hidden="false" customHeight="false" outlineLevel="0" collapsed="false">
      <c r="A195" s="72" t="s">
        <v>238</v>
      </c>
      <c r="B195" s="48" t="s">
        <v>239</v>
      </c>
      <c r="C195" s="69" t="n">
        <v>938100</v>
      </c>
      <c r="D195" s="69" t="n">
        <v>2148999</v>
      </c>
      <c r="E195" s="69" t="n">
        <f aca="false">SUM(C195:D195)</f>
        <v>3087099</v>
      </c>
    </row>
    <row r="196" customFormat="false" ht="64.15" hidden="false" customHeight="false" outlineLevel="0" collapsed="false">
      <c r="A196" s="72" t="s">
        <v>240</v>
      </c>
      <c r="B196" s="48" t="s">
        <v>241</v>
      </c>
      <c r="C196" s="69" t="n">
        <v>590301</v>
      </c>
      <c r="D196" s="69" t="n">
        <v>3166946</v>
      </c>
      <c r="E196" s="69" t="n">
        <f aca="false">SUM(C196:D196)</f>
        <v>3757247</v>
      </c>
    </row>
    <row r="197" customFormat="false" ht="22.35" hidden="false" customHeight="false" outlineLevel="0" collapsed="false">
      <c r="A197" s="72" t="s">
        <v>242</v>
      </c>
      <c r="B197" s="48" t="s">
        <v>243</v>
      </c>
      <c r="C197" s="69" t="n">
        <v>3039000</v>
      </c>
      <c r="D197" s="69" t="n">
        <v>4863523</v>
      </c>
      <c r="E197" s="69" t="n">
        <f aca="false">SUM(C197:D197)</f>
        <v>7902523</v>
      </c>
    </row>
    <row r="198" customFormat="false" ht="74.6" hidden="false" customHeight="false" outlineLevel="0" collapsed="false">
      <c r="A198" s="72" t="s">
        <v>244</v>
      </c>
      <c r="B198" s="48" t="s">
        <v>245</v>
      </c>
      <c r="C198" s="69" t="n">
        <v>3300000</v>
      </c>
      <c r="D198" s="69" t="n">
        <v>9104968</v>
      </c>
      <c r="E198" s="69" t="n">
        <f aca="false">SUM(C198:D198)</f>
        <v>12404968</v>
      </c>
    </row>
    <row r="199" customFormat="false" ht="53.7" hidden="false" customHeight="false" outlineLevel="0" collapsed="false">
      <c r="A199" s="72" t="s">
        <v>246</v>
      </c>
      <c r="B199" s="48" t="s">
        <v>247</v>
      </c>
      <c r="C199" s="69" t="n">
        <v>276000</v>
      </c>
      <c r="D199" s="69" t="n">
        <v>656010</v>
      </c>
      <c r="E199" s="69" t="n">
        <f aca="false">SUM(C199:D199)</f>
        <v>932010</v>
      </c>
    </row>
    <row r="200" customFormat="false" ht="105.95" hidden="false" customHeight="false" outlineLevel="0" collapsed="false">
      <c r="A200" s="72" t="s">
        <v>248</v>
      </c>
      <c r="B200" s="48" t="s">
        <v>249</v>
      </c>
      <c r="C200" s="69" t="n">
        <v>2991123</v>
      </c>
      <c r="D200" s="69" t="n">
        <v>56553</v>
      </c>
      <c r="E200" s="69" t="n">
        <f aca="false">SUM(C200:D200)</f>
        <v>3047676</v>
      </c>
    </row>
    <row r="201" customFormat="false" ht="85.05" hidden="false" customHeight="false" outlineLevel="0" collapsed="false">
      <c r="A201" s="72" t="s">
        <v>250</v>
      </c>
      <c r="B201" s="48" t="s">
        <v>251</v>
      </c>
      <c r="C201" s="69"/>
      <c r="D201" s="69" t="n">
        <v>101795</v>
      </c>
      <c r="E201" s="69" t="n">
        <f aca="false">SUM(C201:D201)</f>
        <v>101795</v>
      </c>
    </row>
    <row r="202" customFormat="false" ht="43.25" hidden="false" customHeight="false" outlineLevel="0" collapsed="false">
      <c r="A202" s="72" t="s">
        <v>252</v>
      </c>
      <c r="B202" s="48" t="s">
        <v>253</v>
      </c>
      <c r="C202" s="69"/>
      <c r="D202" s="69" t="n">
        <v>33931</v>
      </c>
      <c r="E202" s="69" t="n">
        <f aca="false">SUM(C202:D202)</f>
        <v>33931</v>
      </c>
    </row>
    <row r="203" customFormat="false" ht="22.35" hidden="false" customHeight="false" outlineLevel="0" collapsed="false">
      <c r="A203" s="72" t="s">
        <v>57</v>
      </c>
      <c r="B203" s="79" t="s">
        <v>58</v>
      </c>
      <c r="C203" s="69"/>
      <c r="D203" s="69"/>
      <c r="E203" s="69" t="n">
        <f aca="false">SUM(C203:D203)</f>
        <v>0</v>
      </c>
    </row>
    <row r="204" customFormat="false" ht="12.8" hidden="false" customHeight="false" outlineLevel="0" collapsed="false">
      <c r="A204" s="72"/>
      <c r="B204" s="48"/>
      <c r="C204" s="69"/>
      <c r="D204" s="69"/>
      <c r="E204" s="69"/>
    </row>
    <row r="205" customFormat="false" ht="46.25" hidden="false" customHeight="false" outlineLevel="0" collapsed="false">
      <c r="A205" s="61" t="s">
        <v>254</v>
      </c>
      <c r="B205" s="76" t="s">
        <v>19</v>
      </c>
      <c r="C205" s="118" t="n">
        <f aca="false">SUM(C207:C224)</f>
        <v>311413208</v>
      </c>
      <c r="D205" s="63" t="n">
        <f aca="false">SUM(D207:D224)</f>
        <v>6446996</v>
      </c>
      <c r="E205" s="118" t="n">
        <f aca="false">SUM(C205:D205)</f>
        <v>317860204</v>
      </c>
    </row>
    <row r="206" customFormat="false" ht="22.35" hidden="false" customHeight="false" outlineLevel="0" collapsed="false">
      <c r="A206" s="72" t="s">
        <v>26</v>
      </c>
      <c r="B206" s="48"/>
      <c r="C206" s="99" t="n">
        <f aca="false">SUM(C207:C223)</f>
        <v>311413208</v>
      </c>
      <c r="D206" s="70" t="n">
        <f aca="false">SUM(D207:D223)</f>
        <v>6446996</v>
      </c>
      <c r="E206" s="99" t="n">
        <f aca="false">SUM(C206:D206)</f>
        <v>317860204</v>
      </c>
    </row>
    <row r="207" customFormat="false" ht="43.25" hidden="false" customHeight="false" outlineLevel="0" collapsed="false">
      <c r="A207" s="72" t="s">
        <v>27</v>
      </c>
      <c r="B207" s="48" t="n">
        <v>0</v>
      </c>
      <c r="C207" s="73"/>
      <c r="D207" s="73" t="n">
        <v>678631</v>
      </c>
      <c r="E207" s="99" t="n">
        <f aca="false">SUM(C207:D207)</f>
        <v>678631</v>
      </c>
    </row>
    <row r="208" customFormat="false" ht="64.15" hidden="false" customHeight="false" outlineLevel="0" collapsed="false">
      <c r="A208" s="72" t="s">
        <v>255</v>
      </c>
      <c r="B208" s="87" t="s">
        <v>256</v>
      </c>
      <c r="C208" s="69" t="n">
        <v>1355000</v>
      </c>
      <c r="D208" s="69" t="n">
        <v>752150</v>
      </c>
      <c r="E208" s="99" t="n">
        <f aca="false">SUM(C208:D208)</f>
        <v>2107150</v>
      </c>
    </row>
    <row r="209" customFormat="false" ht="64.15" hidden="false" customHeight="false" outlineLevel="0" collapsed="false">
      <c r="A209" s="72" t="s">
        <v>257</v>
      </c>
      <c r="B209" s="87" t="s">
        <v>258</v>
      </c>
      <c r="C209" s="69"/>
      <c r="D209" s="69" t="n">
        <v>180968</v>
      </c>
      <c r="E209" s="99" t="n">
        <f aca="false">SUM(C209:D209)</f>
        <v>180968</v>
      </c>
    </row>
    <row r="210" customFormat="false" ht="43.25" hidden="false" customHeight="false" outlineLevel="0" collapsed="false">
      <c r="A210" s="72" t="s">
        <v>259</v>
      </c>
      <c r="B210" s="87" t="s">
        <v>260</v>
      </c>
      <c r="C210" s="69" t="n">
        <v>4450000</v>
      </c>
      <c r="D210" s="69" t="n">
        <v>1583473</v>
      </c>
      <c r="E210" s="99" t="n">
        <f aca="false">SUM(C210:D210)</f>
        <v>6033473</v>
      </c>
    </row>
    <row r="211" customFormat="false" ht="43.25" hidden="false" customHeight="false" outlineLevel="0" collapsed="false">
      <c r="A211" s="72" t="s">
        <v>261</v>
      </c>
      <c r="B211" s="87" t="s">
        <v>262</v>
      </c>
      <c r="C211" s="69" t="n">
        <v>350000</v>
      </c>
      <c r="D211" s="69" t="n">
        <v>169658</v>
      </c>
      <c r="E211" s="99" t="n">
        <f aca="false">SUM(C211:D211)</f>
        <v>519658</v>
      </c>
    </row>
    <row r="212" customFormat="false" ht="22.35" hidden="false" customHeight="false" outlineLevel="0" collapsed="false">
      <c r="A212" s="72" t="s">
        <v>263</v>
      </c>
      <c r="B212" s="87" t="s">
        <v>264</v>
      </c>
      <c r="C212" s="69" t="n">
        <v>250000</v>
      </c>
      <c r="D212" s="69" t="n">
        <v>169658</v>
      </c>
      <c r="E212" s="99" t="n">
        <f aca="false">SUM(C212:D212)</f>
        <v>419658</v>
      </c>
    </row>
    <row r="213" customFormat="false" ht="53.7" hidden="false" customHeight="false" outlineLevel="0" collapsed="false">
      <c r="A213" s="72" t="s">
        <v>265</v>
      </c>
      <c r="B213" s="87" t="s">
        <v>266</v>
      </c>
      <c r="C213" s="69" t="n">
        <v>246412336</v>
      </c>
      <c r="D213" s="69" t="n">
        <v>667321</v>
      </c>
      <c r="E213" s="99" t="n">
        <f aca="false">SUM(C213:D213)</f>
        <v>247079657</v>
      </c>
    </row>
    <row r="214" customFormat="false" ht="64.15" hidden="false" customHeight="false" outlineLevel="0" collapsed="false">
      <c r="A214" s="72" t="s">
        <v>267</v>
      </c>
      <c r="B214" s="87" t="s">
        <v>268</v>
      </c>
      <c r="C214" s="69" t="n">
        <v>57452627</v>
      </c>
      <c r="D214" s="69" t="n">
        <v>803047</v>
      </c>
      <c r="E214" s="99" t="n">
        <f aca="false">SUM(C214:D214)</f>
        <v>58255674</v>
      </c>
    </row>
    <row r="215" customFormat="false" ht="32.8" hidden="false" customHeight="false" outlineLevel="0" collapsed="false">
      <c r="A215" s="72" t="s">
        <v>269</v>
      </c>
      <c r="B215" s="87" t="s">
        <v>270</v>
      </c>
      <c r="C215" s="69" t="n">
        <v>510000</v>
      </c>
      <c r="D215" s="69" t="n">
        <v>480697</v>
      </c>
      <c r="E215" s="99" t="n">
        <f aca="false">SUM(C215:D215)</f>
        <v>990697</v>
      </c>
    </row>
    <row r="216" customFormat="false" ht="12.8" hidden="false" customHeight="false" outlineLevel="0" collapsed="false">
      <c r="A216" s="72" t="s">
        <v>271</v>
      </c>
      <c r="B216" s="87" t="s">
        <v>272</v>
      </c>
      <c r="C216" s="69" t="n">
        <v>75000</v>
      </c>
      <c r="D216" s="69" t="n">
        <v>56552</v>
      </c>
      <c r="E216" s="99" t="n">
        <f aca="false">SUM(C216:D216)</f>
        <v>131552</v>
      </c>
    </row>
    <row r="217" customFormat="false" ht="12.8" hidden="false" customHeight="false" outlineLevel="0" collapsed="false">
      <c r="A217" s="72" t="s">
        <v>273</v>
      </c>
      <c r="B217" s="87" t="s">
        <v>274</v>
      </c>
      <c r="C217" s="69" t="n">
        <v>108100</v>
      </c>
      <c r="D217" s="69" t="n">
        <v>169658</v>
      </c>
      <c r="E217" s="99" t="n">
        <f aca="false">SUM(C217:D217)</f>
        <v>277758</v>
      </c>
    </row>
    <row r="218" customFormat="false" ht="116.4" hidden="false" customHeight="false" outlineLevel="0" collapsed="false">
      <c r="A218" s="72" t="s">
        <v>163</v>
      </c>
      <c r="B218" s="87" t="s">
        <v>164</v>
      </c>
      <c r="C218" s="69" t="n">
        <v>188800</v>
      </c>
      <c r="D218" s="69" t="n">
        <v>226210</v>
      </c>
      <c r="E218" s="99" t="n">
        <f aca="false">SUM(C218:D218)</f>
        <v>415010</v>
      </c>
    </row>
    <row r="219" customFormat="false" ht="116.4" hidden="false" customHeight="false" outlineLevel="0" collapsed="false">
      <c r="A219" s="72" t="s">
        <v>275</v>
      </c>
      <c r="B219" s="87" t="s">
        <v>276</v>
      </c>
      <c r="C219" s="69" t="n">
        <v>155495</v>
      </c>
      <c r="D219" s="69" t="n">
        <v>452421</v>
      </c>
      <c r="E219" s="99" t="n">
        <f aca="false">SUM(C219:D219)</f>
        <v>607916</v>
      </c>
    </row>
    <row r="220" customFormat="false" ht="12.8" hidden="false" customHeight="false" outlineLevel="0" collapsed="false">
      <c r="A220" s="72" t="s">
        <v>277</v>
      </c>
      <c r="B220" s="87" t="s">
        <v>278</v>
      </c>
      <c r="C220" s="69" t="n">
        <v>105850</v>
      </c>
      <c r="D220" s="69" t="n">
        <v>56552</v>
      </c>
      <c r="E220" s="99" t="n">
        <f aca="false">SUM(C220:D220)</f>
        <v>162402</v>
      </c>
    </row>
    <row r="221" customFormat="false" ht="12.8" hidden="false" customHeight="false" outlineLevel="0" collapsed="false">
      <c r="A221" s="72" t="s">
        <v>279</v>
      </c>
      <c r="B221" s="122" t="s">
        <v>280</v>
      </c>
      <c r="C221" s="69"/>
      <c r="D221" s="69"/>
      <c r="E221" s="99" t="n">
        <f aca="false">SUM(C221:D221)</f>
        <v>0</v>
      </c>
    </row>
    <row r="222" customFormat="false" ht="64.15" hidden="false" customHeight="false" outlineLevel="0" collapsed="false">
      <c r="A222" s="72" t="s">
        <v>169</v>
      </c>
      <c r="B222" s="122" t="s">
        <v>170</v>
      </c>
      <c r="C222" s="69"/>
      <c r="D222" s="69"/>
      <c r="E222" s="99"/>
    </row>
    <row r="223" customFormat="false" ht="32.8" hidden="false" customHeight="false" outlineLevel="0" collapsed="false">
      <c r="A223" s="72" t="s">
        <v>145</v>
      </c>
      <c r="B223" s="122" t="s">
        <v>146</v>
      </c>
      <c r="C223" s="69"/>
      <c r="D223" s="69"/>
      <c r="E223" s="99" t="n">
        <f aca="false">SUM(C223:D223)</f>
        <v>0</v>
      </c>
    </row>
    <row r="224" customFormat="false" ht="22.35" hidden="false" customHeight="false" outlineLevel="0" collapsed="false">
      <c r="A224" s="72" t="s">
        <v>57</v>
      </c>
      <c r="B224" s="122" t="s">
        <v>58</v>
      </c>
      <c r="C224" s="69"/>
      <c r="D224" s="69"/>
      <c r="E224" s="99" t="n">
        <f aca="false">SUM(C224:D224)</f>
        <v>0</v>
      </c>
    </row>
    <row r="225" customFormat="false" ht="12.8" hidden="false" customHeight="false" outlineLevel="0" collapsed="false">
      <c r="A225" s="72"/>
      <c r="B225" s="87"/>
      <c r="C225" s="69"/>
      <c r="D225" s="69"/>
      <c r="E225" s="99"/>
    </row>
    <row r="226" customFormat="false" ht="46.25" hidden="false" customHeight="false" outlineLevel="0" collapsed="false">
      <c r="A226" s="131" t="s">
        <v>281</v>
      </c>
      <c r="B226" s="62" t="s">
        <v>19</v>
      </c>
      <c r="C226" s="108" t="n">
        <f aca="false">SUM(C229:C233)</f>
        <v>10000000</v>
      </c>
      <c r="D226" s="108" t="n">
        <f aca="false">SUM(D228:D233)</f>
        <v>5542155</v>
      </c>
      <c r="E226" s="108" t="n">
        <f aca="false">SUM(C226:D226)</f>
        <v>15542155</v>
      </c>
    </row>
    <row r="227" customFormat="false" ht="22.35" hidden="false" customHeight="false" outlineLevel="0" collapsed="false">
      <c r="A227" s="84" t="s">
        <v>26</v>
      </c>
      <c r="B227" s="85" t="s">
        <v>282</v>
      </c>
      <c r="C227" s="133" t="n">
        <f aca="false">SUM(C228:C233)</f>
        <v>10000000</v>
      </c>
      <c r="D227" s="133" t="n">
        <f aca="false">SUM(D228:D233)</f>
        <v>5542155</v>
      </c>
      <c r="E227" s="133" t="n">
        <f aca="false">SUM(C227:D227)</f>
        <v>15542155</v>
      </c>
    </row>
    <row r="228" customFormat="false" ht="43.25" hidden="false" customHeight="false" outlineLevel="0" collapsed="false">
      <c r="A228" s="75" t="s">
        <v>27</v>
      </c>
      <c r="B228" s="87" t="n">
        <v>0</v>
      </c>
      <c r="C228" s="69"/>
      <c r="D228" s="69" t="n">
        <v>1017947</v>
      </c>
      <c r="E228" s="82" t="n">
        <f aca="false">SUM(C228:D228)</f>
        <v>1017947</v>
      </c>
    </row>
    <row r="229" customFormat="false" ht="43.25" hidden="false" customHeight="false" outlineLevel="0" collapsed="false">
      <c r="A229" s="75" t="s">
        <v>283</v>
      </c>
      <c r="B229" s="87" t="s">
        <v>284</v>
      </c>
      <c r="C229" s="69" t="n">
        <v>250000</v>
      </c>
      <c r="D229" s="69" t="n">
        <v>1017947</v>
      </c>
      <c r="E229" s="82" t="n">
        <f aca="false">SUM(C229:D229)</f>
        <v>1267947</v>
      </c>
    </row>
    <row r="230" customFormat="false" ht="32.8" hidden="false" customHeight="false" outlineLevel="0" collapsed="false">
      <c r="A230" s="136" t="s">
        <v>285</v>
      </c>
      <c r="B230" s="87" t="s">
        <v>286</v>
      </c>
      <c r="C230" s="69" t="n">
        <v>5665000</v>
      </c>
      <c r="D230" s="69" t="n">
        <v>1244157</v>
      </c>
      <c r="E230" s="82" t="n">
        <f aca="false">SUM(C230:D230)</f>
        <v>6909157</v>
      </c>
    </row>
    <row r="231" customFormat="false" ht="32.8" hidden="false" customHeight="false" outlineLevel="0" collapsed="false">
      <c r="A231" s="136" t="s">
        <v>287</v>
      </c>
      <c r="B231" s="87" t="s">
        <v>288</v>
      </c>
      <c r="C231" s="69" t="n">
        <v>2310000</v>
      </c>
      <c r="D231" s="69" t="n">
        <v>1470368</v>
      </c>
      <c r="E231" s="82" t="n">
        <f aca="false">SUM(C231:D231)</f>
        <v>3780368</v>
      </c>
    </row>
    <row r="232" customFormat="false" ht="32.8" hidden="false" customHeight="false" outlineLevel="0" collapsed="false">
      <c r="A232" s="136" t="s">
        <v>289</v>
      </c>
      <c r="B232" s="87" t="s">
        <v>290</v>
      </c>
      <c r="C232" s="69" t="n">
        <v>1775000</v>
      </c>
      <c r="D232" s="69" t="n">
        <v>791736</v>
      </c>
      <c r="E232" s="82" t="n">
        <f aca="false">SUM(C232:D232)</f>
        <v>2566736</v>
      </c>
    </row>
    <row r="233" customFormat="false" ht="32.8" hidden="false" customHeight="false" outlineLevel="0" collapsed="false">
      <c r="A233" s="136" t="s">
        <v>291</v>
      </c>
      <c r="B233" s="122" t="s">
        <v>292</v>
      </c>
      <c r="C233" s="69"/>
      <c r="D233" s="69"/>
      <c r="E233" s="82" t="n">
        <f aca="false">SUM(C233:D233)</f>
        <v>0</v>
      </c>
    </row>
    <row r="234" customFormat="false" ht="12.8" hidden="false" customHeight="false" outlineLevel="0" collapsed="false">
      <c r="A234" s="137"/>
      <c r="B234" s="138"/>
      <c r="C234" s="139"/>
      <c r="D234" s="139"/>
      <c r="E234" s="139" t="n">
        <f aca="false">SUM(C234:D234)</f>
        <v>0</v>
      </c>
    </row>
    <row r="235" customFormat="false" ht="46.25" hidden="false" customHeight="false" outlineLevel="0" collapsed="false">
      <c r="A235" s="131" t="s">
        <v>293</v>
      </c>
      <c r="B235" s="62" t="s">
        <v>19</v>
      </c>
      <c r="C235" s="108" t="n">
        <f aca="false">SUM(C238:C242)</f>
        <v>0</v>
      </c>
      <c r="D235" s="108" t="n">
        <f aca="false">SUM(D237:D242)</f>
        <v>0</v>
      </c>
      <c r="E235" s="108" t="n">
        <f aca="false">SUM(C235:D235)</f>
        <v>0</v>
      </c>
    </row>
    <row r="236" customFormat="false" ht="22.35" hidden="false" customHeight="false" outlineLevel="0" collapsed="false">
      <c r="A236" s="84" t="s">
        <v>26</v>
      </c>
      <c r="B236" s="85" t="s">
        <v>282</v>
      </c>
      <c r="C236" s="133" t="n">
        <f aca="false">SUM(C238:C242)</f>
        <v>0</v>
      </c>
      <c r="D236" s="133" t="n">
        <f aca="false">SUM(D237:D242)</f>
        <v>0</v>
      </c>
      <c r="E236" s="133" t="n">
        <f aca="false">SUM(C236:D236)</f>
        <v>0</v>
      </c>
    </row>
    <row r="237" customFormat="false" ht="43.25" hidden="false" customHeight="false" outlineLevel="0" collapsed="false">
      <c r="A237" s="75" t="s">
        <v>27</v>
      </c>
      <c r="B237" s="122" t="n">
        <v>0</v>
      </c>
      <c r="C237" s="69"/>
      <c r="D237" s="69"/>
      <c r="E237" s="82" t="n">
        <f aca="false">SUM(C237:D237)</f>
        <v>0</v>
      </c>
    </row>
    <row r="238" customFormat="false" ht="32.8" hidden="false" customHeight="false" outlineLevel="0" collapsed="false">
      <c r="A238" s="75" t="s">
        <v>294</v>
      </c>
      <c r="B238" s="122" t="s">
        <v>295</v>
      </c>
      <c r="C238" s="69"/>
      <c r="D238" s="69"/>
      <c r="E238" s="82" t="n">
        <f aca="false">SUM(C238:D238)</f>
        <v>0</v>
      </c>
    </row>
    <row r="239" customFormat="false" ht="74.6" hidden="false" customHeight="false" outlineLevel="0" collapsed="false">
      <c r="A239" s="136" t="s">
        <v>296</v>
      </c>
      <c r="B239" s="122" t="s">
        <v>297</v>
      </c>
      <c r="C239" s="69"/>
      <c r="D239" s="69"/>
      <c r="E239" s="82" t="n">
        <f aca="false">SUM(C239:D239)</f>
        <v>0</v>
      </c>
    </row>
    <row r="240" customFormat="false" ht="95.5" hidden="false" customHeight="false" outlineLevel="0" collapsed="false">
      <c r="A240" s="142" t="s">
        <v>298</v>
      </c>
      <c r="B240" s="143" t="s">
        <v>299</v>
      </c>
      <c r="C240" s="103"/>
      <c r="D240" s="103"/>
      <c r="E240" s="144" t="n">
        <f aca="false">SUM(C240:D240)</f>
        <v>0</v>
      </c>
    </row>
    <row r="241" customFormat="false" ht="105.95" hidden="false" customHeight="false" outlineLevel="0" collapsed="false">
      <c r="A241" s="136" t="s">
        <v>300</v>
      </c>
      <c r="B241" s="122" t="s">
        <v>301</v>
      </c>
      <c r="C241" s="69"/>
      <c r="D241" s="69"/>
      <c r="E241" s="82" t="n">
        <f aca="false">SUM(C241:D241)</f>
        <v>0</v>
      </c>
    </row>
    <row r="242" customFormat="false" ht="199.95" hidden="false" customHeight="false" outlineLevel="0" collapsed="false">
      <c r="A242" s="136" t="s">
        <v>302</v>
      </c>
      <c r="B242" s="122" t="s">
        <v>303</v>
      </c>
      <c r="C242" s="69"/>
      <c r="D242" s="69"/>
      <c r="E242" s="82" t="n">
        <f aca="false">SUM(C242:D242)</f>
        <v>0</v>
      </c>
    </row>
    <row r="243" customFormat="false" ht="12.8" hidden="false" customHeight="false" outlineLevel="0" collapsed="false">
      <c r="A243" s="137"/>
      <c r="B243" s="138"/>
      <c r="C243" s="139"/>
      <c r="D243" s="139"/>
      <c r="E243" s="139" t="n">
        <f aca="false">SUM(C243:D243)</f>
        <v>0</v>
      </c>
    </row>
    <row r="244" customFormat="false" ht="57.45" hidden="false" customHeight="false" outlineLevel="0" collapsed="false">
      <c r="A244" s="131" t="s">
        <v>304</v>
      </c>
      <c r="B244" s="62" t="s">
        <v>19</v>
      </c>
      <c r="C244" s="108" t="n">
        <f aca="false">SUM(C246:C255)</f>
        <v>388163</v>
      </c>
      <c r="D244" s="108" t="n">
        <f aca="false">SUM(D246:D255)</f>
        <v>5768365</v>
      </c>
      <c r="E244" s="108" t="n">
        <f aca="false">SUM(C244:D244)</f>
        <v>6156528</v>
      </c>
    </row>
    <row r="245" customFormat="false" ht="22.35" hidden="false" customHeight="false" outlineLevel="0" collapsed="false">
      <c r="A245" s="84" t="s">
        <v>26</v>
      </c>
      <c r="B245" s="85" t="s">
        <v>282</v>
      </c>
      <c r="C245" s="133" t="n">
        <f aca="false">SUM(C246:C255)</f>
        <v>388163</v>
      </c>
      <c r="D245" s="133" t="n">
        <f aca="false">SUM(D246:D255)</f>
        <v>5768365</v>
      </c>
      <c r="E245" s="133" t="n">
        <f aca="false">SUM(C245:D245)</f>
        <v>6156528</v>
      </c>
    </row>
    <row r="246" customFormat="false" ht="43.25" hidden="false" customHeight="false" outlineLevel="0" collapsed="false">
      <c r="A246" s="75" t="s">
        <v>27</v>
      </c>
      <c r="B246" s="87" t="n">
        <v>0</v>
      </c>
      <c r="C246" s="69"/>
      <c r="D246" s="69" t="n">
        <v>452421</v>
      </c>
      <c r="E246" s="69" t="n">
        <f aca="false">SUM(C246:D246)</f>
        <v>452421</v>
      </c>
    </row>
    <row r="247" customFormat="false" ht="22.35" hidden="false" customHeight="false" outlineLevel="0" collapsed="false">
      <c r="A247" s="75" t="s">
        <v>35</v>
      </c>
      <c r="B247" s="87" t="s">
        <v>36</v>
      </c>
      <c r="C247" s="69" t="n">
        <v>388163</v>
      </c>
      <c r="D247" s="69" t="n">
        <v>2205551</v>
      </c>
      <c r="E247" s="69" t="n">
        <f aca="false">SUM(C247:D247)</f>
        <v>2593714</v>
      </c>
    </row>
    <row r="248" customFormat="false" ht="32.8" hidden="false" customHeight="false" outlineLevel="0" collapsed="false">
      <c r="A248" s="75" t="s">
        <v>294</v>
      </c>
      <c r="B248" s="87" t="s">
        <v>295</v>
      </c>
      <c r="C248" s="69"/>
      <c r="D248" s="69" t="n">
        <v>904841</v>
      </c>
      <c r="E248" s="69" t="n">
        <f aca="false">SUM(C248:D248)</f>
        <v>904841</v>
      </c>
    </row>
    <row r="249" customFormat="false" ht="32.8" hidden="false" customHeight="false" outlineLevel="0" collapsed="false">
      <c r="A249" s="75" t="s">
        <v>305</v>
      </c>
      <c r="B249" s="87" t="s">
        <v>303</v>
      </c>
      <c r="C249" s="69"/>
      <c r="D249" s="69" t="n">
        <v>565526</v>
      </c>
      <c r="E249" s="69" t="n">
        <f aca="false">SUM(C249:D249)</f>
        <v>565526</v>
      </c>
    </row>
    <row r="250" customFormat="false" ht="32.8" hidden="false" customHeight="false" outlineLevel="0" collapsed="false">
      <c r="A250" s="75" t="s">
        <v>306</v>
      </c>
      <c r="B250" s="87" t="s">
        <v>307</v>
      </c>
      <c r="C250" s="69"/>
      <c r="D250" s="69" t="n">
        <v>56553</v>
      </c>
      <c r="E250" s="69" t="n">
        <f aca="false">SUM(C250:D250)</f>
        <v>56553</v>
      </c>
    </row>
    <row r="251" customFormat="false" ht="32.8" hidden="false" customHeight="false" outlineLevel="0" collapsed="false">
      <c r="A251" s="75" t="s">
        <v>308</v>
      </c>
      <c r="B251" s="87" t="s">
        <v>309</v>
      </c>
      <c r="C251" s="69"/>
      <c r="D251" s="69" t="n">
        <v>1583473</v>
      </c>
      <c r="E251" s="82" t="n">
        <f aca="false">SUM(C251:D251)</f>
        <v>1583473</v>
      </c>
    </row>
    <row r="252" customFormat="false" ht="105.95" hidden="false" customHeight="false" outlineLevel="0" collapsed="false">
      <c r="A252" s="75" t="s">
        <v>300</v>
      </c>
      <c r="B252" s="122" t="s">
        <v>301</v>
      </c>
      <c r="C252" s="69"/>
      <c r="D252" s="69"/>
      <c r="E252" s="82" t="n">
        <f aca="false">SUM(C252:D252)</f>
        <v>0</v>
      </c>
    </row>
    <row r="253" customFormat="false" ht="74.6" hidden="false" customHeight="false" outlineLevel="0" collapsed="false">
      <c r="A253" s="75" t="s">
        <v>296</v>
      </c>
      <c r="B253" s="122" t="s">
        <v>297</v>
      </c>
      <c r="C253" s="69"/>
      <c r="D253" s="69"/>
      <c r="E253" s="82"/>
    </row>
    <row r="254" customFormat="false" ht="95.5" hidden="false" customHeight="false" outlineLevel="0" collapsed="false">
      <c r="A254" s="75" t="s">
        <v>298</v>
      </c>
      <c r="B254" s="122" t="s">
        <v>299</v>
      </c>
      <c r="C254" s="69"/>
      <c r="D254" s="69"/>
      <c r="E254" s="82"/>
    </row>
    <row r="255" customFormat="false" ht="43.25" hidden="false" customHeight="false" outlineLevel="0" collapsed="false">
      <c r="A255" s="75" t="s">
        <v>37</v>
      </c>
      <c r="B255" s="122" t="s">
        <v>38</v>
      </c>
      <c r="C255" s="69"/>
      <c r="D255" s="69"/>
      <c r="E255" s="82"/>
    </row>
    <row r="256" customFormat="false" ht="12.8" hidden="false" customHeight="false" outlineLevel="0" collapsed="false">
      <c r="A256" s="75"/>
      <c r="B256" s="87"/>
      <c r="C256" s="69"/>
      <c r="D256" s="69"/>
      <c r="E256" s="82"/>
    </row>
    <row r="257" customFormat="false" ht="57.45" hidden="false" customHeight="false" outlineLevel="0" collapsed="false">
      <c r="A257" s="61" t="s">
        <v>310</v>
      </c>
      <c r="B257" s="76" t="s">
        <v>19</v>
      </c>
      <c r="C257" s="108" t="n">
        <f aca="false">SUM(C259:C273)</f>
        <v>21113000</v>
      </c>
      <c r="D257" s="108" t="n">
        <f aca="false">SUM(D259:D273)</f>
        <v>8822205</v>
      </c>
      <c r="E257" s="118" t="n">
        <f aca="false">SUM(C257:D257)</f>
        <v>29935205</v>
      </c>
    </row>
    <row r="258" customFormat="false" ht="22.35" hidden="false" customHeight="false" outlineLevel="0" collapsed="false">
      <c r="A258" s="67" t="s">
        <v>26</v>
      </c>
      <c r="B258" s="68"/>
      <c r="C258" s="70" t="n">
        <f aca="false">SUM(C259:C272)</f>
        <v>21113000</v>
      </c>
      <c r="D258" s="70" t="n">
        <f aca="false">SUM(D259:D272)</f>
        <v>8822205</v>
      </c>
      <c r="E258" s="97" t="n">
        <f aca="false">SUM(C258:D258)</f>
        <v>29935205</v>
      </c>
    </row>
    <row r="259" customFormat="false" ht="43.25" hidden="false" customHeight="false" outlineLevel="0" collapsed="false">
      <c r="A259" s="72" t="s">
        <v>27</v>
      </c>
      <c r="B259" s="48" t="n">
        <v>0</v>
      </c>
      <c r="C259" s="73"/>
      <c r="D259" s="73" t="n">
        <v>1300710</v>
      </c>
      <c r="E259" s="99" t="n">
        <f aca="false">SUM(C259:D259)</f>
        <v>1300710</v>
      </c>
    </row>
    <row r="260" customFormat="false" ht="22.35" hidden="false" customHeight="false" outlineLevel="0" collapsed="false">
      <c r="A260" s="72" t="s">
        <v>311</v>
      </c>
      <c r="B260" s="87" t="s">
        <v>312</v>
      </c>
      <c r="C260" s="69" t="n">
        <v>5000</v>
      </c>
      <c r="D260" s="69" t="n">
        <v>203589</v>
      </c>
      <c r="E260" s="99" t="n">
        <f aca="false">SUM(C260:D260)</f>
        <v>208589</v>
      </c>
    </row>
    <row r="261" customFormat="false" ht="22.35" hidden="false" customHeight="false" outlineLevel="0" collapsed="false">
      <c r="A261" s="72" t="s">
        <v>313</v>
      </c>
      <c r="B261" s="87" t="s">
        <v>314</v>
      </c>
      <c r="C261" s="69" t="n">
        <v>51100</v>
      </c>
      <c r="D261" s="69" t="n">
        <v>1016816</v>
      </c>
      <c r="E261" s="99" t="n">
        <f aca="false">SUM(C261:D261)</f>
        <v>1067916</v>
      </c>
    </row>
    <row r="262" customFormat="false" ht="22.35" hidden="false" customHeight="false" outlineLevel="0" collapsed="false">
      <c r="A262" s="72" t="s">
        <v>315</v>
      </c>
      <c r="B262" s="87" t="s">
        <v>316</v>
      </c>
      <c r="C262" s="69"/>
      <c r="D262" s="69" t="n">
        <v>2318656</v>
      </c>
      <c r="E262" s="99" t="n">
        <f aca="false">SUM(C262:D262)</f>
        <v>2318656</v>
      </c>
    </row>
    <row r="263" customFormat="false" ht="64.15" hidden="false" customHeight="false" outlineLevel="0" collapsed="false">
      <c r="A263" s="72" t="s">
        <v>317</v>
      </c>
      <c r="B263" s="87" t="s">
        <v>318</v>
      </c>
      <c r="C263" s="69" t="n">
        <v>77940</v>
      </c>
      <c r="D263" s="148" t="n">
        <v>1300710</v>
      </c>
      <c r="E263" s="99" t="n">
        <f aca="false">SUM(C263:D263)</f>
        <v>1378650</v>
      </c>
    </row>
    <row r="264" customFormat="false" ht="53.7" hidden="false" customHeight="false" outlineLevel="0" collapsed="false">
      <c r="A264" s="72" t="s">
        <v>319</v>
      </c>
      <c r="B264" s="87" t="s">
        <v>320</v>
      </c>
      <c r="C264" s="69" t="n">
        <f aca="false">18065100+200000</f>
        <v>18265100</v>
      </c>
      <c r="D264" s="69" t="n">
        <v>972705</v>
      </c>
      <c r="E264" s="99" t="n">
        <f aca="false">SUM(C264:D264)</f>
        <v>19237805</v>
      </c>
    </row>
    <row r="265" customFormat="false" ht="64.15" hidden="false" customHeight="false" outlineLevel="0" collapsed="false">
      <c r="A265" s="126" t="s">
        <v>321</v>
      </c>
      <c r="B265" s="87"/>
      <c r="C265" s="69"/>
      <c r="D265" s="69"/>
      <c r="E265" s="99"/>
    </row>
    <row r="266" customFormat="false" ht="116.4" hidden="false" customHeight="false" outlineLevel="0" collapsed="false">
      <c r="A266" s="75" t="s">
        <v>322</v>
      </c>
      <c r="B266" s="87" t="s">
        <v>323</v>
      </c>
      <c r="C266" s="69"/>
      <c r="D266" s="69" t="n">
        <v>1051878</v>
      </c>
      <c r="E266" s="99" t="n">
        <f aca="false">SUM(C266:D266)</f>
        <v>1051878</v>
      </c>
    </row>
    <row r="267" customFormat="false" ht="64.15" hidden="false" customHeight="false" outlineLevel="0" collapsed="false">
      <c r="A267" s="72" t="s">
        <v>169</v>
      </c>
      <c r="B267" s="48" t="s">
        <v>170</v>
      </c>
      <c r="C267" s="69" t="n">
        <v>2600000</v>
      </c>
      <c r="D267" s="69" t="n">
        <v>135726</v>
      </c>
      <c r="E267" s="73" t="n">
        <f aca="false">SUM(C267:D267)</f>
        <v>2735726</v>
      </c>
    </row>
    <row r="268" customFormat="false" ht="53.7" hidden="false" customHeight="false" outlineLevel="0" collapsed="false">
      <c r="A268" s="72" t="s">
        <v>324</v>
      </c>
      <c r="B268" s="87" t="s">
        <v>325</v>
      </c>
      <c r="C268" s="69" t="n">
        <v>101400</v>
      </c>
      <c r="D268" s="69" t="n">
        <v>384558</v>
      </c>
      <c r="E268" s="73" t="n">
        <f aca="false">SUM(C268:D268)</f>
        <v>485958</v>
      </c>
    </row>
    <row r="269" customFormat="false" ht="32.8" hidden="false" customHeight="false" outlineLevel="0" collapsed="false">
      <c r="A269" s="72" t="s">
        <v>326</v>
      </c>
      <c r="B269" s="87" t="s">
        <v>327</v>
      </c>
      <c r="C269" s="69"/>
      <c r="D269" s="69" t="n">
        <v>136857</v>
      </c>
      <c r="E269" s="73" t="n">
        <f aca="false">SUM(C269:D269)</f>
        <v>136857</v>
      </c>
    </row>
    <row r="270" customFormat="false" ht="43.25" hidden="false" customHeight="false" outlineLevel="0" collapsed="false">
      <c r="A270" s="72" t="s">
        <v>328</v>
      </c>
      <c r="B270" s="87" t="s">
        <v>329</v>
      </c>
      <c r="C270" s="69" t="n">
        <v>12460</v>
      </c>
      <c r="D270" s="69"/>
      <c r="E270" s="73" t="n">
        <f aca="false">SUM(C270:D270)</f>
        <v>12460</v>
      </c>
    </row>
    <row r="271" customFormat="false" ht="74.6" hidden="false" customHeight="false" outlineLevel="0" collapsed="false">
      <c r="A271" s="72" t="s">
        <v>330</v>
      </c>
      <c r="B271" s="122" t="s">
        <v>331</v>
      </c>
      <c r="C271" s="69"/>
      <c r="D271" s="69"/>
      <c r="E271" s="73" t="n">
        <f aca="false">SUM(C271:D271)</f>
        <v>0</v>
      </c>
    </row>
    <row r="272" customFormat="false" ht="32.8" hidden="false" customHeight="false" outlineLevel="0" collapsed="false">
      <c r="A272" s="72" t="s">
        <v>332</v>
      </c>
      <c r="B272" s="122" t="s">
        <v>333</v>
      </c>
      <c r="C272" s="69"/>
      <c r="D272" s="69"/>
      <c r="E272" s="73" t="n">
        <f aca="false">SUM(C272:D272)</f>
        <v>0</v>
      </c>
    </row>
    <row r="273" customFormat="false" ht="22.35" hidden="false" customHeight="false" outlineLevel="0" collapsed="false">
      <c r="A273" s="72" t="s">
        <v>57</v>
      </c>
      <c r="B273" s="122" t="s">
        <v>58</v>
      </c>
      <c r="C273" s="69"/>
      <c r="D273" s="69"/>
      <c r="E273" s="73" t="n">
        <f aca="false">SUM(C273:D273)</f>
        <v>0</v>
      </c>
    </row>
    <row r="274" customFormat="false" ht="12.8" hidden="false" customHeight="false" outlineLevel="0" collapsed="false">
      <c r="A274" s="72"/>
      <c r="B274" s="87"/>
      <c r="C274" s="69"/>
      <c r="D274" s="69"/>
      <c r="E274" s="73"/>
    </row>
    <row r="275" customFormat="false" ht="57.45" hidden="false" customHeight="false" outlineLevel="0" collapsed="false">
      <c r="A275" s="61" t="s">
        <v>334</v>
      </c>
      <c r="B275" s="149" t="s">
        <v>19</v>
      </c>
      <c r="C275" s="63" t="n">
        <f aca="false">SUM(C277:C287)</f>
        <v>34095600</v>
      </c>
      <c r="D275" s="63" t="n">
        <f aca="false">SUM(D277:D287)</f>
        <v>4637313</v>
      </c>
      <c r="E275" s="77" t="n">
        <f aca="false">SUM(C275:D275)</f>
        <v>38732913</v>
      </c>
    </row>
    <row r="276" customFormat="false" ht="22.35" hidden="false" customHeight="false" outlineLevel="0" collapsed="false">
      <c r="A276" s="75" t="s">
        <v>26</v>
      </c>
      <c r="B276" s="87"/>
      <c r="C276" s="73" t="n">
        <f aca="false">SUM(C277:C285)</f>
        <v>34095600</v>
      </c>
      <c r="D276" s="73" t="n">
        <f aca="false">SUM(D277:D285)</f>
        <v>4637313</v>
      </c>
      <c r="E276" s="69" t="n">
        <f aca="false">SUM(C276:D276)</f>
        <v>38732913</v>
      </c>
    </row>
    <row r="277" customFormat="false" ht="43.25" hidden="false" customHeight="false" outlineLevel="0" collapsed="false">
      <c r="A277" s="75" t="s">
        <v>335</v>
      </c>
      <c r="B277" s="87" t="n">
        <v>0</v>
      </c>
      <c r="C277" s="73"/>
      <c r="D277" s="73" t="n">
        <v>571181</v>
      </c>
      <c r="E277" s="69" t="n">
        <f aca="false">SUM(C277:D277)</f>
        <v>571181</v>
      </c>
    </row>
    <row r="278" customFormat="false" ht="32.8" hidden="false" customHeight="false" outlineLevel="0" collapsed="false">
      <c r="A278" s="72" t="s">
        <v>336</v>
      </c>
      <c r="B278" s="48" t="s">
        <v>337</v>
      </c>
      <c r="C278" s="69" t="n">
        <v>10136250</v>
      </c>
      <c r="D278" s="69" t="n">
        <v>1187604</v>
      </c>
      <c r="E278" s="69" t="n">
        <f aca="false">SUM(C278:D278)</f>
        <v>11323854</v>
      </c>
    </row>
    <row r="279" customFormat="false" ht="43.25" hidden="false" customHeight="false" outlineLevel="0" collapsed="false">
      <c r="A279" s="72" t="s">
        <v>338</v>
      </c>
      <c r="B279" s="48" t="s">
        <v>339</v>
      </c>
      <c r="C279" s="69" t="n">
        <v>13370000</v>
      </c>
      <c r="D279" s="69" t="n">
        <v>791736</v>
      </c>
      <c r="E279" s="69" t="n">
        <f aca="false">SUM(C279:D279)</f>
        <v>14161736</v>
      </c>
    </row>
    <row r="280" customFormat="false" ht="64.15" hidden="false" customHeight="false" outlineLevel="0" collapsed="false">
      <c r="A280" s="72" t="s">
        <v>340</v>
      </c>
      <c r="B280" s="48" t="s">
        <v>341</v>
      </c>
      <c r="C280" s="150" t="n">
        <v>3770000</v>
      </c>
      <c r="D280" s="150" t="n">
        <v>350626</v>
      </c>
      <c r="E280" s="82" t="n">
        <f aca="false">SUM(C280:D280)</f>
        <v>4120626</v>
      </c>
    </row>
    <row r="281" customFormat="false" ht="32.8" hidden="false" customHeight="false" outlineLevel="0" collapsed="false">
      <c r="A281" s="72" t="s">
        <v>342</v>
      </c>
      <c r="B281" s="48" t="s">
        <v>343</v>
      </c>
      <c r="C281" s="69" t="n">
        <v>6150000</v>
      </c>
      <c r="D281" s="69" t="n">
        <v>718218</v>
      </c>
      <c r="E281" s="69" t="n">
        <f aca="false">SUM(C281:D281)</f>
        <v>6868218</v>
      </c>
    </row>
    <row r="282" customFormat="false" ht="74.6" hidden="false" customHeight="false" outlineLevel="0" collapsed="false">
      <c r="A282" s="72" t="s">
        <v>344</v>
      </c>
      <c r="B282" s="48" t="s">
        <v>345</v>
      </c>
      <c r="C282" s="69"/>
      <c r="D282" s="69" t="n">
        <v>226210</v>
      </c>
      <c r="E282" s="69" t="n">
        <f aca="false">SUM(C282:D282)</f>
        <v>226210</v>
      </c>
    </row>
    <row r="283" customFormat="false" ht="22.35" hidden="false" customHeight="false" outlineLevel="0" collapsed="false">
      <c r="A283" s="72" t="s">
        <v>346</v>
      </c>
      <c r="B283" s="48" t="s">
        <v>347</v>
      </c>
      <c r="C283" s="69" t="n">
        <v>300000</v>
      </c>
      <c r="D283" s="69" t="n">
        <v>791738</v>
      </c>
      <c r="E283" s="69" t="n">
        <f aca="false">SUM(C283:D283)</f>
        <v>1091738</v>
      </c>
    </row>
    <row r="284" customFormat="false" ht="43.25" hidden="false" customHeight="false" outlineLevel="0" collapsed="false">
      <c r="A284" s="72" t="s">
        <v>328</v>
      </c>
      <c r="B284" s="48" t="s">
        <v>329</v>
      </c>
      <c r="C284" s="69" t="n">
        <v>369350</v>
      </c>
      <c r="D284" s="69"/>
      <c r="E284" s="69" t="n">
        <f aca="false">SUM(C284:D284)</f>
        <v>369350</v>
      </c>
    </row>
    <row r="285" customFormat="false" ht="32.8" hidden="false" customHeight="false" outlineLevel="0" collapsed="false">
      <c r="A285" s="72" t="s">
        <v>145</v>
      </c>
      <c r="B285" s="79" t="s">
        <v>146</v>
      </c>
      <c r="C285" s="69"/>
      <c r="D285" s="69"/>
      <c r="E285" s="69" t="n">
        <f aca="false">SUM(C285:D285)</f>
        <v>0</v>
      </c>
    </row>
    <row r="286" customFormat="false" ht="32.8" hidden="false" customHeight="false" outlineLevel="0" collapsed="false">
      <c r="A286" s="72" t="s">
        <v>55</v>
      </c>
      <c r="B286" s="79" t="s">
        <v>56</v>
      </c>
      <c r="C286" s="69"/>
      <c r="D286" s="69"/>
      <c r="E286" s="69" t="n">
        <f aca="false">SUM(C286:D286)</f>
        <v>0</v>
      </c>
    </row>
    <row r="287" customFormat="false" ht="22.35" hidden="false" customHeight="false" outlineLevel="0" collapsed="false">
      <c r="A287" s="72" t="s">
        <v>57</v>
      </c>
      <c r="B287" s="79" t="s">
        <v>58</v>
      </c>
      <c r="C287" s="69"/>
      <c r="D287" s="69"/>
      <c r="E287" s="69" t="n">
        <f aca="false">SUM(C287:D287)</f>
        <v>0</v>
      </c>
    </row>
    <row r="288" customFormat="false" ht="12.8" hidden="false" customHeight="false" outlineLevel="0" collapsed="false">
      <c r="A288" s="72"/>
      <c r="B288" s="48"/>
      <c r="C288" s="69"/>
      <c r="D288" s="69"/>
      <c r="E288" s="69" t="n">
        <f aca="false">SUM(C288:D288)</f>
        <v>0</v>
      </c>
    </row>
    <row r="289" customFormat="false" ht="46.25" hidden="false" customHeight="false" outlineLevel="0" collapsed="false">
      <c r="A289" s="61" t="s">
        <v>348</v>
      </c>
      <c r="B289" s="76" t="s">
        <v>19</v>
      </c>
      <c r="C289" s="63" t="n">
        <f aca="false">SUM(C291:C292)</f>
        <v>600000</v>
      </c>
      <c r="D289" s="63" t="n">
        <f aca="false">SUM(D291:D292)</f>
        <v>5089734</v>
      </c>
      <c r="E289" s="118" t="n">
        <f aca="false">SUM(C289:D289)</f>
        <v>5689734</v>
      </c>
    </row>
    <row r="290" customFormat="false" ht="22.35" hidden="false" customHeight="false" outlineLevel="0" collapsed="false">
      <c r="A290" s="72" t="s">
        <v>26</v>
      </c>
      <c r="B290" s="48"/>
      <c r="C290" s="70" t="n">
        <f aca="false">SUM(C291:C292)</f>
        <v>600000</v>
      </c>
      <c r="D290" s="70" t="n">
        <f aca="false">SUM(D291:D292)</f>
        <v>5089734</v>
      </c>
      <c r="E290" s="99" t="n">
        <f aca="false">SUM(C290:D290)</f>
        <v>5689734</v>
      </c>
    </row>
    <row r="291" customFormat="false" ht="43.25" hidden="false" customHeight="false" outlineLevel="0" collapsed="false">
      <c r="A291" s="72" t="s">
        <v>27</v>
      </c>
      <c r="B291" s="48" t="n">
        <v>0</v>
      </c>
      <c r="C291" s="73"/>
      <c r="D291" s="73" t="n">
        <v>904842</v>
      </c>
      <c r="E291" s="99" t="n">
        <f aca="false">SUM(C291:D291)</f>
        <v>904842</v>
      </c>
    </row>
    <row r="292" customFormat="false" ht="22.35" hidden="false" customHeight="false" outlineLevel="0" collapsed="false">
      <c r="A292" s="72" t="s">
        <v>349</v>
      </c>
      <c r="B292" s="87" t="s">
        <v>350</v>
      </c>
      <c r="C292" s="69" t="n">
        <v>600000</v>
      </c>
      <c r="D292" s="69" t="n">
        <v>4184892</v>
      </c>
      <c r="E292" s="99" t="n">
        <f aca="false">SUM(C292:D292)</f>
        <v>4784892</v>
      </c>
    </row>
    <row r="293" customFormat="false" ht="12.8" hidden="false" customHeight="false" outlineLevel="0" collapsed="false">
      <c r="A293" s="72"/>
      <c r="B293" s="87"/>
      <c r="C293" s="69"/>
      <c r="D293" s="69"/>
      <c r="E293" s="99"/>
    </row>
    <row r="294" customFormat="false" ht="35.05" hidden="false" customHeight="false" outlineLevel="0" collapsed="false">
      <c r="A294" s="61" t="s">
        <v>351</v>
      </c>
      <c r="B294" s="62" t="s">
        <v>19</v>
      </c>
      <c r="C294" s="63" t="n">
        <f aca="false">SUM(C297:C301)</f>
        <v>3115000</v>
      </c>
      <c r="D294" s="63" t="n">
        <f aca="false">SUM(D296:D301)</f>
        <v>11762940</v>
      </c>
      <c r="E294" s="63" t="n">
        <f aca="false">SUM(C294:D294)</f>
        <v>14877940</v>
      </c>
    </row>
    <row r="295" customFormat="false" ht="22.35" hidden="false" customHeight="false" outlineLevel="0" collapsed="false">
      <c r="A295" s="75" t="s">
        <v>26</v>
      </c>
      <c r="B295" s="87"/>
      <c r="C295" s="73" t="n">
        <f aca="false">SUM(C296:C300)</f>
        <v>3115000</v>
      </c>
      <c r="D295" s="73" t="n">
        <f aca="false">SUM(D296:D300)</f>
        <v>11762940</v>
      </c>
      <c r="E295" s="73" t="n">
        <f aca="false">SUM(C295:D295)</f>
        <v>14877940</v>
      </c>
    </row>
    <row r="296" customFormat="false" ht="43.25" hidden="false" customHeight="false" outlineLevel="0" collapsed="false">
      <c r="A296" s="72" t="s">
        <v>27</v>
      </c>
      <c r="B296" s="87" t="n">
        <v>0</v>
      </c>
      <c r="C296" s="73"/>
      <c r="D296" s="73" t="n">
        <v>1583473</v>
      </c>
      <c r="E296" s="69" t="n">
        <f aca="false">SUM(C296:D296)</f>
        <v>1583473</v>
      </c>
    </row>
    <row r="297" customFormat="false" ht="43.25" hidden="false" customHeight="false" outlineLevel="0" collapsed="false">
      <c r="A297" s="75" t="s">
        <v>352</v>
      </c>
      <c r="B297" s="87" t="s">
        <v>353</v>
      </c>
      <c r="C297" s="69" t="n">
        <v>1877000</v>
      </c>
      <c r="D297" s="69" t="n">
        <v>5315944</v>
      </c>
      <c r="E297" s="69" t="n">
        <f aca="false">SUM(C297:D297)</f>
        <v>7192944</v>
      </c>
    </row>
    <row r="298" customFormat="false" ht="85.05" hidden="false" customHeight="false" outlineLevel="0" collapsed="false">
      <c r="A298" s="75" t="s">
        <v>354</v>
      </c>
      <c r="B298" s="87" t="s">
        <v>355</v>
      </c>
      <c r="C298" s="69" t="n">
        <v>11000</v>
      </c>
      <c r="D298" s="69" t="n">
        <v>848289</v>
      </c>
      <c r="E298" s="69" t="n">
        <f aca="false">SUM(C298:D298)</f>
        <v>859289</v>
      </c>
    </row>
    <row r="299" customFormat="false" ht="95.5" hidden="false" customHeight="false" outlineLevel="0" collapsed="false">
      <c r="A299" s="116" t="s">
        <v>356</v>
      </c>
      <c r="B299" s="102" t="s">
        <v>357</v>
      </c>
      <c r="C299" s="103"/>
      <c r="D299" s="103" t="n">
        <v>395868</v>
      </c>
      <c r="E299" s="103" t="n">
        <f aca="false">SUM(C299:D299)</f>
        <v>395868</v>
      </c>
    </row>
    <row r="300" customFormat="false" ht="116.4" hidden="false" customHeight="false" outlineLevel="0" collapsed="false">
      <c r="A300" s="75" t="s">
        <v>358</v>
      </c>
      <c r="B300" s="87" t="s">
        <v>359</v>
      </c>
      <c r="C300" s="69" t="n">
        <v>1227000</v>
      </c>
      <c r="D300" s="69" t="n">
        <v>3619366</v>
      </c>
      <c r="E300" s="69" t="n">
        <f aca="false">SUM(C300:D300)</f>
        <v>4846366</v>
      </c>
    </row>
    <row r="301" customFormat="false" ht="22.35" hidden="false" customHeight="false" outlineLevel="0" collapsed="false">
      <c r="A301" s="75" t="s">
        <v>57</v>
      </c>
      <c r="B301" s="87" t="s">
        <v>58</v>
      </c>
      <c r="C301" s="69"/>
      <c r="D301" s="69"/>
      <c r="E301" s="69" t="n">
        <f aca="false">SUM(C301:D301)</f>
        <v>0</v>
      </c>
    </row>
    <row r="302" customFormat="false" ht="12.8" hidden="false" customHeight="false" outlineLevel="0" collapsed="false">
      <c r="A302" s="72"/>
      <c r="B302" s="48"/>
      <c r="C302" s="69"/>
      <c r="D302" s="69"/>
      <c r="E302" s="69" t="n">
        <f aca="false">SUM(C302:D302)</f>
        <v>0</v>
      </c>
    </row>
    <row r="303" customFormat="false" ht="35.05" hidden="false" customHeight="false" outlineLevel="0" collapsed="false">
      <c r="A303" s="88" t="s">
        <v>360</v>
      </c>
      <c r="B303" s="96" t="s">
        <v>19</v>
      </c>
      <c r="C303" s="90" t="n">
        <f aca="false">SUM(C306:C314)</f>
        <v>4505559</v>
      </c>
      <c r="D303" s="90" t="n">
        <f aca="false">SUM(D305:D314)</f>
        <v>10179468</v>
      </c>
      <c r="E303" s="90" t="n">
        <f aca="false">SUM(E305:E314)</f>
        <v>14685027</v>
      </c>
    </row>
    <row r="304" customFormat="false" ht="22.35" hidden="false" customHeight="false" outlineLevel="0" collapsed="false">
      <c r="A304" s="75" t="s">
        <v>26</v>
      </c>
      <c r="B304" s="87"/>
      <c r="C304" s="69" t="n">
        <f aca="false">SUM(C305:C312)</f>
        <v>4505559</v>
      </c>
      <c r="D304" s="69" t="n">
        <f aca="false">SUM(D305:D312)</f>
        <v>10179468</v>
      </c>
      <c r="E304" s="69" t="n">
        <f aca="false">SUM(E305:E312)</f>
        <v>14685027</v>
      </c>
    </row>
    <row r="305" customFormat="false" ht="43.25" hidden="false" customHeight="false" outlineLevel="0" collapsed="false">
      <c r="A305" s="75" t="s">
        <v>27</v>
      </c>
      <c r="B305" s="87" t="n">
        <v>0</v>
      </c>
      <c r="C305" s="69"/>
      <c r="D305" s="69" t="n">
        <v>1131052</v>
      </c>
      <c r="E305" s="69" t="n">
        <f aca="false">SUM(C305:D305)</f>
        <v>1131052</v>
      </c>
    </row>
    <row r="306" customFormat="false" ht="32.8" hidden="false" customHeight="false" outlineLevel="0" collapsed="false">
      <c r="A306" s="72" t="s">
        <v>361</v>
      </c>
      <c r="B306" s="48" t="s">
        <v>362</v>
      </c>
      <c r="C306" s="150"/>
      <c r="D306" s="150" t="n">
        <v>7917364</v>
      </c>
      <c r="E306" s="69" t="n">
        <f aca="false">SUM(C306:D306)</f>
        <v>7917364</v>
      </c>
    </row>
    <row r="307" customFormat="false" ht="43.25" hidden="false" customHeight="false" outlineLevel="0" collapsed="false">
      <c r="A307" s="72" t="s">
        <v>363</v>
      </c>
      <c r="B307" s="48" t="s">
        <v>364</v>
      </c>
      <c r="C307" s="69" t="n">
        <v>3089800</v>
      </c>
      <c r="D307" s="69" t="n">
        <v>791736</v>
      </c>
      <c r="E307" s="69" t="n">
        <f aca="false">SUM(C307:D307)</f>
        <v>3881536</v>
      </c>
    </row>
    <row r="308" customFormat="false" ht="22.35" hidden="false" customHeight="false" outlineLevel="0" collapsed="false">
      <c r="A308" s="75" t="s">
        <v>365</v>
      </c>
      <c r="B308" s="87" t="s">
        <v>366</v>
      </c>
      <c r="C308" s="69" t="n">
        <v>602300</v>
      </c>
      <c r="D308" s="69" t="n">
        <v>226211</v>
      </c>
      <c r="E308" s="69" t="n">
        <f aca="false">SUM(C308:D308)</f>
        <v>828511</v>
      </c>
    </row>
    <row r="309" customFormat="false" ht="22.35" hidden="false" customHeight="false" outlineLevel="0" collapsed="false">
      <c r="A309" s="75" t="s">
        <v>367</v>
      </c>
      <c r="B309" s="87" t="s">
        <v>368</v>
      </c>
      <c r="C309" s="69" t="n">
        <v>505000</v>
      </c>
      <c r="D309" s="69" t="n">
        <v>113105</v>
      </c>
      <c r="E309" s="69" t="n">
        <f aca="false">SUM(C309:D309)</f>
        <v>618105</v>
      </c>
    </row>
    <row r="310" customFormat="false" ht="43.25" hidden="false" customHeight="false" outlineLevel="0" collapsed="false">
      <c r="A310" s="75" t="s">
        <v>328</v>
      </c>
      <c r="B310" s="48" t="s">
        <v>329</v>
      </c>
      <c r="C310" s="69" t="n">
        <v>234610</v>
      </c>
      <c r="D310" s="69"/>
      <c r="E310" s="69" t="n">
        <f aca="false">SUM(C310:D310)</f>
        <v>234610</v>
      </c>
    </row>
    <row r="311" customFormat="false" ht="32.8" hidden="false" customHeight="false" outlineLevel="0" collapsed="false">
      <c r="A311" s="75" t="s">
        <v>30</v>
      </c>
      <c r="B311" s="48" t="s">
        <v>31</v>
      </c>
      <c r="C311" s="69" t="n">
        <v>73849</v>
      </c>
      <c r="D311" s="69"/>
      <c r="E311" s="69" t="n">
        <f aca="false">SUM(C311:D311)</f>
        <v>73849</v>
      </c>
    </row>
    <row r="312" customFormat="false" ht="32.8" hidden="false" customHeight="false" outlineLevel="0" collapsed="false">
      <c r="A312" s="127" t="s">
        <v>369</v>
      </c>
      <c r="B312" s="48" t="s">
        <v>370</v>
      </c>
      <c r="C312" s="69"/>
      <c r="D312" s="69"/>
      <c r="E312" s="69" t="n">
        <f aca="false">SUM(C312:D312)</f>
        <v>0</v>
      </c>
    </row>
    <row r="313" customFormat="false" ht="32.8" hidden="false" customHeight="false" outlineLevel="0" collapsed="false">
      <c r="A313" s="75" t="s">
        <v>55</v>
      </c>
      <c r="B313" s="79" t="s">
        <v>56</v>
      </c>
      <c r="C313" s="69"/>
      <c r="D313" s="69"/>
      <c r="E313" s="69" t="n">
        <f aca="false">SUM(C313:D313)</f>
        <v>0</v>
      </c>
    </row>
    <row r="314" customFormat="false" ht="22.35" hidden="false" customHeight="false" outlineLevel="0" collapsed="false">
      <c r="A314" s="75" t="s">
        <v>57</v>
      </c>
      <c r="B314" s="79" t="s">
        <v>58</v>
      </c>
      <c r="C314" s="69"/>
      <c r="D314" s="69"/>
      <c r="E314" s="69" t="n">
        <f aca="false">SUM(C314:D314)</f>
        <v>0</v>
      </c>
    </row>
    <row r="315" customFormat="false" ht="12.8" hidden="false" customHeight="false" outlineLevel="0" collapsed="false">
      <c r="A315" s="72"/>
      <c r="B315" s="48"/>
      <c r="C315" s="69"/>
      <c r="D315" s="69"/>
      <c r="E315" s="69" t="n">
        <f aca="false">SUM(C315:D315)</f>
        <v>0</v>
      </c>
    </row>
    <row r="316" customFormat="false" ht="46.25" hidden="false" customHeight="false" outlineLevel="0" collapsed="false">
      <c r="A316" s="61" t="s">
        <v>371</v>
      </c>
      <c r="B316" s="76" t="s">
        <v>19</v>
      </c>
      <c r="C316" s="63" t="n">
        <f aca="false">SUM(C318:C338)</f>
        <v>8695000</v>
      </c>
      <c r="D316" s="63" t="n">
        <f aca="false">SUM(D318:D338)</f>
        <v>17305095</v>
      </c>
      <c r="E316" s="63" t="n">
        <f aca="false">SUM(C316:D316)</f>
        <v>26000095</v>
      </c>
    </row>
    <row r="317" customFormat="false" ht="22.35" hidden="false" customHeight="false" outlineLevel="0" collapsed="false">
      <c r="A317" s="72" t="s">
        <v>26</v>
      </c>
      <c r="B317" s="48"/>
      <c r="C317" s="99" t="n">
        <f aca="false">SUM(C318:C337)</f>
        <v>8695000</v>
      </c>
      <c r="D317" s="99" t="n">
        <f aca="false">SUM(D318:D336)</f>
        <v>17305095</v>
      </c>
      <c r="E317" s="99" t="n">
        <f aca="false">SUM(C317:D317)</f>
        <v>26000095</v>
      </c>
    </row>
    <row r="318" customFormat="false" ht="43.25" hidden="false" customHeight="false" outlineLevel="0" collapsed="false">
      <c r="A318" s="72" t="s">
        <v>27</v>
      </c>
      <c r="B318" s="48" t="n">
        <v>0</v>
      </c>
      <c r="C318" s="73"/>
      <c r="D318" s="73" t="n">
        <v>904842</v>
      </c>
      <c r="E318" s="99" t="n">
        <f aca="false">SUM(C318:D318)</f>
        <v>904842</v>
      </c>
    </row>
    <row r="319" customFormat="false" ht="32.8" hidden="false" customHeight="false" outlineLevel="0" collapsed="false">
      <c r="A319" s="72" t="s">
        <v>372</v>
      </c>
      <c r="B319" s="48" t="s">
        <v>373</v>
      </c>
      <c r="C319" s="73"/>
      <c r="D319" s="73" t="n">
        <v>565526</v>
      </c>
      <c r="E319" s="99" t="n">
        <f aca="false">SUM(C319:D319)</f>
        <v>565526</v>
      </c>
    </row>
    <row r="320" customFormat="false" ht="85.05" hidden="false" customHeight="false" outlineLevel="0" collapsed="false">
      <c r="A320" s="72" t="s">
        <v>374</v>
      </c>
      <c r="B320" s="48" t="s">
        <v>375</v>
      </c>
      <c r="C320" s="73" t="n">
        <v>7000000</v>
      </c>
      <c r="D320" s="73" t="n">
        <v>3845570</v>
      </c>
      <c r="E320" s="99" t="n">
        <f aca="false">SUM(C320:D320)</f>
        <v>10845570</v>
      </c>
    </row>
    <row r="321" customFormat="false" ht="22.35" hidden="false" customHeight="false" outlineLevel="0" collapsed="false">
      <c r="A321" s="72" t="s">
        <v>376</v>
      </c>
      <c r="B321" s="48" t="s">
        <v>377</v>
      </c>
      <c r="C321" s="73"/>
      <c r="D321" s="73" t="n">
        <v>904841</v>
      </c>
      <c r="E321" s="99" t="n">
        <f aca="false">SUM(C321:D321)</f>
        <v>904841</v>
      </c>
    </row>
    <row r="322" customFormat="false" ht="32.8" hidden="false" customHeight="false" outlineLevel="0" collapsed="false">
      <c r="A322" s="72" t="s">
        <v>378</v>
      </c>
      <c r="B322" s="48" t="s">
        <v>379</v>
      </c>
      <c r="C322" s="73"/>
      <c r="D322" s="73" t="n">
        <v>848289</v>
      </c>
      <c r="E322" s="99" t="n">
        <f aca="false">SUM(C322:D322)</f>
        <v>848289</v>
      </c>
    </row>
    <row r="323" customFormat="false" ht="22.35" hidden="false" customHeight="false" outlineLevel="0" collapsed="false">
      <c r="A323" s="72" t="s">
        <v>380</v>
      </c>
      <c r="B323" s="48" t="s">
        <v>381</v>
      </c>
      <c r="C323" s="73" t="n">
        <v>60000</v>
      </c>
      <c r="D323" s="73" t="n">
        <v>1357262</v>
      </c>
      <c r="E323" s="99" t="n">
        <f aca="false">SUM(C323:D323)</f>
        <v>1417262</v>
      </c>
    </row>
    <row r="324" customFormat="false" ht="43.25" hidden="false" customHeight="false" outlineLevel="0" collapsed="false">
      <c r="A324" s="72" t="s">
        <v>382</v>
      </c>
      <c r="B324" s="48" t="s">
        <v>383</v>
      </c>
      <c r="C324" s="73"/>
      <c r="D324" s="73" t="n">
        <v>2262103</v>
      </c>
      <c r="E324" s="99" t="n">
        <f aca="false">SUM(C324:D324)</f>
        <v>2262103</v>
      </c>
    </row>
    <row r="325" customFormat="false" ht="32.8" hidden="false" customHeight="false" outlineLevel="0" collapsed="false">
      <c r="A325" s="72" t="s">
        <v>384</v>
      </c>
      <c r="B325" s="48" t="s">
        <v>385</v>
      </c>
      <c r="C325" s="73" t="n">
        <v>65000</v>
      </c>
      <c r="D325" s="73" t="n">
        <v>678631</v>
      </c>
      <c r="E325" s="99" t="n">
        <f aca="false">SUM(C325:D325)</f>
        <v>743631</v>
      </c>
    </row>
    <row r="326" customFormat="false" ht="32.8" hidden="false" customHeight="false" outlineLevel="0" collapsed="false">
      <c r="A326" s="72" t="s">
        <v>386</v>
      </c>
      <c r="B326" s="48" t="s">
        <v>387</v>
      </c>
      <c r="C326" s="69" t="n">
        <v>421000</v>
      </c>
      <c r="D326" s="69" t="n">
        <v>702383</v>
      </c>
      <c r="E326" s="99" t="n">
        <f aca="false">SUM(C326:D326)</f>
        <v>1123383</v>
      </c>
    </row>
    <row r="327" customFormat="false" ht="53.7" hidden="false" customHeight="false" outlineLevel="0" collapsed="false">
      <c r="A327" s="72" t="s">
        <v>388</v>
      </c>
      <c r="B327" s="48" t="s">
        <v>389</v>
      </c>
      <c r="C327" s="73" t="n">
        <v>15000</v>
      </c>
      <c r="D327" s="73" t="n">
        <v>44112</v>
      </c>
      <c r="E327" s="99" t="n">
        <f aca="false">SUM(C327:D327)</f>
        <v>59112</v>
      </c>
    </row>
    <row r="328" customFormat="false" ht="85.05" hidden="false" customHeight="false" outlineLevel="0" collapsed="false">
      <c r="A328" s="72" t="s">
        <v>390</v>
      </c>
      <c r="B328" s="48" t="s">
        <v>391</v>
      </c>
      <c r="C328" s="73"/>
      <c r="D328" s="73" t="n">
        <v>1244157</v>
      </c>
      <c r="E328" s="99" t="n">
        <f aca="false">SUM(C328:D328)</f>
        <v>1244157</v>
      </c>
    </row>
    <row r="329" customFormat="false" ht="32.8" hidden="false" customHeight="false" outlineLevel="0" collapsed="false">
      <c r="A329" s="75" t="s">
        <v>392</v>
      </c>
      <c r="B329" s="87" t="s">
        <v>393</v>
      </c>
      <c r="C329" s="69" t="n">
        <v>480000</v>
      </c>
      <c r="D329" s="69" t="n">
        <v>1638122</v>
      </c>
      <c r="E329" s="99" t="n">
        <f aca="false">SUM(C329:D329)</f>
        <v>2118122</v>
      </c>
    </row>
    <row r="330" customFormat="false" ht="53.7" hidden="false" customHeight="false" outlineLevel="0" collapsed="false">
      <c r="A330" s="72" t="s">
        <v>394</v>
      </c>
      <c r="B330" s="48" t="s">
        <v>395</v>
      </c>
      <c r="C330" s="69" t="n">
        <v>100000</v>
      </c>
      <c r="D330" s="69" t="n">
        <v>1017947</v>
      </c>
      <c r="E330" s="99" t="n">
        <f aca="false">SUM(C330:D330)</f>
        <v>1117947</v>
      </c>
    </row>
    <row r="331" customFormat="false" ht="64.15" hidden="false" customHeight="false" outlineLevel="0" collapsed="false">
      <c r="A331" s="72" t="s">
        <v>396</v>
      </c>
      <c r="B331" s="48" t="s">
        <v>397</v>
      </c>
      <c r="C331" s="69" t="n">
        <v>554000</v>
      </c>
      <c r="D331" s="69" t="n">
        <v>1911</v>
      </c>
      <c r="E331" s="99" t="n">
        <f aca="false">SUM(C331:D331)</f>
        <v>555911</v>
      </c>
    </row>
    <row r="332" customFormat="false" ht="137.3" hidden="false" customHeight="false" outlineLevel="0" collapsed="false">
      <c r="A332" s="72" t="s">
        <v>398</v>
      </c>
      <c r="B332" s="48" t="s">
        <v>399</v>
      </c>
      <c r="C332" s="69"/>
      <c r="D332" s="69" t="n">
        <v>226210</v>
      </c>
      <c r="E332" s="99" t="n">
        <f aca="false">SUM(C332:D332)</f>
        <v>226210</v>
      </c>
    </row>
    <row r="333" customFormat="false" ht="32.8" hidden="false" customHeight="false" outlineLevel="0" collapsed="false">
      <c r="A333" s="72" t="s">
        <v>400</v>
      </c>
      <c r="B333" s="48" t="s">
        <v>401</v>
      </c>
      <c r="C333" s="69"/>
      <c r="D333" s="69" t="n">
        <v>1017947</v>
      </c>
      <c r="E333" s="99" t="n">
        <f aca="false">SUM(C333:D333)</f>
        <v>1017947</v>
      </c>
    </row>
    <row r="334" customFormat="false" ht="53.7" hidden="false" customHeight="false" outlineLevel="0" collapsed="false">
      <c r="A334" s="72" t="s">
        <v>402</v>
      </c>
      <c r="B334" s="48" t="s">
        <v>403</v>
      </c>
      <c r="C334" s="69"/>
      <c r="D334" s="69" t="n">
        <v>22621</v>
      </c>
      <c r="E334" s="99" t="n">
        <f aca="false">SUM(C334:D334)</f>
        <v>22621</v>
      </c>
    </row>
    <row r="335" customFormat="false" ht="43.25" hidden="false" customHeight="false" outlineLevel="0" collapsed="false">
      <c r="A335" s="72" t="s">
        <v>404</v>
      </c>
      <c r="B335" s="48" t="s">
        <v>405</v>
      </c>
      <c r="C335" s="69"/>
      <c r="D335" s="69" t="n">
        <v>22621</v>
      </c>
      <c r="E335" s="99" t="n">
        <f aca="false">SUM(C335:D335)</f>
        <v>22621</v>
      </c>
    </row>
    <row r="336" customFormat="false" ht="22.35" hidden="false" customHeight="false" outlineLevel="0" collapsed="false">
      <c r="A336" s="72" t="s">
        <v>406</v>
      </c>
      <c r="B336" s="48" t="s">
        <v>407</v>
      </c>
      <c r="C336" s="69"/>
      <c r="D336" s="69"/>
      <c r="E336" s="99" t="n">
        <f aca="false">SUM(C336:D336)</f>
        <v>0</v>
      </c>
    </row>
    <row r="337" customFormat="false" ht="22.35" hidden="false" customHeight="false" outlineLevel="0" collapsed="false">
      <c r="A337" s="75" t="s">
        <v>408</v>
      </c>
      <c r="B337" s="122" t="s">
        <v>409</v>
      </c>
      <c r="C337" s="69"/>
      <c r="D337" s="69"/>
      <c r="E337" s="99" t="n">
        <f aca="false">SUM(C337:D337)</f>
        <v>0</v>
      </c>
    </row>
    <row r="338" customFormat="false" ht="22.35" hidden="false" customHeight="false" outlineLevel="0" collapsed="false">
      <c r="A338" s="75" t="s">
        <v>57</v>
      </c>
      <c r="B338" s="122" t="s">
        <v>58</v>
      </c>
      <c r="C338" s="69"/>
      <c r="D338" s="69"/>
      <c r="E338" s="99" t="n">
        <f aca="false">SUM(C338:D338)</f>
        <v>0</v>
      </c>
    </row>
    <row r="339" customFormat="false" ht="12.8" hidden="false" customHeight="false" outlineLevel="0" collapsed="false">
      <c r="A339" s="75"/>
      <c r="B339" s="87"/>
      <c r="C339" s="69"/>
      <c r="D339" s="69"/>
      <c r="E339" s="69" t="n">
        <f aca="false">SUM(C339:D339)</f>
        <v>0</v>
      </c>
    </row>
    <row r="340" customFormat="false" ht="46.25" hidden="false" customHeight="false" outlineLevel="0" collapsed="false">
      <c r="A340" s="131" t="s">
        <v>410</v>
      </c>
      <c r="B340" s="62" t="s">
        <v>19</v>
      </c>
      <c r="C340" s="108" t="n">
        <f aca="false">SUM(C342:C343)</f>
        <v>800000</v>
      </c>
      <c r="D340" s="108" t="n">
        <f aca="false">SUM(D342:D343)</f>
        <v>9500836</v>
      </c>
      <c r="E340" s="108" t="n">
        <f aca="false">SUM(C340:D340)</f>
        <v>10300836</v>
      </c>
    </row>
    <row r="341" customFormat="false" ht="22.35" hidden="false" customHeight="false" outlineLevel="0" collapsed="false">
      <c r="A341" s="84" t="s">
        <v>26</v>
      </c>
      <c r="B341" s="85" t="s">
        <v>282</v>
      </c>
      <c r="C341" s="133" t="n">
        <f aca="false">SUM(C342:C343)</f>
        <v>800000</v>
      </c>
      <c r="D341" s="133" t="n">
        <f aca="false">SUM(D342:D343)</f>
        <v>9500836</v>
      </c>
      <c r="E341" s="69" t="n">
        <f aca="false">SUM(C341:D341)</f>
        <v>10300836</v>
      </c>
    </row>
    <row r="342" customFormat="false" ht="43.25" hidden="false" customHeight="false" outlineLevel="0" collapsed="false">
      <c r="A342" s="75" t="s">
        <v>27</v>
      </c>
      <c r="B342" s="87" t="n">
        <v>0</v>
      </c>
      <c r="C342" s="69"/>
      <c r="D342" s="69" t="n">
        <v>1357262</v>
      </c>
      <c r="E342" s="69" t="n">
        <f aca="false">SUM(C342:D342)</f>
        <v>1357262</v>
      </c>
    </row>
    <row r="343" customFormat="false" ht="43.25" hidden="false" customHeight="false" outlineLevel="0" collapsed="false">
      <c r="A343" s="136" t="s">
        <v>411</v>
      </c>
      <c r="B343" s="87" t="s">
        <v>412</v>
      </c>
      <c r="C343" s="69" t="n">
        <v>800000</v>
      </c>
      <c r="D343" s="69" t="n">
        <v>8143574</v>
      </c>
      <c r="E343" s="69" t="n">
        <f aca="false">SUM(C343:D343)</f>
        <v>8943574</v>
      </c>
    </row>
    <row r="344" customFormat="false" ht="12.8" hidden="false" customHeight="false" outlineLevel="0" collapsed="false">
      <c r="A344" s="136"/>
      <c r="B344" s="87"/>
      <c r="C344" s="69"/>
      <c r="D344" s="69"/>
      <c r="E344" s="69" t="n">
        <f aca="false">SUM(C344:D344)</f>
        <v>0</v>
      </c>
    </row>
    <row r="345" customFormat="false" ht="35.05" hidden="false" customHeight="false" outlineLevel="0" collapsed="false">
      <c r="A345" s="61" t="s">
        <v>413</v>
      </c>
      <c r="B345" s="102" t="s">
        <v>19</v>
      </c>
      <c r="C345" s="108" t="n">
        <f aca="false">SUM(C347:C350)</f>
        <v>142188125</v>
      </c>
      <c r="D345" s="108" t="n">
        <f aca="false">SUM(D347:D350)</f>
        <v>24091406</v>
      </c>
      <c r="E345" s="108" t="n">
        <f aca="false">SUM(C345:D345)</f>
        <v>166279531</v>
      </c>
    </row>
    <row r="346" customFormat="false" ht="22.35" hidden="false" customHeight="false" outlineLevel="0" collapsed="false">
      <c r="A346" s="67" t="s">
        <v>26</v>
      </c>
      <c r="B346" s="85"/>
      <c r="C346" s="82" t="n">
        <f aca="false">SUM(C347:C350)</f>
        <v>142188125</v>
      </c>
      <c r="D346" s="151" t="n">
        <f aca="false">SUM(D347:D350)</f>
        <v>24091406</v>
      </c>
      <c r="E346" s="82" t="n">
        <f aca="false">SUM(C346:D346)</f>
        <v>166279531</v>
      </c>
    </row>
    <row r="347" customFormat="false" ht="43.25" hidden="false" customHeight="false" outlineLevel="0" collapsed="false">
      <c r="A347" s="72" t="s">
        <v>27</v>
      </c>
      <c r="B347" s="87" t="n">
        <v>0</v>
      </c>
      <c r="C347" s="112"/>
      <c r="D347" s="111" t="n">
        <v>1017947</v>
      </c>
      <c r="E347" s="82" t="n">
        <f aca="false">SUM(C347:D347)</f>
        <v>1017947</v>
      </c>
    </row>
    <row r="348" customFormat="false" ht="95.5" hidden="false" customHeight="false" outlineLevel="0" collapsed="false">
      <c r="A348" s="72" t="s">
        <v>414</v>
      </c>
      <c r="B348" s="87" t="s">
        <v>415</v>
      </c>
      <c r="C348" s="69" t="n">
        <v>141804731</v>
      </c>
      <c r="D348" s="69" t="n">
        <v>19001672</v>
      </c>
      <c r="E348" s="82" t="n">
        <f aca="false">SUM(C348:D348)</f>
        <v>160806403</v>
      </c>
    </row>
    <row r="349" customFormat="false" ht="95.5" hidden="false" customHeight="false" outlineLevel="0" collapsed="false">
      <c r="A349" s="72" t="s">
        <v>416</v>
      </c>
      <c r="B349" s="87" t="s">
        <v>266</v>
      </c>
      <c r="C349" s="69" t="n">
        <v>383394</v>
      </c>
      <c r="D349" s="69" t="n">
        <v>3958682</v>
      </c>
      <c r="E349" s="82" t="n">
        <f aca="false">SUM(C349:D349)</f>
        <v>4342076</v>
      </c>
    </row>
    <row r="350" customFormat="false" ht="74.6" hidden="false" customHeight="false" outlineLevel="0" collapsed="false">
      <c r="A350" s="72" t="s">
        <v>417</v>
      </c>
      <c r="B350" s="87" t="s">
        <v>418</v>
      </c>
      <c r="C350" s="69"/>
      <c r="D350" s="69" t="n">
        <v>113105</v>
      </c>
      <c r="E350" s="82" t="n">
        <f aca="false">SUM(C350:D350)</f>
        <v>113105</v>
      </c>
    </row>
    <row r="351" customFormat="false" ht="12.8" hidden="false" customHeight="false" outlineLevel="0" collapsed="false">
      <c r="A351" s="72"/>
      <c r="B351" s="87"/>
      <c r="C351" s="69"/>
      <c r="D351" s="69"/>
      <c r="E351" s="69" t="n">
        <f aca="false">SUM(C351:D351)</f>
        <v>0</v>
      </c>
    </row>
    <row r="352" customFormat="false" ht="57.45" hidden="false" customHeight="false" outlineLevel="0" collapsed="false">
      <c r="A352" s="152" t="s">
        <v>419</v>
      </c>
      <c r="B352" s="149" t="s">
        <v>19</v>
      </c>
      <c r="C352" s="77" t="n">
        <f aca="false">SUM(C354:C395)</f>
        <v>146908565</v>
      </c>
      <c r="D352" s="77" t="n">
        <f aca="false">SUM(D354:D394)</f>
        <v>12554677</v>
      </c>
      <c r="E352" s="90" t="n">
        <f aca="false">SUM(C352:D352)</f>
        <v>159463242</v>
      </c>
    </row>
    <row r="353" customFormat="false" ht="22.35" hidden="false" customHeight="false" outlineLevel="0" collapsed="false">
      <c r="A353" s="67" t="s">
        <v>26</v>
      </c>
      <c r="B353" s="48"/>
      <c r="C353" s="111" t="n">
        <f aca="false">SUM(C354:C394)</f>
        <v>146908565</v>
      </c>
      <c r="D353" s="111" t="n">
        <f aca="false">SUM(D354:D394)</f>
        <v>12554677</v>
      </c>
      <c r="E353" s="111" t="n">
        <f aca="false">SUM(C353:D353)</f>
        <v>159463242</v>
      </c>
    </row>
    <row r="354" customFormat="false" ht="43.25" hidden="false" customHeight="false" outlineLevel="0" collapsed="false">
      <c r="A354" s="75" t="s">
        <v>27</v>
      </c>
      <c r="B354" s="87" t="n">
        <v>0</v>
      </c>
      <c r="C354" s="111"/>
      <c r="D354" s="111" t="n">
        <v>1368573</v>
      </c>
      <c r="E354" s="111" t="n">
        <f aca="false">SUM(C354:D354)</f>
        <v>1368573</v>
      </c>
    </row>
    <row r="355" customFormat="false" ht="43.25" hidden="false" customHeight="false" outlineLevel="0" collapsed="false">
      <c r="A355" s="72" t="s">
        <v>420</v>
      </c>
      <c r="B355" s="48" t="s">
        <v>421</v>
      </c>
      <c r="C355" s="111" t="n">
        <v>502920</v>
      </c>
      <c r="D355" s="111" t="n">
        <v>11311</v>
      </c>
      <c r="E355" s="111" t="n">
        <f aca="false">SUM(C355:D355)</f>
        <v>514231</v>
      </c>
    </row>
    <row r="356" customFormat="false" ht="53.7" hidden="false" customHeight="false" outlineLevel="0" collapsed="false">
      <c r="A356" s="72" t="s">
        <v>422</v>
      </c>
      <c r="B356" s="48" t="s">
        <v>423</v>
      </c>
      <c r="C356" s="111" t="n">
        <f aca="false">588100+130000</f>
        <v>718100</v>
      </c>
      <c r="D356" s="111" t="n">
        <v>328005</v>
      </c>
      <c r="E356" s="111" t="n">
        <f aca="false">SUM(C356:D356)</f>
        <v>1046105</v>
      </c>
    </row>
    <row r="357" customFormat="false" ht="53.7" hidden="false" customHeight="false" outlineLevel="0" collapsed="false">
      <c r="A357" s="126" t="s">
        <v>424</v>
      </c>
      <c r="B357" s="48"/>
      <c r="C357" s="111"/>
      <c r="D357" s="111"/>
      <c r="E357" s="111"/>
    </row>
    <row r="358" customFormat="false" ht="32.8" hidden="false" customHeight="false" outlineLevel="0" collapsed="false">
      <c r="A358" s="72" t="s">
        <v>145</v>
      </c>
      <c r="B358" s="48" t="s">
        <v>146</v>
      </c>
      <c r="C358" s="111" t="n">
        <v>854800</v>
      </c>
      <c r="D358" s="111"/>
      <c r="E358" s="111" t="n">
        <f aca="false">SUM(C358:D358)</f>
        <v>854800</v>
      </c>
    </row>
    <row r="359" customFormat="false" ht="32.8" hidden="false" customHeight="false" outlineLevel="0" collapsed="false">
      <c r="A359" s="72" t="s">
        <v>30</v>
      </c>
      <c r="B359" s="48" t="s">
        <v>31</v>
      </c>
      <c r="C359" s="111" t="n">
        <v>470987</v>
      </c>
      <c r="D359" s="111"/>
      <c r="E359" s="111" t="n">
        <f aca="false">SUM(C359:D359)</f>
        <v>470987</v>
      </c>
    </row>
    <row r="360" customFormat="false" ht="53.7" hidden="false" customHeight="false" outlineLevel="0" collapsed="false">
      <c r="A360" s="72" t="s">
        <v>425</v>
      </c>
      <c r="B360" s="48" t="s">
        <v>426</v>
      </c>
      <c r="C360" s="111" t="n">
        <v>3310000</v>
      </c>
      <c r="D360" s="111" t="n">
        <v>865255</v>
      </c>
      <c r="E360" s="111" t="n">
        <f aca="false">SUM(C360:D360)</f>
        <v>4175255</v>
      </c>
    </row>
    <row r="361" customFormat="false" ht="43.25" hidden="false" customHeight="false" outlineLevel="0" collapsed="false">
      <c r="A361" s="72" t="s">
        <v>427</v>
      </c>
      <c r="B361" s="48" t="s">
        <v>428</v>
      </c>
      <c r="C361" s="111" t="n">
        <v>100000</v>
      </c>
      <c r="D361" s="111" t="n">
        <v>197934</v>
      </c>
      <c r="E361" s="111" t="n">
        <f aca="false">SUM(C361:D361)</f>
        <v>297934</v>
      </c>
    </row>
    <row r="362" customFormat="false" ht="22.35" hidden="false" customHeight="false" outlineLevel="0" collapsed="false">
      <c r="A362" s="72" t="s">
        <v>429</v>
      </c>
      <c r="B362" s="48" t="s">
        <v>430</v>
      </c>
      <c r="C362" s="111" t="n">
        <f aca="false">1760000+500000</f>
        <v>2260000</v>
      </c>
      <c r="D362" s="111" t="n">
        <v>1266778</v>
      </c>
      <c r="E362" s="111" t="n">
        <f aca="false">SUM(C362:D362)</f>
        <v>3526778</v>
      </c>
    </row>
    <row r="363" customFormat="false" ht="64.15" hidden="false" customHeight="false" outlineLevel="0" collapsed="false">
      <c r="A363" s="154" t="s">
        <v>431</v>
      </c>
      <c r="B363" s="124"/>
      <c r="C363" s="155"/>
      <c r="D363" s="155"/>
      <c r="E363" s="155"/>
    </row>
    <row r="364" customFormat="false" ht="32.8" hidden="false" customHeight="false" outlineLevel="0" collapsed="false">
      <c r="A364" s="67" t="s">
        <v>432</v>
      </c>
      <c r="B364" s="68" t="s">
        <v>433</v>
      </c>
      <c r="C364" s="151" t="n">
        <v>2049000</v>
      </c>
      <c r="D364" s="151" t="n">
        <v>180968</v>
      </c>
      <c r="E364" s="151" t="n">
        <f aca="false">SUM(C364:D364)</f>
        <v>2229968</v>
      </c>
    </row>
    <row r="365" customFormat="false" ht="43.25" hidden="false" customHeight="false" outlineLevel="0" collapsed="false">
      <c r="A365" s="72" t="s">
        <v>434</v>
      </c>
      <c r="B365" s="48" t="s">
        <v>435</v>
      </c>
      <c r="C365" s="111" t="n">
        <f aca="false">19643370+150000</f>
        <v>19793370</v>
      </c>
      <c r="D365" s="111" t="n">
        <v>904842</v>
      </c>
      <c r="E365" s="111" t="n">
        <f aca="false">SUM(C365:D365)</f>
        <v>20698212</v>
      </c>
    </row>
    <row r="366" customFormat="false" ht="189.55" hidden="false" customHeight="false" outlineLevel="0" collapsed="false">
      <c r="A366" s="126" t="s">
        <v>436</v>
      </c>
      <c r="B366" s="48"/>
      <c r="C366" s="111"/>
      <c r="D366" s="111"/>
      <c r="E366" s="111"/>
    </row>
    <row r="367" customFormat="false" ht="64.15" hidden="false" customHeight="false" outlineLevel="0" collapsed="false">
      <c r="A367" s="72" t="s">
        <v>437</v>
      </c>
      <c r="B367" s="48" t="s">
        <v>438</v>
      </c>
      <c r="C367" s="111" t="n">
        <v>1500000</v>
      </c>
      <c r="D367" s="111" t="n">
        <v>2239483</v>
      </c>
      <c r="E367" s="111" t="n">
        <f aca="false">SUM(C367:D367)</f>
        <v>3739483</v>
      </c>
    </row>
    <row r="368" customFormat="false" ht="22.35" hidden="false" customHeight="false" outlineLevel="0" collapsed="false">
      <c r="A368" s="72" t="s">
        <v>439</v>
      </c>
      <c r="B368" s="48" t="s">
        <v>440</v>
      </c>
      <c r="C368" s="111" t="n">
        <v>562975</v>
      </c>
      <c r="D368" s="111" t="n">
        <v>113105</v>
      </c>
      <c r="E368" s="111" t="n">
        <f aca="false">SUM(C368:D368)</f>
        <v>676080</v>
      </c>
    </row>
    <row r="369" customFormat="false" ht="32.8" hidden="false" customHeight="false" outlineLevel="0" collapsed="false">
      <c r="A369" s="72" t="s">
        <v>441</v>
      </c>
      <c r="B369" s="48" t="s">
        <v>442</v>
      </c>
      <c r="C369" s="111" t="n">
        <v>1350000</v>
      </c>
      <c r="D369" s="111" t="n">
        <v>565526</v>
      </c>
      <c r="E369" s="111" t="n">
        <f aca="false">SUM(C369:D369)</f>
        <v>1915526</v>
      </c>
    </row>
    <row r="370" customFormat="false" ht="32.8" hidden="false" customHeight="false" outlineLevel="0" collapsed="false">
      <c r="A370" s="72" t="s">
        <v>443</v>
      </c>
      <c r="B370" s="48" t="s">
        <v>444</v>
      </c>
      <c r="C370" s="111" t="n">
        <v>1352080</v>
      </c>
      <c r="D370" s="111" t="n">
        <v>576836</v>
      </c>
      <c r="E370" s="111" t="n">
        <f aca="false">SUM(C370:D370)</f>
        <v>1928916</v>
      </c>
    </row>
    <row r="371" customFormat="false" ht="74.6" hidden="false" customHeight="false" outlineLevel="0" collapsed="false">
      <c r="A371" s="72" t="s">
        <v>445</v>
      </c>
      <c r="B371" s="48" t="s">
        <v>446</v>
      </c>
      <c r="C371" s="111" t="n">
        <f aca="false">5378187+1000000</f>
        <v>6378187</v>
      </c>
      <c r="D371" s="111" t="n">
        <v>735184</v>
      </c>
      <c r="E371" s="111" t="n">
        <f aca="false">SUM(C371:D371)</f>
        <v>7113371</v>
      </c>
    </row>
    <row r="372" customFormat="false" ht="85.05" hidden="false" customHeight="false" outlineLevel="0" collapsed="false">
      <c r="A372" s="126" t="s">
        <v>447</v>
      </c>
      <c r="B372" s="48"/>
      <c r="C372" s="111"/>
      <c r="D372" s="111"/>
      <c r="E372" s="111"/>
    </row>
    <row r="373" customFormat="false" ht="95.5" hidden="false" customHeight="false" outlineLevel="0" collapsed="false">
      <c r="A373" s="72" t="s">
        <v>448</v>
      </c>
      <c r="B373" s="48" t="s">
        <v>449</v>
      </c>
      <c r="C373" s="111" t="n">
        <v>79446982</v>
      </c>
      <c r="D373" s="111" t="n">
        <v>226210</v>
      </c>
      <c r="E373" s="111" t="n">
        <f aca="false">SUM(C373:D373)</f>
        <v>79673192</v>
      </c>
    </row>
    <row r="374" customFormat="false" ht="22.35" hidden="false" customHeight="false" outlineLevel="0" collapsed="false">
      <c r="A374" s="72" t="s">
        <v>450</v>
      </c>
      <c r="B374" s="48" t="s">
        <v>451</v>
      </c>
      <c r="C374" s="111" t="n">
        <v>309600</v>
      </c>
      <c r="D374" s="111" t="n">
        <v>11311</v>
      </c>
      <c r="E374" s="111" t="n">
        <f aca="false">SUM(C374:D374)</f>
        <v>320911</v>
      </c>
    </row>
    <row r="375" customFormat="false" ht="53.7" hidden="false" customHeight="false" outlineLevel="0" collapsed="false">
      <c r="A375" s="72" t="s">
        <v>452</v>
      </c>
      <c r="B375" s="48" t="s">
        <v>453</v>
      </c>
      <c r="C375" s="111" t="n">
        <f aca="false">2585000+1000000</f>
        <v>3585000</v>
      </c>
      <c r="D375" s="111" t="n">
        <v>593802</v>
      </c>
      <c r="E375" s="111" t="n">
        <f aca="false">SUM(C375:D375)</f>
        <v>4178802</v>
      </c>
    </row>
    <row r="376" customFormat="false" ht="32.8" hidden="false" customHeight="false" outlineLevel="0" collapsed="false">
      <c r="A376" s="126" t="s">
        <v>454</v>
      </c>
      <c r="B376" s="48"/>
      <c r="C376" s="111"/>
      <c r="D376" s="111"/>
      <c r="E376" s="111"/>
    </row>
    <row r="377" customFormat="false" ht="32.8" hidden="false" customHeight="false" outlineLevel="0" collapsed="false">
      <c r="A377" s="72" t="s">
        <v>455</v>
      </c>
      <c r="B377" s="48" t="s">
        <v>456</v>
      </c>
      <c r="C377" s="111" t="n">
        <v>2319880</v>
      </c>
      <c r="D377" s="111" t="n">
        <v>113105</v>
      </c>
      <c r="E377" s="111" t="n">
        <f aca="false">SUM(C377:D377)</f>
        <v>2432985</v>
      </c>
    </row>
    <row r="378" customFormat="false" ht="32.8" hidden="false" customHeight="false" outlineLevel="0" collapsed="false">
      <c r="A378" s="72" t="s">
        <v>457</v>
      </c>
      <c r="B378" s="48" t="s">
        <v>458</v>
      </c>
      <c r="C378" s="111" t="n">
        <v>3800000</v>
      </c>
      <c r="D378" s="111" t="n">
        <v>84829</v>
      </c>
      <c r="E378" s="111" t="n">
        <f aca="false">SUM(C378:D378)</f>
        <v>3884829</v>
      </c>
    </row>
    <row r="379" customFormat="false" ht="53.7" hidden="false" customHeight="false" outlineLevel="0" collapsed="false">
      <c r="A379" s="72" t="s">
        <v>459</v>
      </c>
      <c r="B379" s="48" t="s">
        <v>460</v>
      </c>
      <c r="C379" s="111" t="n">
        <v>1664000</v>
      </c>
      <c r="D379" s="111" t="n">
        <v>441110</v>
      </c>
      <c r="E379" s="111" t="n">
        <f aca="false">SUM(C379:D379)</f>
        <v>2105110</v>
      </c>
    </row>
    <row r="380" customFormat="false" ht="74.6" hidden="false" customHeight="false" outlineLevel="0" collapsed="false">
      <c r="A380" s="72" t="s">
        <v>461</v>
      </c>
      <c r="B380" s="48" t="s">
        <v>462</v>
      </c>
      <c r="C380" s="111" t="n">
        <v>3360000</v>
      </c>
      <c r="D380" s="111" t="n">
        <v>339316</v>
      </c>
      <c r="E380" s="111" t="n">
        <f aca="false">SUM(C380:D380)</f>
        <v>3699316</v>
      </c>
    </row>
    <row r="381" customFormat="false" ht="64.15" hidden="false" customHeight="false" outlineLevel="0" collapsed="false">
      <c r="A381" s="72" t="s">
        <v>463</v>
      </c>
      <c r="B381" s="48" t="s">
        <v>464</v>
      </c>
      <c r="C381" s="111" t="n">
        <v>1091000</v>
      </c>
      <c r="D381" s="111" t="n">
        <v>339315</v>
      </c>
      <c r="E381" s="111" t="n">
        <f aca="false">SUM(C381:D381)</f>
        <v>1430315</v>
      </c>
    </row>
    <row r="382" customFormat="false" ht="43.25" hidden="false" customHeight="false" outlineLevel="0" collapsed="false">
      <c r="A382" s="72" t="s">
        <v>465</v>
      </c>
      <c r="B382" s="48" t="s">
        <v>466</v>
      </c>
      <c r="C382" s="111" t="n">
        <v>78754</v>
      </c>
      <c r="D382" s="111" t="n">
        <v>28276</v>
      </c>
      <c r="E382" s="111" t="n">
        <f aca="false">SUM(C382:D382)</f>
        <v>107030</v>
      </c>
    </row>
    <row r="383" customFormat="false" ht="12.8" hidden="false" customHeight="false" outlineLevel="0" collapsed="false">
      <c r="A383" s="72" t="s">
        <v>467</v>
      </c>
      <c r="B383" s="48" t="s">
        <v>468</v>
      </c>
      <c r="C383" s="111" t="n">
        <v>2600</v>
      </c>
      <c r="D383" s="111" t="n">
        <v>11311</v>
      </c>
      <c r="E383" s="111" t="n">
        <f aca="false">SUM(C383:D383)</f>
        <v>13911</v>
      </c>
    </row>
    <row r="384" customFormat="false" ht="22.35" hidden="false" customHeight="false" outlineLevel="0" collapsed="false">
      <c r="A384" s="72" t="s">
        <v>469</v>
      </c>
      <c r="B384" s="48" t="s">
        <v>470</v>
      </c>
      <c r="C384" s="111" t="n">
        <v>990000</v>
      </c>
      <c r="D384" s="111" t="n">
        <v>11311</v>
      </c>
      <c r="E384" s="111" t="n">
        <f aca="false">SUM(C384:D384)</f>
        <v>1001311</v>
      </c>
    </row>
    <row r="385" customFormat="false" ht="64.15" hidden="false" customHeight="false" outlineLevel="0" collapsed="false">
      <c r="A385" s="72" t="s">
        <v>471</v>
      </c>
      <c r="B385" s="48" t="s">
        <v>472</v>
      </c>
      <c r="C385" s="111" t="n">
        <f aca="false">8978330+50000</f>
        <v>9028330</v>
      </c>
      <c r="D385" s="111" t="n">
        <v>842634</v>
      </c>
      <c r="E385" s="111" t="n">
        <f aca="false">SUM(C385:D385)</f>
        <v>9870964</v>
      </c>
    </row>
    <row r="386" customFormat="false" ht="74.6" hidden="false" customHeight="false" outlineLevel="0" collapsed="false">
      <c r="A386" s="126" t="s">
        <v>473</v>
      </c>
      <c r="B386" s="48"/>
      <c r="C386" s="111"/>
      <c r="D386" s="111"/>
      <c r="E386" s="111"/>
    </row>
    <row r="387" customFormat="false" ht="43.25" hidden="false" customHeight="false" outlineLevel="0" collapsed="false">
      <c r="A387" s="72" t="s">
        <v>474</v>
      </c>
      <c r="B387" s="48" t="s">
        <v>475</v>
      </c>
      <c r="C387" s="111" t="n">
        <v>10000</v>
      </c>
      <c r="D387" s="111" t="n">
        <v>135726</v>
      </c>
      <c r="E387" s="111" t="n">
        <f aca="false">SUM(C387:D387)</f>
        <v>145726</v>
      </c>
    </row>
    <row r="388" customFormat="false" ht="22.35" hidden="false" customHeight="false" outlineLevel="0" collapsed="false">
      <c r="A388" s="72" t="s">
        <v>476</v>
      </c>
      <c r="B388" s="48" t="s">
        <v>477</v>
      </c>
      <c r="C388" s="111" t="n">
        <v>20000</v>
      </c>
      <c r="D388" s="111" t="n">
        <v>22621</v>
      </c>
      <c r="E388" s="111" t="n">
        <f aca="false">SUM(C388:D388)</f>
        <v>42621</v>
      </c>
    </row>
    <row r="389" customFormat="false" ht="32.8" hidden="false" customHeight="false" outlineLevel="0" collapsed="false">
      <c r="A389" s="72" t="s">
        <v>478</v>
      </c>
      <c r="B389" s="79" t="s">
        <v>479</v>
      </c>
      <c r="C389" s="111"/>
      <c r="D389" s="111"/>
      <c r="E389" s="111" t="n">
        <f aca="false">SUM(C389:D389)</f>
        <v>0</v>
      </c>
    </row>
    <row r="390" customFormat="false" ht="22.35" hidden="false" customHeight="false" outlineLevel="0" collapsed="false">
      <c r="A390" s="72" t="s">
        <v>480</v>
      </c>
      <c r="B390" s="79" t="s">
        <v>481</v>
      </c>
      <c r="C390" s="111"/>
      <c r="D390" s="111"/>
      <c r="E390" s="111" t="n">
        <f aca="false">SUM(C390:D390)</f>
        <v>0</v>
      </c>
    </row>
    <row r="391" customFormat="false" ht="74.6" hidden="false" customHeight="false" outlineLevel="0" collapsed="false">
      <c r="A391" s="127" t="s">
        <v>482</v>
      </c>
      <c r="B391" s="79" t="s">
        <v>483</v>
      </c>
      <c r="C391" s="111"/>
      <c r="D391" s="111"/>
      <c r="E391" s="111" t="n">
        <f aca="false">SUM(C391:D391)</f>
        <v>0</v>
      </c>
    </row>
    <row r="392" customFormat="false" ht="74.6" hidden="false" customHeight="false" outlineLevel="0" collapsed="false">
      <c r="A392" s="72" t="s">
        <v>484</v>
      </c>
      <c r="B392" s="79" t="s">
        <v>485</v>
      </c>
      <c r="C392" s="111"/>
      <c r="D392" s="111"/>
      <c r="E392" s="111" t="n">
        <f aca="false">SUM(C392:D392)</f>
        <v>0</v>
      </c>
    </row>
    <row r="393" customFormat="false" ht="74.6" hidden="false" customHeight="false" outlineLevel="0" collapsed="false">
      <c r="A393" s="72" t="s">
        <v>486</v>
      </c>
      <c r="B393" s="79" t="s">
        <v>487</v>
      </c>
      <c r="C393" s="111"/>
      <c r="D393" s="111"/>
      <c r="E393" s="111" t="n">
        <f aca="false">SUM(C393:D393)</f>
        <v>0</v>
      </c>
    </row>
    <row r="394" customFormat="false" ht="53.7" hidden="false" customHeight="false" outlineLevel="0" collapsed="false">
      <c r="A394" s="72" t="s">
        <v>488</v>
      </c>
      <c r="B394" s="79" t="s">
        <v>489</v>
      </c>
      <c r="C394" s="111"/>
      <c r="D394" s="111"/>
      <c r="E394" s="111" t="n">
        <f aca="false">SUM(C394:D394)</f>
        <v>0</v>
      </c>
    </row>
    <row r="395" customFormat="false" ht="12.8" hidden="false" customHeight="false" outlineLevel="0" collapsed="false">
      <c r="A395" s="158" t="s">
        <v>57</v>
      </c>
      <c r="B395" s="79" t="s">
        <v>58</v>
      </c>
      <c r="C395" s="111"/>
      <c r="D395" s="111"/>
      <c r="E395" s="111" t="n">
        <f aca="false">SUM(C395:D395)</f>
        <v>0</v>
      </c>
    </row>
    <row r="396" customFormat="false" ht="12.8" hidden="false" customHeight="false" outlineLevel="0" collapsed="false">
      <c r="A396" s="158"/>
      <c r="B396" s="48"/>
      <c r="C396" s="111"/>
      <c r="D396" s="111"/>
      <c r="E396" s="111"/>
    </row>
    <row r="397" customFormat="false" ht="35.05" hidden="false" customHeight="false" outlineLevel="0" collapsed="false">
      <c r="A397" s="61" t="s">
        <v>490</v>
      </c>
      <c r="B397" s="76" t="s">
        <v>19</v>
      </c>
      <c r="C397" s="77" t="n">
        <f aca="false">SUM(C399:C404)</f>
        <v>7755000</v>
      </c>
      <c r="D397" s="77" t="n">
        <f aca="false">SUM(D399:D404)</f>
        <v>21942408</v>
      </c>
      <c r="E397" s="63" t="n">
        <f aca="false">SUM(C397:D397)</f>
        <v>29697408</v>
      </c>
    </row>
    <row r="398" customFormat="false" ht="22.35" hidden="false" customHeight="false" outlineLevel="0" collapsed="false">
      <c r="A398" s="72" t="s">
        <v>26</v>
      </c>
      <c r="B398" s="48"/>
      <c r="C398" s="69" t="n">
        <f aca="false">SUM(C399:C403)</f>
        <v>7755000</v>
      </c>
      <c r="D398" s="69" t="n">
        <f aca="false">SUM(D399:D403)</f>
        <v>21942408</v>
      </c>
      <c r="E398" s="69" t="n">
        <f aca="false">SUM(C398:D398)</f>
        <v>29697408</v>
      </c>
    </row>
    <row r="399" customFormat="false" ht="43.25" hidden="false" customHeight="false" outlineLevel="0" collapsed="false">
      <c r="A399" s="72" t="s">
        <v>27</v>
      </c>
      <c r="B399" s="48" t="n">
        <v>0</v>
      </c>
      <c r="C399" s="69"/>
      <c r="D399" s="69" t="n">
        <v>1391194</v>
      </c>
      <c r="E399" s="69" t="n">
        <f aca="false">SUM(C399:D399)</f>
        <v>1391194</v>
      </c>
    </row>
    <row r="400" customFormat="false" ht="64.15" hidden="false" customHeight="false" outlineLevel="0" collapsed="false">
      <c r="A400" s="72" t="s">
        <v>491</v>
      </c>
      <c r="B400" s="48" t="s">
        <v>492</v>
      </c>
      <c r="C400" s="69" t="n">
        <v>4117000</v>
      </c>
      <c r="D400" s="69" t="n">
        <v>13199377</v>
      </c>
      <c r="E400" s="69" t="n">
        <f aca="false">SUM(C400:D400)</f>
        <v>17316377</v>
      </c>
    </row>
    <row r="401" customFormat="false" ht="53.7" hidden="false" customHeight="false" outlineLevel="0" collapsed="false">
      <c r="A401" s="72" t="s">
        <v>493</v>
      </c>
      <c r="B401" s="48" t="s">
        <v>494</v>
      </c>
      <c r="C401" s="69" t="n">
        <v>501100</v>
      </c>
      <c r="D401" s="69" t="n">
        <v>4637313</v>
      </c>
      <c r="E401" s="69" t="n">
        <f aca="false">SUM(C401:D401)</f>
        <v>5138413</v>
      </c>
    </row>
    <row r="402" customFormat="false" ht="85.05" hidden="false" customHeight="false" outlineLevel="0" collapsed="false">
      <c r="A402" s="72" t="s">
        <v>495</v>
      </c>
      <c r="B402" s="48" t="s">
        <v>496</v>
      </c>
      <c r="C402" s="69" t="n">
        <v>2994700</v>
      </c>
      <c r="D402" s="69" t="n">
        <v>1357262</v>
      </c>
      <c r="E402" s="69" t="n">
        <f aca="false">SUM(C402:D402)</f>
        <v>4351962</v>
      </c>
    </row>
    <row r="403" customFormat="false" ht="85.05" hidden="false" customHeight="false" outlineLevel="0" collapsed="false">
      <c r="A403" s="72" t="s">
        <v>497</v>
      </c>
      <c r="B403" s="48" t="s">
        <v>498</v>
      </c>
      <c r="C403" s="69" t="n">
        <v>142200</v>
      </c>
      <c r="D403" s="69" t="n">
        <v>1357262</v>
      </c>
      <c r="E403" s="69" t="n">
        <f aca="false">SUM(C403:D403)</f>
        <v>1499462</v>
      </c>
    </row>
    <row r="404" customFormat="false" ht="22.35" hidden="false" customHeight="false" outlineLevel="0" collapsed="false">
      <c r="A404" s="72" t="s">
        <v>57</v>
      </c>
      <c r="B404" s="79" t="s">
        <v>58</v>
      </c>
      <c r="C404" s="69"/>
      <c r="D404" s="69"/>
      <c r="E404" s="69" t="n">
        <f aca="false">SUM(C404:D404)</f>
        <v>0</v>
      </c>
    </row>
    <row r="405" customFormat="false" ht="12.8" hidden="false" customHeight="false" outlineLevel="0" collapsed="false">
      <c r="A405" s="80"/>
      <c r="B405" s="81"/>
      <c r="C405" s="82"/>
      <c r="D405" s="82"/>
      <c r="E405" s="82" t="n">
        <f aca="false">SUM(C405:D405)</f>
        <v>0</v>
      </c>
    </row>
    <row r="406" customFormat="false" ht="23.85" hidden="false" customHeight="false" outlineLevel="0" collapsed="false">
      <c r="A406" s="61" t="s">
        <v>499</v>
      </c>
      <c r="B406" s="76" t="s">
        <v>19</v>
      </c>
      <c r="C406" s="108" t="n">
        <f aca="false">SUM(C409:C415)</f>
        <v>9985060</v>
      </c>
      <c r="D406" s="108" t="n">
        <f aca="false">SUM(D408:D415)</f>
        <v>2488315</v>
      </c>
      <c r="E406" s="77" t="n">
        <f aca="false">SUM(C406:D406)</f>
        <v>12473375</v>
      </c>
    </row>
    <row r="407" customFormat="false" ht="22.35" hidden="false" customHeight="false" outlineLevel="0" collapsed="false">
      <c r="A407" s="72" t="s">
        <v>26</v>
      </c>
      <c r="B407" s="87"/>
      <c r="C407" s="69" t="n">
        <f aca="false">SUM(C409:C415)</f>
        <v>9985060</v>
      </c>
      <c r="D407" s="69" t="n">
        <f aca="false">SUM(D408:D415)</f>
        <v>2488315</v>
      </c>
      <c r="E407" s="69" t="n">
        <f aca="false">SUM(C407:D407)</f>
        <v>12473375</v>
      </c>
    </row>
    <row r="408" customFormat="false" ht="43.25" hidden="false" customHeight="false" outlineLevel="0" collapsed="false">
      <c r="A408" s="72" t="s">
        <v>27</v>
      </c>
      <c r="B408" s="87" t="n">
        <v>0</v>
      </c>
      <c r="C408" s="69"/>
      <c r="D408" s="69" t="n">
        <v>424145</v>
      </c>
      <c r="E408" s="69" t="n">
        <f aca="false">SUM(C408:D408)</f>
        <v>424145</v>
      </c>
    </row>
    <row r="409" customFormat="false" ht="32.8" hidden="false" customHeight="false" outlineLevel="0" collapsed="false">
      <c r="A409" s="72" t="s">
        <v>500</v>
      </c>
      <c r="B409" s="87" t="s">
        <v>501</v>
      </c>
      <c r="C409" s="69" t="n">
        <f aca="false">3056000+45000</f>
        <v>3101000</v>
      </c>
      <c r="D409" s="69" t="n">
        <v>791736</v>
      </c>
      <c r="E409" s="69" t="n">
        <f aca="false">SUM(C409:D409)</f>
        <v>3892736</v>
      </c>
    </row>
    <row r="410" customFormat="false" ht="189.55" hidden="false" customHeight="false" outlineLevel="0" collapsed="false">
      <c r="A410" s="126" t="s">
        <v>502</v>
      </c>
      <c r="B410" s="87"/>
      <c r="C410" s="69"/>
      <c r="D410" s="69"/>
      <c r="E410" s="69"/>
    </row>
    <row r="411" customFormat="false" ht="22.35" hidden="false" customHeight="false" outlineLevel="0" collapsed="false">
      <c r="A411" s="72" t="s">
        <v>503</v>
      </c>
      <c r="B411" s="87" t="s">
        <v>504</v>
      </c>
      <c r="C411" s="69" t="n">
        <v>6452000</v>
      </c>
      <c r="D411" s="69" t="n">
        <v>876565</v>
      </c>
      <c r="E411" s="69" t="n">
        <f aca="false">SUM(C411:D411)</f>
        <v>7328565</v>
      </c>
    </row>
    <row r="412" customFormat="false" ht="43.25" hidden="false" customHeight="false" outlineLevel="0" collapsed="false">
      <c r="A412" s="75" t="s">
        <v>505</v>
      </c>
      <c r="B412" s="87" t="s">
        <v>506</v>
      </c>
      <c r="C412" s="69" t="n">
        <v>190000</v>
      </c>
      <c r="D412" s="69" t="n">
        <v>56553</v>
      </c>
      <c r="E412" s="69" t="n">
        <f aca="false">SUM(C412:D412)</f>
        <v>246553</v>
      </c>
    </row>
    <row r="413" customFormat="false" ht="74.6" hidden="false" customHeight="false" outlineLevel="0" collapsed="false">
      <c r="A413" s="75" t="s">
        <v>507</v>
      </c>
      <c r="B413" s="87" t="s">
        <v>508</v>
      </c>
      <c r="C413" s="69" t="n">
        <v>2000</v>
      </c>
      <c r="D413" s="69" t="n">
        <v>339316</v>
      </c>
      <c r="E413" s="69" t="n">
        <f aca="false">SUM(C413:D413)</f>
        <v>341316</v>
      </c>
    </row>
    <row r="414" customFormat="false" ht="32.8" hidden="false" customHeight="false" outlineLevel="0" collapsed="false">
      <c r="A414" s="75" t="s">
        <v>30</v>
      </c>
      <c r="B414" s="48" t="s">
        <v>31</v>
      </c>
      <c r="C414" s="69" t="n">
        <v>170000</v>
      </c>
      <c r="D414" s="69"/>
      <c r="E414" s="69" t="n">
        <f aca="false">SUM(C414:D414)</f>
        <v>170000</v>
      </c>
    </row>
    <row r="415" customFormat="false" ht="32.8" hidden="false" customHeight="false" outlineLevel="0" collapsed="false">
      <c r="A415" s="75" t="s">
        <v>145</v>
      </c>
      <c r="B415" s="87" t="s">
        <v>146</v>
      </c>
      <c r="C415" s="69" t="n">
        <v>70060</v>
      </c>
      <c r="D415" s="69"/>
      <c r="E415" s="69" t="n">
        <f aca="false">SUM(C415:D415)</f>
        <v>70060</v>
      </c>
    </row>
    <row r="416" customFormat="false" ht="12.8" hidden="false" customHeight="false" outlineLevel="0" collapsed="false">
      <c r="A416" s="75"/>
      <c r="B416" s="48"/>
      <c r="C416" s="69"/>
      <c r="D416" s="69"/>
      <c r="E416" s="69"/>
    </row>
    <row r="417" customFormat="false" ht="46.25" hidden="false" customHeight="false" outlineLevel="0" collapsed="false">
      <c r="A417" s="61" t="s">
        <v>509</v>
      </c>
      <c r="B417" s="76" t="s">
        <v>19</v>
      </c>
      <c r="C417" s="118" t="n">
        <f aca="false">SUM(C419:C428)</f>
        <v>555331</v>
      </c>
      <c r="D417" s="118" t="n">
        <f aca="false">SUM(D419:D427)</f>
        <v>15156096</v>
      </c>
      <c r="E417" s="118" t="n">
        <f aca="false">SUM(C417:D417)</f>
        <v>15711427</v>
      </c>
    </row>
    <row r="418" customFormat="false" ht="22.35" hidden="false" customHeight="false" outlineLevel="0" collapsed="false">
      <c r="A418" s="72" t="s">
        <v>26</v>
      </c>
      <c r="B418" s="85"/>
      <c r="C418" s="113" t="n">
        <f aca="false">SUM(C419:C428)</f>
        <v>555331</v>
      </c>
      <c r="D418" s="113" t="n">
        <f aca="false">SUM(D419:D427)</f>
        <v>15156096</v>
      </c>
      <c r="E418" s="69" t="n">
        <f aca="false">SUM(C418:D418)</f>
        <v>15711427</v>
      </c>
    </row>
    <row r="419" customFormat="false" ht="43.25" hidden="false" customHeight="false" outlineLevel="0" collapsed="false">
      <c r="A419" s="72" t="s">
        <v>27</v>
      </c>
      <c r="B419" s="87" t="n">
        <v>0</v>
      </c>
      <c r="C419" s="69"/>
      <c r="D419" s="69" t="n">
        <v>791736</v>
      </c>
      <c r="E419" s="69" t="n">
        <f aca="false">SUM(C419:D419)</f>
        <v>791736</v>
      </c>
    </row>
    <row r="420" customFormat="false" ht="64.15" hidden="false" customHeight="false" outlineLevel="0" collapsed="false">
      <c r="A420" s="72" t="s">
        <v>510</v>
      </c>
      <c r="B420" s="48" t="s">
        <v>511</v>
      </c>
      <c r="C420" s="159" t="n">
        <v>142691</v>
      </c>
      <c r="D420" s="150" t="n">
        <v>7578048</v>
      </c>
      <c r="E420" s="69" t="n">
        <f aca="false">SUM(C420:D420)</f>
        <v>7720739</v>
      </c>
    </row>
    <row r="421" customFormat="false" ht="43.25" hidden="false" customHeight="false" outlineLevel="0" collapsed="false">
      <c r="A421" s="72" t="s">
        <v>512</v>
      </c>
      <c r="B421" s="48" t="s">
        <v>513</v>
      </c>
      <c r="C421" s="69" t="n">
        <v>100000</v>
      </c>
      <c r="D421" s="82" t="n">
        <v>1131052</v>
      </c>
      <c r="E421" s="69" t="n">
        <f aca="false">SUM(C421:D421)</f>
        <v>1231052</v>
      </c>
    </row>
    <row r="422" customFormat="false" ht="22.35" hidden="false" customHeight="false" outlineLevel="0" collapsed="false">
      <c r="A422" s="101" t="s">
        <v>514</v>
      </c>
      <c r="B422" s="124" t="s">
        <v>515</v>
      </c>
      <c r="C422" s="103" t="n">
        <v>212640</v>
      </c>
      <c r="D422" s="144" t="n">
        <v>226210</v>
      </c>
      <c r="E422" s="103" t="n">
        <f aca="false">SUM(C422:D422)</f>
        <v>438850</v>
      </c>
    </row>
    <row r="423" customFormat="false" ht="105.95" hidden="false" customHeight="false" outlineLevel="0" collapsed="false">
      <c r="A423" s="67" t="s">
        <v>516</v>
      </c>
      <c r="B423" s="68" t="s">
        <v>517</v>
      </c>
      <c r="C423" s="113" t="n">
        <v>3000</v>
      </c>
      <c r="D423" s="133" t="n">
        <v>226210</v>
      </c>
      <c r="E423" s="113" t="n">
        <f aca="false">SUM(C423:D423)</f>
        <v>229210</v>
      </c>
    </row>
    <row r="424" customFormat="false" ht="53.7" hidden="false" customHeight="false" outlineLevel="0" collapsed="false">
      <c r="A424" s="72" t="s">
        <v>518</v>
      </c>
      <c r="B424" s="48" t="s">
        <v>519</v>
      </c>
      <c r="C424" s="69" t="n">
        <v>86000</v>
      </c>
      <c r="D424" s="82" t="n">
        <v>1922789</v>
      </c>
      <c r="E424" s="69" t="n">
        <f aca="false">SUM(C424:D424)</f>
        <v>2008789</v>
      </c>
    </row>
    <row r="425" customFormat="false" ht="43.25" hidden="false" customHeight="false" outlineLevel="0" collapsed="false">
      <c r="A425" s="72" t="s">
        <v>520</v>
      </c>
      <c r="B425" s="48" t="s">
        <v>521</v>
      </c>
      <c r="C425" s="159" t="n">
        <v>10000</v>
      </c>
      <c r="D425" s="150" t="n">
        <v>1357263</v>
      </c>
      <c r="E425" s="69" t="n">
        <f aca="false">SUM(C425:D425)</f>
        <v>1367263</v>
      </c>
    </row>
    <row r="426" customFormat="false" ht="22.35" hidden="false" customHeight="false" outlineLevel="0" collapsed="false">
      <c r="A426" s="72" t="s">
        <v>522</v>
      </c>
      <c r="B426" s="48" t="s">
        <v>523</v>
      </c>
      <c r="C426" s="69"/>
      <c r="D426" s="82" t="n">
        <v>1131052</v>
      </c>
      <c r="E426" s="69" t="n">
        <f aca="false">SUM(C426:D426)</f>
        <v>1131052</v>
      </c>
    </row>
    <row r="427" customFormat="false" ht="22.35" hidden="false" customHeight="false" outlineLevel="0" collapsed="false">
      <c r="A427" s="72" t="s">
        <v>524</v>
      </c>
      <c r="B427" s="48" t="s">
        <v>525</v>
      </c>
      <c r="C427" s="160" t="n">
        <v>1000</v>
      </c>
      <c r="D427" s="161" t="n">
        <v>791736</v>
      </c>
      <c r="E427" s="69" t="n">
        <f aca="false">SUM(C427:D427)</f>
        <v>792736</v>
      </c>
    </row>
    <row r="428" customFormat="false" ht="53.7" hidden="false" customHeight="false" outlineLevel="0" collapsed="false">
      <c r="A428" s="72" t="s">
        <v>526</v>
      </c>
      <c r="B428" s="79" t="s">
        <v>527</v>
      </c>
      <c r="C428" s="160"/>
      <c r="D428" s="160"/>
      <c r="E428" s="69"/>
    </row>
    <row r="429" customFormat="false" ht="12.8" hidden="false" customHeight="false" outlineLevel="0" collapsed="false">
      <c r="A429" s="75"/>
      <c r="B429" s="87"/>
      <c r="C429" s="69"/>
      <c r="D429" s="69"/>
      <c r="E429" s="69" t="n">
        <f aca="false">SUM(C429:D429)</f>
        <v>0</v>
      </c>
    </row>
    <row r="430" customFormat="false" ht="91" hidden="false" customHeight="false" outlineLevel="0" collapsed="false">
      <c r="A430" s="88" t="s">
        <v>528</v>
      </c>
      <c r="B430" s="96" t="s">
        <v>19</v>
      </c>
      <c r="C430" s="90" t="n">
        <f aca="false">SUM(C432:C440)</f>
        <v>1500000</v>
      </c>
      <c r="D430" s="90" t="n">
        <f aca="false">SUM(D432:D440)</f>
        <v>4863523</v>
      </c>
      <c r="E430" s="90" t="n">
        <f aca="false">SUM(C430:D430)</f>
        <v>6363523</v>
      </c>
    </row>
    <row r="431" customFormat="false" ht="22.35" hidden="false" customHeight="false" outlineLevel="0" collapsed="false">
      <c r="A431" s="84" t="s">
        <v>26</v>
      </c>
      <c r="B431" s="162"/>
      <c r="C431" s="69" t="n">
        <f aca="false">SUM(C432:C439)</f>
        <v>1500000</v>
      </c>
      <c r="D431" s="111" t="n">
        <f aca="false">SUM(D432:D439)</f>
        <v>4863523</v>
      </c>
      <c r="E431" s="69" t="n">
        <f aca="false">SUM(C431:D431)</f>
        <v>6363523</v>
      </c>
    </row>
    <row r="432" customFormat="false" ht="43.25" hidden="false" customHeight="false" outlineLevel="0" collapsed="false">
      <c r="A432" s="72" t="s">
        <v>27</v>
      </c>
      <c r="B432" s="48" t="n">
        <v>0</v>
      </c>
      <c r="C432" s="163"/>
      <c r="D432" s="111" t="n">
        <v>791736</v>
      </c>
      <c r="E432" s="69" t="n">
        <f aca="false">SUM(C432:D432)</f>
        <v>791736</v>
      </c>
    </row>
    <row r="433" customFormat="false" ht="74.6" hidden="false" customHeight="false" outlineLevel="0" collapsed="false">
      <c r="A433" s="164" t="s">
        <v>529</v>
      </c>
      <c r="B433" s="87" t="s">
        <v>530</v>
      </c>
      <c r="C433" s="69" t="n">
        <v>926550</v>
      </c>
      <c r="D433" s="69" t="n">
        <v>1131052</v>
      </c>
      <c r="E433" s="69" t="n">
        <f aca="false">SUM(C433:D433)</f>
        <v>2057602</v>
      </c>
    </row>
    <row r="434" customFormat="false" ht="64.15" hidden="false" customHeight="false" outlineLevel="0" collapsed="false">
      <c r="A434" s="164" t="s">
        <v>531</v>
      </c>
      <c r="B434" s="87" t="s">
        <v>532</v>
      </c>
      <c r="C434" s="69" t="n">
        <v>250</v>
      </c>
      <c r="D434" s="69" t="n">
        <v>1017947</v>
      </c>
      <c r="E434" s="69" t="n">
        <f aca="false">SUM(C434:D434)</f>
        <v>1018197</v>
      </c>
    </row>
    <row r="435" customFormat="false" ht="43.25" hidden="false" customHeight="false" outlineLevel="0" collapsed="false">
      <c r="A435" s="75" t="s">
        <v>533</v>
      </c>
      <c r="B435" s="87" t="s">
        <v>534</v>
      </c>
      <c r="C435" s="69" t="n">
        <v>191600</v>
      </c>
      <c r="D435" s="69" t="n">
        <v>791736</v>
      </c>
      <c r="E435" s="69" t="n">
        <f aca="false">SUM(C435:D435)</f>
        <v>983336</v>
      </c>
    </row>
    <row r="436" customFormat="false" ht="43.25" hidden="false" customHeight="false" outlineLevel="0" collapsed="false">
      <c r="A436" s="75" t="s">
        <v>535</v>
      </c>
      <c r="B436" s="87" t="s">
        <v>536</v>
      </c>
      <c r="C436" s="69" t="n">
        <v>331600</v>
      </c>
      <c r="D436" s="69" t="n">
        <v>452421</v>
      </c>
      <c r="E436" s="69" t="n">
        <f aca="false">SUM(C436:D436)</f>
        <v>784021</v>
      </c>
    </row>
    <row r="437" customFormat="false" ht="43.25" hidden="false" customHeight="false" outlineLevel="0" collapsed="false">
      <c r="A437" s="75" t="s">
        <v>537</v>
      </c>
      <c r="B437" s="87" t="s">
        <v>538</v>
      </c>
      <c r="C437" s="69"/>
      <c r="D437" s="69" t="n">
        <v>282763</v>
      </c>
      <c r="E437" s="69" t="n">
        <f aca="false">SUM(C437:D437)</f>
        <v>282763</v>
      </c>
    </row>
    <row r="438" customFormat="false" ht="105.95" hidden="false" customHeight="false" outlineLevel="0" collapsed="false">
      <c r="A438" s="75" t="s">
        <v>539</v>
      </c>
      <c r="B438" s="87" t="s">
        <v>540</v>
      </c>
      <c r="C438" s="69" t="n">
        <v>50000</v>
      </c>
      <c r="D438" s="69" t="n">
        <v>226210</v>
      </c>
      <c r="E438" s="69" t="n">
        <f aca="false">SUM(C438:D438)</f>
        <v>276210</v>
      </c>
    </row>
    <row r="439" customFormat="false" ht="12.8" hidden="false" customHeight="false" outlineLevel="0" collapsed="false">
      <c r="A439" s="75" t="s">
        <v>541</v>
      </c>
      <c r="B439" s="87" t="s">
        <v>542</v>
      </c>
      <c r="C439" s="69"/>
      <c r="D439" s="69" t="n">
        <v>169658</v>
      </c>
      <c r="E439" s="69" t="n">
        <f aca="false">SUM(C439:D439)</f>
        <v>169658</v>
      </c>
    </row>
    <row r="440" customFormat="false" ht="22.35" hidden="false" customHeight="false" outlineLevel="0" collapsed="false">
      <c r="A440" s="75" t="s">
        <v>57</v>
      </c>
      <c r="B440" s="122" t="s">
        <v>58</v>
      </c>
      <c r="C440" s="69"/>
      <c r="D440" s="69"/>
      <c r="E440" s="69"/>
    </row>
    <row r="441" customFormat="false" ht="12.8" hidden="false" customHeight="false" outlineLevel="0" collapsed="false">
      <c r="A441" s="72"/>
      <c r="B441" s="48"/>
      <c r="C441" s="69"/>
      <c r="D441" s="69"/>
      <c r="E441" s="69"/>
    </row>
    <row r="442" customFormat="false" ht="46.25" hidden="false" customHeight="false" outlineLevel="0" collapsed="false">
      <c r="A442" s="61" t="s">
        <v>543</v>
      </c>
      <c r="B442" s="62" t="s">
        <v>19</v>
      </c>
      <c r="C442" s="108" t="n">
        <f aca="false">SUM(C445:C447)</f>
        <v>0</v>
      </c>
      <c r="D442" s="108" t="n">
        <f aca="false">SUM(D444:D447)</f>
        <v>1696578</v>
      </c>
      <c r="E442" s="108" t="n">
        <f aca="false">SUM(C442:D442)</f>
        <v>1696578</v>
      </c>
    </row>
    <row r="443" customFormat="false" ht="22.35" hidden="false" customHeight="false" outlineLevel="0" collapsed="false">
      <c r="A443" s="67" t="s">
        <v>26</v>
      </c>
      <c r="B443" s="165"/>
      <c r="C443" s="166" t="n">
        <f aca="false">SUM(C444:C447)</f>
        <v>0</v>
      </c>
      <c r="D443" s="151" t="n">
        <f aca="false">SUM(D444:D447)</f>
        <v>1696578</v>
      </c>
      <c r="E443" s="69" t="n">
        <f aca="false">SUM(C443:D443)</f>
        <v>1696578</v>
      </c>
    </row>
    <row r="444" customFormat="false" ht="43.25" hidden="false" customHeight="false" outlineLevel="0" collapsed="false">
      <c r="A444" s="72" t="s">
        <v>27</v>
      </c>
      <c r="B444" s="48" t="n">
        <v>0</v>
      </c>
      <c r="C444" s="112"/>
      <c r="D444" s="111" t="n">
        <v>192279</v>
      </c>
      <c r="E444" s="69" t="n">
        <f aca="false">SUM(C444:D444)</f>
        <v>192279</v>
      </c>
    </row>
    <row r="445" customFormat="false" ht="116.4" hidden="false" customHeight="false" outlineLevel="0" collapsed="false">
      <c r="A445" s="72" t="s">
        <v>544</v>
      </c>
      <c r="B445" s="48" t="s">
        <v>545</v>
      </c>
      <c r="C445" s="150"/>
      <c r="D445" s="150" t="n">
        <v>1244157</v>
      </c>
      <c r="E445" s="69" t="n">
        <f aca="false">SUM(C445:D445)</f>
        <v>1244157</v>
      </c>
    </row>
    <row r="446" customFormat="false" ht="53.7" hidden="false" customHeight="false" outlineLevel="0" collapsed="false">
      <c r="A446" s="72" t="s">
        <v>546</v>
      </c>
      <c r="B446" s="48" t="s">
        <v>547</v>
      </c>
      <c r="C446" s="69"/>
      <c r="D446" s="69" t="n">
        <v>169658</v>
      </c>
      <c r="E446" s="69" t="n">
        <f aca="false">SUM(C446:D446)</f>
        <v>169658</v>
      </c>
    </row>
    <row r="447" customFormat="false" ht="32.8" hidden="false" customHeight="false" outlineLevel="0" collapsed="false">
      <c r="A447" s="72" t="s">
        <v>548</v>
      </c>
      <c r="B447" s="48" t="s">
        <v>549</v>
      </c>
      <c r="C447" s="69"/>
      <c r="D447" s="69" t="n">
        <v>90484</v>
      </c>
      <c r="E447" s="69" t="n">
        <f aca="false">SUM(C447:D447)</f>
        <v>90484</v>
      </c>
    </row>
    <row r="448" customFormat="false" ht="12.8" hidden="false" customHeight="false" outlineLevel="0" collapsed="false">
      <c r="A448" s="169"/>
      <c r="B448" s="93"/>
      <c r="C448" s="69"/>
      <c r="D448" s="69"/>
      <c r="E448" s="69" t="n">
        <f aca="false">SUM(C448:D448)</f>
        <v>0</v>
      </c>
    </row>
    <row r="449" customFormat="false" ht="46.25" hidden="false" customHeight="false" outlineLevel="0" collapsed="false">
      <c r="A449" s="61" t="s">
        <v>550</v>
      </c>
      <c r="B449" s="170" t="s">
        <v>19</v>
      </c>
      <c r="C449" s="108"/>
      <c r="D449" s="108" t="n">
        <f aca="false">SUM(D451:D452)</f>
        <v>4184892</v>
      </c>
      <c r="E449" s="108" t="n">
        <f aca="false">SUM(C449:D449)</f>
        <v>4184892</v>
      </c>
    </row>
    <row r="450" customFormat="false" ht="22.35" hidden="false" customHeight="false" outlineLevel="0" collapsed="false">
      <c r="A450" s="72" t="s">
        <v>26</v>
      </c>
      <c r="B450" s="48"/>
      <c r="C450" s="112"/>
      <c r="D450" s="111" t="n">
        <f aca="false">SUM(D451:D452)</f>
        <v>4184892</v>
      </c>
      <c r="E450" s="69" t="n">
        <f aca="false">SUM(C450:D450)</f>
        <v>4184892</v>
      </c>
    </row>
    <row r="451" customFormat="false" ht="43.25" hidden="false" customHeight="false" outlineLevel="0" collapsed="false">
      <c r="A451" s="72" t="s">
        <v>27</v>
      </c>
      <c r="B451" s="48" t="n">
        <v>0</v>
      </c>
      <c r="C451" s="112"/>
      <c r="D451" s="111" t="n">
        <v>367592</v>
      </c>
      <c r="E451" s="69" t="n">
        <f aca="false">SUM(C451:D451)</f>
        <v>367592</v>
      </c>
    </row>
    <row r="452" customFormat="false" ht="22.35" hidden="false" customHeight="false" outlineLevel="0" collapsed="false">
      <c r="A452" s="72" t="s">
        <v>551</v>
      </c>
      <c r="B452" s="48" t="s">
        <v>552</v>
      </c>
      <c r="C452" s="69"/>
      <c r="D452" s="69" t="n">
        <v>3817300</v>
      </c>
      <c r="E452" s="69" t="n">
        <f aca="false">SUM(C452:D452)</f>
        <v>3817300</v>
      </c>
    </row>
    <row r="453" customFormat="false" ht="12.8" hidden="false" customHeight="false" outlineLevel="0" collapsed="false">
      <c r="A453" s="72"/>
      <c r="B453" s="48"/>
      <c r="C453" s="69"/>
      <c r="D453" s="69"/>
      <c r="E453" s="69"/>
    </row>
    <row r="454" customFormat="false" ht="12.8" hidden="false" customHeight="false" outlineLevel="0" collapsed="false">
      <c r="A454" s="171" t="s">
        <v>553</v>
      </c>
      <c r="B454" s="48"/>
      <c r="C454" s="69"/>
      <c r="D454" s="69"/>
      <c r="E454" s="69"/>
    </row>
    <row r="455" customFormat="false" ht="12.8" hidden="false" customHeight="false" outlineLevel="0" collapsed="false">
      <c r="A455" s="172"/>
      <c r="B455" s="173"/>
      <c r="C455" s="174"/>
      <c r="D455" s="174"/>
      <c r="E455" s="174"/>
    </row>
    <row r="456" customFormat="false" ht="23.85" hidden="false" customHeight="false" outlineLevel="0" collapsed="false">
      <c r="A456" s="61" t="s">
        <v>554</v>
      </c>
      <c r="B456" s="102" t="s">
        <v>19</v>
      </c>
      <c r="C456" s="108" t="n">
        <f aca="false">SUM(C458:C459)</f>
        <v>1317000</v>
      </c>
      <c r="D456" s="108" t="n">
        <f aca="false">SUM(D458:D458)</f>
        <v>0</v>
      </c>
      <c r="E456" s="77" t="n">
        <f aca="false">SUM(C456:D456)</f>
        <v>1317000</v>
      </c>
    </row>
    <row r="457" customFormat="false" ht="22.35" hidden="false" customHeight="false" outlineLevel="0" collapsed="false">
      <c r="A457" s="72" t="s">
        <v>26</v>
      </c>
      <c r="B457" s="87"/>
      <c r="C457" s="111" t="n">
        <f aca="false">SUM(C458:C459)</f>
        <v>1317000</v>
      </c>
      <c r="D457" s="112"/>
      <c r="E457" s="111" t="n">
        <f aca="false">SUM(C457:D457)</f>
        <v>1317000</v>
      </c>
    </row>
    <row r="458" customFormat="false" ht="22.35" hidden="false" customHeight="false" outlineLevel="0" collapsed="false">
      <c r="A458" s="75" t="s">
        <v>555</v>
      </c>
      <c r="B458" s="87" t="s">
        <v>556</v>
      </c>
      <c r="C458" s="69" t="n">
        <v>1291000</v>
      </c>
      <c r="D458" s="69"/>
      <c r="E458" s="111" t="n">
        <f aca="false">SUM(C458:D458)</f>
        <v>1291000</v>
      </c>
    </row>
    <row r="459" customFormat="false" ht="32.8" hidden="false" customHeight="false" outlineLevel="0" collapsed="false">
      <c r="A459" s="75" t="s">
        <v>30</v>
      </c>
      <c r="B459" s="87" t="s">
        <v>31</v>
      </c>
      <c r="C459" s="69" t="n">
        <v>26000</v>
      </c>
      <c r="D459" s="69"/>
      <c r="E459" s="111" t="n">
        <f aca="false">SUM(C459:D459)</f>
        <v>26000</v>
      </c>
    </row>
    <row r="460" customFormat="false" ht="12.8" hidden="false" customHeight="false" outlineLevel="0" collapsed="false">
      <c r="A460" s="75"/>
      <c r="B460" s="87"/>
      <c r="C460" s="69"/>
      <c r="D460" s="69"/>
      <c r="E460" s="111" t="n">
        <f aca="false">SUM(C460:D460)</f>
        <v>0</v>
      </c>
    </row>
    <row r="461" customFormat="false" ht="23.85" hidden="false" customHeight="false" outlineLevel="0" collapsed="false">
      <c r="A461" s="61" t="s">
        <v>557</v>
      </c>
      <c r="B461" s="102" t="s">
        <v>19</v>
      </c>
      <c r="C461" s="108" t="n">
        <f aca="false">SUM(C463:C464)</f>
        <v>1179000</v>
      </c>
      <c r="D461" s="118"/>
      <c r="E461" s="77" t="n">
        <f aca="false">SUM(C461:D461)</f>
        <v>1179000</v>
      </c>
    </row>
    <row r="462" customFormat="false" ht="22.35" hidden="false" customHeight="false" outlineLevel="0" collapsed="false">
      <c r="A462" s="72" t="s">
        <v>26</v>
      </c>
      <c r="B462" s="87"/>
      <c r="C462" s="111" t="n">
        <f aca="false">SUM(C463)</f>
        <v>1179000</v>
      </c>
      <c r="D462" s="112"/>
      <c r="E462" s="111" t="n">
        <f aca="false">SUM(C462:D462)</f>
        <v>1179000</v>
      </c>
    </row>
    <row r="463" customFormat="false" ht="22.35" hidden="false" customHeight="false" outlineLevel="0" collapsed="false">
      <c r="A463" s="75" t="s">
        <v>555</v>
      </c>
      <c r="B463" s="87" t="s">
        <v>556</v>
      </c>
      <c r="C463" s="69" t="n">
        <v>1179000</v>
      </c>
      <c r="D463" s="69"/>
      <c r="E463" s="111" t="n">
        <f aca="false">SUM(C463:D463)</f>
        <v>1179000</v>
      </c>
    </row>
    <row r="464" customFormat="false" ht="12.8" hidden="false" customHeight="false" outlineLevel="0" collapsed="false">
      <c r="A464" s="75"/>
      <c r="B464" s="87"/>
      <c r="C464" s="69"/>
      <c r="D464" s="69"/>
      <c r="E464" s="111" t="n">
        <f aca="false">SUM(C464:D464)</f>
        <v>0</v>
      </c>
    </row>
    <row r="465" customFormat="false" ht="23.85" hidden="false" customHeight="false" outlineLevel="0" collapsed="false">
      <c r="A465" s="61" t="s">
        <v>558</v>
      </c>
      <c r="B465" s="102" t="s">
        <v>19</v>
      </c>
      <c r="C465" s="118" t="n">
        <f aca="false">SUM(C467:C470)</f>
        <v>2004000</v>
      </c>
      <c r="D465" s="118" t="n">
        <f aca="false">SUM(D467:D470)</f>
        <v>0</v>
      </c>
      <c r="E465" s="77" t="n">
        <f aca="false">SUM(C465:D465)</f>
        <v>2004000</v>
      </c>
    </row>
    <row r="466" customFormat="false" ht="22.35" hidden="false" customHeight="false" outlineLevel="0" collapsed="false">
      <c r="A466" s="67" t="s">
        <v>26</v>
      </c>
      <c r="B466" s="48"/>
      <c r="C466" s="111" t="n">
        <f aca="false">SUM(C467:C468)</f>
        <v>2004000</v>
      </c>
      <c r="D466" s="111" t="n">
        <f aca="false">SUM(D467)</f>
        <v>0</v>
      </c>
      <c r="E466" s="111" t="n">
        <f aca="false">SUM(C466:D466)</f>
        <v>2004000</v>
      </c>
    </row>
    <row r="467" customFormat="false" ht="22.35" hidden="false" customHeight="false" outlineLevel="0" collapsed="false">
      <c r="A467" s="75" t="s">
        <v>555</v>
      </c>
      <c r="B467" s="87" t="s">
        <v>556</v>
      </c>
      <c r="C467" s="69" t="n">
        <v>2004000</v>
      </c>
      <c r="D467" s="69"/>
      <c r="E467" s="111" t="n">
        <f aca="false">SUM(C467:D467)</f>
        <v>2004000</v>
      </c>
    </row>
    <row r="468" customFormat="false" ht="32.8" hidden="false" customHeight="false" outlineLevel="0" collapsed="false">
      <c r="A468" s="75" t="s">
        <v>30</v>
      </c>
      <c r="B468" s="79" t="s">
        <v>31</v>
      </c>
      <c r="C468" s="69"/>
      <c r="D468" s="69"/>
      <c r="E468" s="111" t="n">
        <f aca="false">SUM(C468:D468)</f>
        <v>0</v>
      </c>
    </row>
    <row r="469" customFormat="false" ht="32.8" hidden="false" customHeight="false" outlineLevel="0" collapsed="false">
      <c r="A469" s="75" t="s">
        <v>55</v>
      </c>
      <c r="B469" s="48" t="s">
        <v>56</v>
      </c>
      <c r="C469" s="69"/>
      <c r="D469" s="69"/>
      <c r="E469" s="111" t="n">
        <f aca="false">SUM(C469:D469)</f>
        <v>0</v>
      </c>
    </row>
    <row r="470" customFormat="false" ht="22.35" hidden="false" customHeight="false" outlineLevel="0" collapsed="false">
      <c r="A470" s="75" t="s">
        <v>57</v>
      </c>
      <c r="B470" s="48" t="s">
        <v>58</v>
      </c>
      <c r="C470" s="69"/>
      <c r="D470" s="69"/>
      <c r="E470" s="111" t="n">
        <f aca="false">SUM(C470:D470)</f>
        <v>0</v>
      </c>
    </row>
    <row r="471" customFormat="false" ht="12.8" hidden="false" customHeight="false" outlineLevel="0" collapsed="false">
      <c r="A471" s="72"/>
      <c r="B471" s="48"/>
      <c r="C471" s="111"/>
      <c r="D471" s="111"/>
      <c r="E471" s="111" t="n">
        <f aca="false">SUM(C471:D471)</f>
        <v>0</v>
      </c>
    </row>
    <row r="472" customFormat="false" ht="23.85" hidden="false" customHeight="false" outlineLevel="0" collapsed="false">
      <c r="A472" s="61" t="s">
        <v>559</v>
      </c>
      <c r="B472" s="102" t="s">
        <v>19</v>
      </c>
      <c r="C472" s="108" t="n">
        <f aca="false">SUM(C474:C475)</f>
        <v>2619000</v>
      </c>
      <c r="D472" s="108" t="n">
        <f aca="false">SUM(D474:D475)</f>
        <v>0</v>
      </c>
      <c r="E472" s="77" t="n">
        <f aca="false">SUM(C472:D472)</f>
        <v>2619000</v>
      </c>
    </row>
    <row r="473" customFormat="false" ht="22.35" hidden="false" customHeight="false" outlineLevel="0" collapsed="false">
      <c r="A473" s="72" t="s">
        <v>26</v>
      </c>
      <c r="B473" s="87"/>
      <c r="C473" s="112" t="n">
        <f aca="false">SUM(C474:C475)</f>
        <v>2619000</v>
      </c>
      <c r="D473" s="112"/>
      <c r="E473" s="111" t="n">
        <f aca="false">SUM(C473:D473)</f>
        <v>2619000</v>
      </c>
    </row>
    <row r="474" customFormat="false" ht="22.35" hidden="false" customHeight="false" outlineLevel="0" collapsed="false">
      <c r="A474" s="75" t="s">
        <v>555</v>
      </c>
      <c r="B474" s="87" t="s">
        <v>556</v>
      </c>
      <c r="C474" s="69" t="n">
        <v>2589000</v>
      </c>
      <c r="D474" s="69"/>
      <c r="E474" s="111" t="n">
        <f aca="false">SUM(C474:D474)</f>
        <v>2589000</v>
      </c>
    </row>
    <row r="475" customFormat="false" ht="32.8" hidden="false" customHeight="false" outlineLevel="0" collapsed="false">
      <c r="A475" s="72" t="s">
        <v>30</v>
      </c>
      <c r="B475" s="48" t="s">
        <v>31</v>
      </c>
      <c r="C475" s="69" t="n">
        <v>30000</v>
      </c>
      <c r="D475" s="69"/>
      <c r="E475" s="111" t="n">
        <f aca="false">SUM(C475:D475)</f>
        <v>30000</v>
      </c>
    </row>
    <row r="476" customFormat="false" ht="12.8" hidden="false" customHeight="false" outlineLevel="0" collapsed="false">
      <c r="A476" s="72"/>
      <c r="B476" s="48"/>
      <c r="C476" s="69"/>
      <c r="D476" s="111"/>
      <c r="E476" s="111"/>
    </row>
    <row r="477" customFormat="false" ht="23.85" hidden="false" customHeight="false" outlineLevel="0" collapsed="false">
      <c r="A477" s="61" t="s">
        <v>560</v>
      </c>
      <c r="B477" s="102" t="s">
        <v>19</v>
      </c>
      <c r="C477" s="108" t="n">
        <f aca="false">SUM(C479:C480)</f>
        <v>1539000</v>
      </c>
      <c r="D477" s="118"/>
      <c r="E477" s="77" t="n">
        <f aca="false">SUM(C477:D477)</f>
        <v>1539000</v>
      </c>
    </row>
    <row r="478" customFormat="false" ht="22.35" hidden="false" customHeight="false" outlineLevel="0" collapsed="false">
      <c r="A478" s="72" t="s">
        <v>26</v>
      </c>
      <c r="B478" s="87"/>
      <c r="C478" s="111" t="n">
        <f aca="false">SUM(C479:C480)</f>
        <v>1539000</v>
      </c>
      <c r="D478" s="112"/>
      <c r="E478" s="111" t="n">
        <f aca="false">SUM(C478:D478)</f>
        <v>1539000</v>
      </c>
    </row>
    <row r="479" customFormat="false" ht="22.35" hidden="false" customHeight="false" outlineLevel="0" collapsed="false">
      <c r="A479" s="75" t="s">
        <v>555</v>
      </c>
      <c r="B479" s="87" t="s">
        <v>556</v>
      </c>
      <c r="C479" s="69" t="n">
        <v>1539000</v>
      </c>
      <c r="D479" s="69"/>
      <c r="E479" s="111" t="n">
        <f aca="false">SUM(C479:D479)</f>
        <v>1539000</v>
      </c>
    </row>
    <row r="480" customFormat="false" ht="32.8" hidden="false" customHeight="false" outlineLevel="0" collapsed="false">
      <c r="A480" s="75" t="s">
        <v>30</v>
      </c>
      <c r="B480" s="79" t="s">
        <v>31</v>
      </c>
      <c r="C480" s="69"/>
      <c r="D480" s="69"/>
      <c r="E480" s="111" t="n">
        <f aca="false">SUM(C480:D480)</f>
        <v>0</v>
      </c>
    </row>
    <row r="481" customFormat="false" ht="12.8" hidden="false" customHeight="false" outlineLevel="0" collapsed="false">
      <c r="A481" s="72"/>
      <c r="B481" s="48"/>
      <c r="C481" s="111"/>
      <c r="D481" s="111"/>
      <c r="E481" s="111" t="n">
        <f aca="false">SUM(C481:D481)</f>
        <v>0</v>
      </c>
    </row>
    <row r="482" customFormat="false" ht="23.85" hidden="false" customHeight="false" outlineLevel="0" collapsed="false">
      <c r="A482" s="61" t="s">
        <v>561</v>
      </c>
      <c r="B482" s="102" t="s">
        <v>19</v>
      </c>
      <c r="C482" s="108" t="n">
        <f aca="false">SUM(C484:C488)</f>
        <v>2577000</v>
      </c>
      <c r="D482" s="108" t="n">
        <f aca="false">SUM(D484:D488)</f>
        <v>0</v>
      </c>
      <c r="E482" s="108" t="n">
        <f aca="false">SUM(C482:D482)</f>
        <v>2577000</v>
      </c>
    </row>
    <row r="483" customFormat="false" ht="22.35" hidden="false" customHeight="false" outlineLevel="0" collapsed="false">
      <c r="A483" s="67" t="s">
        <v>26</v>
      </c>
      <c r="B483" s="48"/>
      <c r="C483" s="111" t="n">
        <f aca="false">SUM(C484:C486)</f>
        <v>2577000</v>
      </c>
      <c r="D483" s="111" t="n">
        <f aca="false">SUM(D484:D486)</f>
        <v>0</v>
      </c>
      <c r="E483" s="111" t="n">
        <f aca="false">SUM(C483:D483)</f>
        <v>2577000</v>
      </c>
    </row>
    <row r="484" customFormat="false" ht="22.35" hidden="false" customHeight="false" outlineLevel="0" collapsed="false">
      <c r="A484" s="75" t="s">
        <v>555</v>
      </c>
      <c r="B484" s="87" t="s">
        <v>556</v>
      </c>
      <c r="C484" s="69" t="n">
        <f aca="false">2389000+50000+50000</f>
        <v>2489000</v>
      </c>
      <c r="D484" s="69"/>
      <c r="E484" s="69" t="n">
        <f aca="false">SUM(C484:D484)</f>
        <v>2489000</v>
      </c>
    </row>
    <row r="485" customFormat="false" ht="64.15" hidden="false" customHeight="false" outlineLevel="0" collapsed="false">
      <c r="A485" s="126" t="s">
        <v>562</v>
      </c>
      <c r="B485" s="87"/>
      <c r="C485" s="69"/>
      <c r="D485" s="69"/>
      <c r="E485" s="69"/>
    </row>
    <row r="486" customFormat="false" ht="32.8" hidden="false" customHeight="false" outlineLevel="0" collapsed="false">
      <c r="A486" s="75" t="s">
        <v>30</v>
      </c>
      <c r="B486" s="48" t="s">
        <v>31</v>
      </c>
      <c r="C486" s="69" t="n">
        <v>88000</v>
      </c>
      <c r="D486" s="69"/>
      <c r="E486" s="69" t="n">
        <f aca="false">SUM(C486:D486)</f>
        <v>88000</v>
      </c>
    </row>
    <row r="487" customFormat="false" ht="32.8" hidden="false" customHeight="false" outlineLevel="0" collapsed="false">
      <c r="A487" s="75" t="s">
        <v>55</v>
      </c>
      <c r="B487" s="48" t="s">
        <v>56</v>
      </c>
      <c r="C487" s="69"/>
      <c r="D487" s="69"/>
      <c r="E487" s="69" t="n">
        <f aca="false">SUM(C487:D487)</f>
        <v>0</v>
      </c>
    </row>
    <row r="488" customFormat="false" ht="22.35" hidden="false" customHeight="false" outlineLevel="0" collapsed="false">
      <c r="A488" s="75" t="s">
        <v>57</v>
      </c>
      <c r="B488" s="48" t="s">
        <v>58</v>
      </c>
      <c r="C488" s="69"/>
      <c r="D488" s="69"/>
      <c r="E488" s="69" t="n">
        <f aca="false">SUM(C488:D488)</f>
        <v>0</v>
      </c>
    </row>
    <row r="489" customFormat="false" ht="12.8" hidden="false" customHeight="false" outlineLevel="0" collapsed="false">
      <c r="A489" s="75"/>
      <c r="B489" s="87"/>
      <c r="C489" s="69"/>
      <c r="D489" s="69"/>
      <c r="E489" s="69"/>
    </row>
    <row r="490" customFormat="false" ht="23.85" hidden="false" customHeight="false" outlineLevel="0" collapsed="false">
      <c r="A490" s="61" t="s">
        <v>563</v>
      </c>
      <c r="B490" s="102" t="s">
        <v>19</v>
      </c>
      <c r="C490" s="108" t="n">
        <f aca="false">SUM(C492:C493)</f>
        <v>2613000</v>
      </c>
      <c r="D490" s="118"/>
      <c r="E490" s="108" t="n">
        <f aca="false">SUM(C490:D490)</f>
        <v>2613000</v>
      </c>
    </row>
    <row r="491" customFormat="false" ht="22.35" hidden="false" customHeight="false" outlineLevel="0" collapsed="false">
      <c r="A491" s="72" t="s">
        <v>26</v>
      </c>
      <c r="B491" s="87"/>
      <c r="C491" s="111" t="n">
        <f aca="false">SUM(C492:C493)</f>
        <v>2613000</v>
      </c>
      <c r="D491" s="112"/>
      <c r="E491" s="69" t="n">
        <f aca="false">SUM(C491:D491)</f>
        <v>2613000</v>
      </c>
    </row>
    <row r="492" customFormat="false" ht="22.35" hidden="false" customHeight="false" outlineLevel="0" collapsed="false">
      <c r="A492" s="75" t="s">
        <v>555</v>
      </c>
      <c r="B492" s="87" t="s">
        <v>556</v>
      </c>
      <c r="C492" s="69" t="n">
        <v>2613000</v>
      </c>
      <c r="D492" s="69"/>
      <c r="E492" s="69" t="n">
        <f aca="false">SUM(C492:D492)</f>
        <v>2613000</v>
      </c>
    </row>
    <row r="493" customFormat="false" ht="32.8" hidden="false" customHeight="false" outlineLevel="0" collapsed="false">
      <c r="A493" s="75" t="s">
        <v>30</v>
      </c>
      <c r="B493" s="79" t="s">
        <v>31</v>
      </c>
      <c r="C493" s="69"/>
      <c r="D493" s="69"/>
      <c r="E493" s="69" t="n">
        <f aca="false">SUM(C493:D493)</f>
        <v>0</v>
      </c>
    </row>
    <row r="494" customFormat="false" ht="12.8" hidden="false" customHeight="false" outlineLevel="0" collapsed="false">
      <c r="A494" s="75"/>
      <c r="B494" s="87"/>
      <c r="C494" s="69"/>
      <c r="D494" s="69"/>
      <c r="E494" s="69"/>
    </row>
    <row r="495" customFormat="false" ht="23.85" hidden="false" customHeight="false" outlineLevel="0" collapsed="false">
      <c r="A495" s="61" t="s">
        <v>564</v>
      </c>
      <c r="B495" s="102" t="s">
        <v>19</v>
      </c>
      <c r="C495" s="108" t="n">
        <f aca="false">SUM(C497:C497)</f>
        <v>2117000</v>
      </c>
      <c r="D495" s="118" t="n">
        <f aca="false">SUM(D497:D497)</f>
        <v>0</v>
      </c>
      <c r="E495" s="108" t="n">
        <f aca="false">SUM(C495:D495)</f>
        <v>2117000</v>
      </c>
    </row>
    <row r="496" customFormat="false" ht="22.35" hidden="false" customHeight="false" outlineLevel="0" collapsed="false">
      <c r="A496" s="72" t="s">
        <v>26</v>
      </c>
      <c r="B496" s="87"/>
      <c r="C496" s="111" t="n">
        <f aca="false">SUM(C497:C497)</f>
        <v>2117000</v>
      </c>
      <c r="D496" s="112"/>
      <c r="E496" s="69" t="n">
        <f aca="false">SUM(C496:D496)</f>
        <v>2117000</v>
      </c>
    </row>
    <row r="497" customFormat="false" ht="22.35" hidden="false" customHeight="false" outlineLevel="0" collapsed="false">
      <c r="A497" s="116" t="s">
        <v>555</v>
      </c>
      <c r="B497" s="102" t="s">
        <v>556</v>
      </c>
      <c r="C497" s="103" t="n">
        <v>2117000</v>
      </c>
      <c r="D497" s="103"/>
      <c r="E497" s="103" t="n">
        <f aca="false">SUM(C497:D497)</f>
        <v>2117000</v>
      </c>
    </row>
    <row r="498" customFormat="false" ht="12.8" hidden="false" customHeight="false" outlineLevel="0" collapsed="false">
      <c r="A498" s="75"/>
      <c r="B498" s="87"/>
      <c r="C498" s="69"/>
      <c r="D498" s="69"/>
      <c r="E498" s="69"/>
    </row>
    <row r="499" customFormat="false" ht="23.85" hidden="false" customHeight="false" outlineLevel="0" collapsed="false">
      <c r="A499" s="61" t="s">
        <v>565</v>
      </c>
      <c r="B499" s="76" t="s">
        <v>19</v>
      </c>
      <c r="C499" s="118" t="n">
        <f aca="false">SUM(C501:C503)</f>
        <v>2829000</v>
      </c>
      <c r="D499" s="118" t="n">
        <f aca="false">SUM(D501:D503)</f>
        <v>0</v>
      </c>
      <c r="E499" s="108" t="n">
        <f aca="false">SUM(C499:D499)</f>
        <v>2829000</v>
      </c>
    </row>
    <row r="500" customFormat="false" ht="22.35" hidden="false" customHeight="false" outlineLevel="0" collapsed="false">
      <c r="A500" s="67" t="s">
        <v>26</v>
      </c>
      <c r="B500" s="48"/>
      <c r="C500" s="111" t="n">
        <f aca="false">SUM(C501:C502)</f>
        <v>2829000</v>
      </c>
      <c r="D500" s="111" t="n">
        <f aca="false">SUM(D501:D502)</f>
        <v>0</v>
      </c>
      <c r="E500" s="111" t="n">
        <f aca="false">SUM(C500:D500)</f>
        <v>2829000</v>
      </c>
    </row>
    <row r="501" customFormat="false" ht="22.35" hidden="false" customHeight="false" outlineLevel="0" collapsed="false">
      <c r="A501" s="75" t="s">
        <v>555</v>
      </c>
      <c r="B501" s="87" t="s">
        <v>556</v>
      </c>
      <c r="C501" s="69" t="n">
        <v>2829000</v>
      </c>
      <c r="D501" s="69"/>
      <c r="E501" s="69" t="n">
        <f aca="false">SUM(C501:D501)</f>
        <v>2829000</v>
      </c>
    </row>
    <row r="502" customFormat="false" ht="32.8" hidden="false" customHeight="false" outlineLevel="0" collapsed="false">
      <c r="A502" s="75" t="s">
        <v>30</v>
      </c>
      <c r="B502" s="79" t="s">
        <v>31</v>
      </c>
      <c r="C502" s="69"/>
      <c r="D502" s="69"/>
      <c r="E502" s="69" t="n">
        <f aca="false">SUM(C502:D502)</f>
        <v>0</v>
      </c>
    </row>
    <row r="503" customFormat="false" ht="22.35" hidden="false" customHeight="false" outlineLevel="0" collapsed="false">
      <c r="A503" s="75" t="s">
        <v>57</v>
      </c>
      <c r="B503" s="48" t="s">
        <v>58</v>
      </c>
      <c r="C503" s="69"/>
      <c r="D503" s="69"/>
      <c r="E503" s="69" t="n">
        <f aca="false">SUM(C503:D503)</f>
        <v>0</v>
      </c>
    </row>
    <row r="504" customFormat="false" ht="12.8" hidden="false" customHeight="false" outlineLevel="0" collapsed="false">
      <c r="A504" s="75"/>
      <c r="B504" s="87"/>
      <c r="C504" s="69"/>
      <c r="D504" s="69"/>
      <c r="E504" s="69"/>
    </row>
    <row r="505" customFormat="false" ht="23.85" hidden="false" customHeight="false" outlineLevel="0" collapsed="false">
      <c r="A505" s="61" t="s">
        <v>566</v>
      </c>
      <c r="B505" s="124" t="s">
        <v>19</v>
      </c>
      <c r="C505" s="118" t="n">
        <f aca="false">SUM(C507:C510)</f>
        <v>2807000</v>
      </c>
      <c r="D505" s="108" t="n">
        <f aca="false">SUM(D507:D510)</f>
        <v>0</v>
      </c>
      <c r="E505" s="108" t="n">
        <f aca="false">SUM(C505:D505)</f>
        <v>2807000</v>
      </c>
    </row>
    <row r="506" customFormat="false" ht="22.35" hidden="false" customHeight="false" outlineLevel="0" collapsed="false">
      <c r="A506" s="67" t="s">
        <v>26</v>
      </c>
      <c r="B506" s="68"/>
      <c r="C506" s="151" t="n">
        <f aca="false">SUM(C507:C508)</f>
        <v>2807000</v>
      </c>
      <c r="D506" s="151" t="n">
        <f aca="false">SUM(D507:D508)</f>
        <v>0</v>
      </c>
      <c r="E506" s="151" t="n">
        <f aca="false">SUM(C506:D506)</f>
        <v>2807000</v>
      </c>
    </row>
    <row r="507" customFormat="false" ht="22.35" hidden="false" customHeight="false" outlineLevel="0" collapsed="false">
      <c r="A507" s="75" t="s">
        <v>555</v>
      </c>
      <c r="B507" s="87" t="s">
        <v>556</v>
      </c>
      <c r="C507" s="69" t="n">
        <v>2762000</v>
      </c>
      <c r="D507" s="69"/>
      <c r="E507" s="69" t="n">
        <f aca="false">SUM(C507:D507)</f>
        <v>2762000</v>
      </c>
    </row>
    <row r="508" customFormat="false" ht="32.8" hidden="false" customHeight="false" outlineLevel="0" collapsed="false">
      <c r="A508" s="75" t="s">
        <v>30</v>
      </c>
      <c r="B508" s="48" t="s">
        <v>31</v>
      </c>
      <c r="C508" s="69" t="n">
        <v>45000</v>
      </c>
      <c r="D508" s="69"/>
      <c r="E508" s="69" t="n">
        <f aca="false">SUM(C508:D508)</f>
        <v>45000</v>
      </c>
    </row>
    <row r="509" customFormat="false" ht="22.35" hidden="false" customHeight="false" outlineLevel="0" collapsed="false">
      <c r="A509" s="75" t="s">
        <v>57</v>
      </c>
      <c r="B509" s="79" t="s">
        <v>58</v>
      </c>
      <c r="C509" s="69"/>
      <c r="D509" s="69"/>
      <c r="E509" s="69" t="n">
        <f aca="false">SUM(C509:D509)</f>
        <v>0</v>
      </c>
    </row>
    <row r="510" customFormat="false" ht="12.8" hidden="false" customHeight="false" outlineLevel="0" collapsed="false">
      <c r="A510" s="75"/>
      <c r="B510" s="87"/>
      <c r="C510" s="69"/>
      <c r="D510" s="69"/>
      <c r="E510" s="69"/>
    </row>
    <row r="511" customFormat="false" ht="23.85" hidden="false" customHeight="false" outlineLevel="0" collapsed="false">
      <c r="A511" s="61" t="s">
        <v>567</v>
      </c>
      <c r="B511" s="76" t="s">
        <v>19</v>
      </c>
      <c r="C511" s="108" t="n">
        <f aca="false">SUM(C513:C515)</f>
        <v>3220000</v>
      </c>
      <c r="D511" s="108" t="n">
        <f aca="false">SUM(D513:D515)</f>
        <v>0</v>
      </c>
      <c r="E511" s="108" t="n">
        <f aca="false">SUM(C511:D511)</f>
        <v>3220000</v>
      </c>
    </row>
    <row r="512" customFormat="false" ht="22.35" hidden="false" customHeight="false" outlineLevel="0" collapsed="false">
      <c r="A512" s="72" t="s">
        <v>26</v>
      </c>
      <c r="B512" s="130"/>
      <c r="C512" s="111" t="n">
        <f aca="false">SUM(C513:C514)</f>
        <v>3220000</v>
      </c>
      <c r="D512" s="112"/>
      <c r="E512" s="69" t="n">
        <f aca="false">SUM(C512:D512)</f>
        <v>3220000</v>
      </c>
    </row>
    <row r="513" customFormat="false" ht="22.35" hidden="false" customHeight="false" outlineLevel="0" collapsed="false">
      <c r="A513" s="75" t="s">
        <v>555</v>
      </c>
      <c r="B513" s="87" t="s">
        <v>556</v>
      </c>
      <c r="C513" s="69" t="n">
        <v>3193000</v>
      </c>
      <c r="D513" s="69"/>
      <c r="E513" s="69" t="n">
        <f aca="false">SUM(C513:D513)</f>
        <v>3193000</v>
      </c>
    </row>
    <row r="514" customFormat="false" ht="32.8" hidden="false" customHeight="false" outlineLevel="0" collapsed="false">
      <c r="A514" s="75" t="s">
        <v>30</v>
      </c>
      <c r="B514" s="87" t="s">
        <v>31</v>
      </c>
      <c r="C514" s="69" t="n">
        <v>27000</v>
      </c>
      <c r="D514" s="69"/>
      <c r="E514" s="69" t="n">
        <f aca="false">SUM(C514:D514)</f>
        <v>27000</v>
      </c>
    </row>
    <row r="515" customFormat="false" ht="12.8" hidden="false" customHeight="false" outlineLevel="0" collapsed="false">
      <c r="A515" s="75"/>
      <c r="B515" s="87"/>
      <c r="C515" s="69"/>
      <c r="D515" s="69"/>
      <c r="E515" s="69"/>
    </row>
    <row r="516" customFormat="false" ht="23.85" hidden="false" customHeight="false" outlineLevel="0" collapsed="false">
      <c r="A516" s="61" t="s">
        <v>568</v>
      </c>
      <c r="B516" s="124" t="s">
        <v>19</v>
      </c>
      <c r="C516" s="108" t="n">
        <f aca="false">SUM(C518:C521)</f>
        <v>3293000</v>
      </c>
      <c r="D516" s="118" t="n">
        <f aca="false">SUM(D518:D521)</f>
        <v>0</v>
      </c>
      <c r="E516" s="108" t="n">
        <f aca="false">SUM(C516:D516)</f>
        <v>3293000</v>
      </c>
    </row>
    <row r="517" customFormat="false" ht="22.35" hidden="false" customHeight="false" outlineLevel="0" collapsed="false">
      <c r="A517" s="84" t="s">
        <v>26</v>
      </c>
      <c r="B517" s="68"/>
      <c r="C517" s="113" t="n">
        <f aca="false">SUM(C518:C519)</f>
        <v>3293000</v>
      </c>
      <c r="D517" s="113"/>
      <c r="E517" s="113" t="n">
        <f aca="false">SUM(C517:D517)</f>
        <v>3293000</v>
      </c>
    </row>
    <row r="518" customFormat="false" ht="22.35" hidden="false" customHeight="false" outlineLevel="0" collapsed="false">
      <c r="A518" s="75" t="s">
        <v>555</v>
      </c>
      <c r="B518" s="87" t="s">
        <v>556</v>
      </c>
      <c r="C518" s="69" t="n">
        <v>3243000</v>
      </c>
      <c r="D518" s="69"/>
      <c r="E518" s="69" t="n">
        <f aca="false">SUM(C518:D518)</f>
        <v>3243000</v>
      </c>
    </row>
    <row r="519" customFormat="false" ht="32.8" hidden="false" customHeight="false" outlineLevel="0" collapsed="false">
      <c r="A519" s="75" t="s">
        <v>30</v>
      </c>
      <c r="B519" s="87" t="s">
        <v>31</v>
      </c>
      <c r="C519" s="69" t="n">
        <v>50000</v>
      </c>
      <c r="D519" s="69"/>
      <c r="E519" s="69" t="n">
        <f aca="false">SUM(C519:D519)</f>
        <v>50000</v>
      </c>
    </row>
    <row r="520" customFormat="false" ht="22.35" hidden="false" customHeight="false" outlineLevel="0" collapsed="false">
      <c r="A520" s="75" t="s">
        <v>57</v>
      </c>
      <c r="B520" s="122" t="s">
        <v>58</v>
      </c>
      <c r="C520" s="69"/>
      <c r="D520" s="69"/>
      <c r="E520" s="69" t="n">
        <f aca="false">SUM(C520:D520)</f>
        <v>0</v>
      </c>
    </row>
    <row r="521" customFormat="false" ht="12.8" hidden="false" customHeight="false" outlineLevel="0" collapsed="false">
      <c r="A521" s="75"/>
      <c r="B521" s="87"/>
      <c r="C521" s="69"/>
      <c r="D521" s="69"/>
      <c r="E521" s="69"/>
    </row>
    <row r="522" customFormat="false" ht="23.85" hidden="false" customHeight="false" outlineLevel="0" collapsed="false">
      <c r="A522" s="61" t="s">
        <v>569</v>
      </c>
      <c r="B522" s="124" t="s">
        <v>19</v>
      </c>
      <c r="C522" s="108" t="n">
        <f aca="false">SUM(C524:C528)</f>
        <v>2903000</v>
      </c>
      <c r="D522" s="118" t="n">
        <f aca="false">SUM(D524:D528)</f>
        <v>0</v>
      </c>
      <c r="E522" s="108" t="n">
        <f aca="false">SUM(C522:D522)</f>
        <v>2903000</v>
      </c>
    </row>
    <row r="523" customFormat="false" ht="22.35" hidden="false" customHeight="false" outlineLevel="0" collapsed="false">
      <c r="A523" s="75" t="s">
        <v>26</v>
      </c>
      <c r="B523" s="48"/>
      <c r="C523" s="69" t="n">
        <f aca="false">SUM(C524:C525)</f>
        <v>2903000</v>
      </c>
      <c r="D523" s="69"/>
      <c r="E523" s="69" t="n">
        <f aca="false">SUM(C523:D523)</f>
        <v>2903000</v>
      </c>
    </row>
    <row r="524" customFormat="false" ht="22.35" hidden="false" customHeight="false" outlineLevel="0" collapsed="false">
      <c r="A524" s="75" t="s">
        <v>555</v>
      </c>
      <c r="B524" s="87" t="s">
        <v>556</v>
      </c>
      <c r="C524" s="69" t="n">
        <v>2873000</v>
      </c>
      <c r="D524" s="69"/>
      <c r="E524" s="69" t="n">
        <f aca="false">SUM(C524:D524)</f>
        <v>2873000</v>
      </c>
    </row>
    <row r="525" customFormat="false" ht="32.8" hidden="false" customHeight="false" outlineLevel="0" collapsed="false">
      <c r="A525" s="75" t="s">
        <v>30</v>
      </c>
      <c r="B525" s="87" t="s">
        <v>31</v>
      </c>
      <c r="C525" s="69" t="n">
        <v>30000</v>
      </c>
      <c r="D525" s="69"/>
      <c r="E525" s="69" t="n">
        <f aca="false">SUM(C525:D525)</f>
        <v>30000</v>
      </c>
    </row>
    <row r="526" customFormat="false" ht="32.8" hidden="false" customHeight="false" outlineLevel="0" collapsed="false">
      <c r="A526" s="75" t="s">
        <v>55</v>
      </c>
      <c r="B526" s="122" t="s">
        <v>56</v>
      </c>
      <c r="C526" s="69"/>
      <c r="D526" s="69"/>
      <c r="E526" s="69"/>
    </row>
    <row r="527" customFormat="false" ht="22.35" hidden="false" customHeight="false" outlineLevel="0" collapsed="false">
      <c r="A527" s="75" t="s">
        <v>57</v>
      </c>
      <c r="B527" s="122" t="s">
        <v>58</v>
      </c>
      <c r="C527" s="69"/>
      <c r="D527" s="69"/>
      <c r="E527" s="69"/>
    </row>
    <row r="528" customFormat="false" ht="12.8" hidden="false" customHeight="false" outlineLevel="0" collapsed="false">
      <c r="A528" s="75"/>
      <c r="B528" s="87"/>
      <c r="C528" s="69"/>
      <c r="D528" s="69"/>
      <c r="E528" s="69"/>
    </row>
    <row r="529" customFormat="false" ht="23.85" hidden="false" customHeight="false" outlineLevel="0" collapsed="false">
      <c r="A529" s="61" t="s">
        <v>570</v>
      </c>
      <c r="B529" s="124" t="s">
        <v>19</v>
      </c>
      <c r="C529" s="108" t="n">
        <f aca="false">SUM(C531:C534)</f>
        <v>3100000</v>
      </c>
      <c r="D529" s="118" t="n">
        <f aca="false">SUM(D531:D534)</f>
        <v>0</v>
      </c>
      <c r="E529" s="108" t="n">
        <f aca="false">SUM(C529:D529)</f>
        <v>3100000</v>
      </c>
    </row>
    <row r="530" customFormat="false" ht="22.35" hidden="false" customHeight="false" outlineLevel="0" collapsed="false">
      <c r="A530" s="67" t="s">
        <v>26</v>
      </c>
      <c r="B530" s="48"/>
      <c r="C530" s="111" t="n">
        <f aca="false">SUM(C531:C532)</f>
        <v>3100000</v>
      </c>
      <c r="D530" s="111" t="n">
        <f aca="false">SUM(D531:D532)</f>
        <v>0</v>
      </c>
      <c r="E530" s="111" t="n">
        <f aca="false">SUM(C530:D530)</f>
        <v>3100000</v>
      </c>
    </row>
    <row r="531" customFormat="false" ht="22.35" hidden="false" customHeight="false" outlineLevel="0" collapsed="false">
      <c r="A531" s="75" t="s">
        <v>555</v>
      </c>
      <c r="B531" s="87" t="s">
        <v>556</v>
      </c>
      <c r="C531" s="69" t="n">
        <v>3050000</v>
      </c>
      <c r="D531" s="69"/>
      <c r="E531" s="69" t="n">
        <f aca="false">SUM(C531:D531)</f>
        <v>3050000</v>
      </c>
    </row>
    <row r="532" customFormat="false" ht="32.8" hidden="false" customHeight="false" outlineLevel="0" collapsed="false">
      <c r="A532" s="75" t="s">
        <v>30</v>
      </c>
      <c r="B532" s="87" t="s">
        <v>31</v>
      </c>
      <c r="C532" s="69" t="n">
        <v>50000</v>
      </c>
      <c r="D532" s="69"/>
      <c r="E532" s="69" t="n">
        <f aca="false">SUM(C532:D532)</f>
        <v>50000</v>
      </c>
    </row>
    <row r="533" customFormat="false" ht="22.35" hidden="false" customHeight="false" outlineLevel="0" collapsed="false">
      <c r="A533" s="75" t="s">
        <v>57</v>
      </c>
      <c r="B533" s="122" t="s">
        <v>58</v>
      </c>
      <c r="C533" s="69"/>
      <c r="D533" s="69"/>
      <c r="E533" s="69" t="n">
        <f aca="false">SUM(C533:D533)</f>
        <v>0</v>
      </c>
    </row>
    <row r="534" customFormat="false" ht="12.8" hidden="false" customHeight="false" outlineLevel="0" collapsed="false">
      <c r="A534" s="75"/>
      <c r="B534" s="87"/>
      <c r="C534" s="69"/>
      <c r="D534" s="69"/>
      <c r="E534" s="69"/>
    </row>
    <row r="535" customFormat="false" ht="23.85" hidden="false" customHeight="false" outlineLevel="0" collapsed="false">
      <c r="A535" s="61" t="s">
        <v>571</v>
      </c>
      <c r="B535" s="76" t="s">
        <v>19</v>
      </c>
      <c r="C535" s="118" t="n">
        <f aca="false">SUM(C537:C537)</f>
        <v>2579000</v>
      </c>
      <c r="D535" s="118" t="n">
        <f aca="false">SUM(D537:D537)</f>
        <v>0</v>
      </c>
      <c r="E535" s="108" t="n">
        <f aca="false">SUM(C535:D535)</f>
        <v>2579000</v>
      </c>
    </row>
    <row r="536" customFormat="false" ht="22.35" hidden="false" customHeight="false" outlineLevel="0" collapsed="false">
      <c r="A536" s="72" t="s">
        <v>26</v>
      </c>
      <c r="B536" s="130"/>
      <c r="C536" s="111" t="n">
        <f aca="false">SUM(C537:C537)</f>
        <v>2579000</v>
      </c>
      <c r="D536" s="112"/>
      <c r="E536" s="69" t="n">
        <f aca="false">SUM(C536:D536)</f>
        <v>2579000</v>
      </c>
    </row>
    <row r="537" customFormat="false" ht="22.35" hidden="false" customHeight="false" outlineLevel="0" collapsed="false">
      <c r="A537" s="75" t="s">
        <v>555</v>
      </c>
      <c r="B537" s="87" t="s">
        <v>556</v>
      </c>
      <c r="C537" s="69" t="n">
        <v>2579000</v>
      </c>
      <c r="D537" s="69"/>
      <c r="E537" s="69" t="n">
        <f aca="false">SUM(C537:D537)</f>
        <v>2579000</v>
      </c>
    </row>
    <row r="538" customFormat="false" ht="12.8" hidden="false" customHeight="false" outlineLevel="0" collapsed="false">
      <c r="A538" s="75"/>
      <c r="B538" s="87"/>
      <c r="C538" s="69"/>
      <c r="D538" s="69"/>
      <c r="E538" s="69"/>
    </row>
    <row r="539" customFormat="false" ht="23.85" hidden="false" customHeight="false" outlineLevel="0" collapsed="false">
      <c r="A539" s="61" t="s">
        <v>572</v>
      </c>
      <c r="B539" s="76" t="s">
        <v>19</v>
      </c>
      <c r="C539" s="118" t="n">
        <f aca="false">SUM(C541:C541)</f>
        <v>2569000</v>
      </c>
      <c r="D539" s="118" t="n">
        <f aca="false">SUM(D541:D541)</f>
        <v>0</v>
      </c>
      <c r="E539" s="108" t="n">
        <f aca="false">SUM(C539:D539)</f>
        <v>2569000</v>
      </c>
    </row>
    <row r="540" customFormat="false" ht="22.35" hidden="false" customHeight="false" outlineLevel="0" collapsed="false">
      <c r="A540" s="72" t="s">
        <v>26</v>
      </c>
      <c r="B540" s="130"/>
      <c r="C540" s="111" t="n">
        <f aca="false">SUM(C541:C541)</f>
        <v>2569000</v>
      </c>
      <c r="D540" s="112"/>
      <c r="E540" s="69" t="n">
        <f aca="false">SUM(C540:D540)</f>
        <v>2569000</v>
      </c>
    </row>
    <row r="541" customFormat="false" ht="22.35" hidden="false" customHeight="false" outlineLevel="0" collapsed="false">
      <c r="A541" s="75" t="s">
        <v>555</v>
      </c>
      <c r="B541" s="87" t="s">
        <v>556</v>
      </c>
      <c r="C541" s="69" t="n">
        <v>2569000</v>
      </c>
      <c r="D541" s="69"/>
      <c r="E541" s="69" t="n">
        <f aca="false">SUM(C541:D541)</f>
        <v>2569000</v>
      </c>
    </row>
    <row r="542" customFormat="false" ht="12.8" hidden="false" customHeight="false" outlineLevel="0" collapsed="false">
      <c r="A542" s="75"/>
      <c r="B542" s="87"/>
      <c r="C542" s="69"/>
      <c r="D542" s="69"/>
      <c r="E542" s="69"/>
    </row>
    <row r="543" customFormat="false" ht="23.85" hidden="false" customHeight="false" outlineLevel="0" collapsed="false">
      <c r="A543" s="61" t="s">
        <v>573</v>
      </c>
      <c r="B543" s="76" t="s">
        <v>19</v>
      </c>
      <c r="C543" s="118" t="n">
        <f aca="false">SUM(C545:C548)</f>
        <v>3264000</v>
      </c>
      <c r="D543" s="118" t="n">
        <f aca="false">SUM(D545:D548)</f>
        <v>0</v>
      </c>
      <c r="E543" s="108" t="n">
        <f aca="false">SUM(C543:D543)</f>
        <v>3264000</v>
      </c>
    </row>
    <row r="544" customFormat="false" ht="22.35" hidden="false" customHeight="false" outlineLevel="0" collapsed="false">
      <c r="A544" s="67" t="s">
        <v>26</v>
      </c>
      <c r="B544" s="48"/>
      <c r="C544" s="111" t="n">
        <f aca="false">SUM(C545:C546)</f>
        <v>3264000</v>
      </c>
      <c r="D544" s="111" t="n">
        <f aca="false">SUM(D545:D546)</f>
        <v>0</v>
      </c>
      <c r="E544" s="111" t="n">
        <f aca="false">SUM(C544:D544)</f>
        <v>3264000</v>
      </c>
    </row>
    <row r="545" customFormat="false" ht="22.35" hidden="false" customHeight="false" outlineLevel="0" collapsed="false">
      <c r="A545" s="75" t="s">
        <v>555</v>
      </c>
      <c r="B545" s="87" t="s">
        <v>556</v>
      </c>
      <c r="C545" s="69" t="n">
        <v>3224000</v>
      </c>
      <c r="D545" s="69"/>
      <c r="E545" s="69" t="n">
        <f aca="false">SUM(C545:D545)</f>
        <v>3224000</v>
      </c>
    </row>
    <row r="546" customFormat="false" ht="32.8" hidden="false" customHeight="false" outlineLevel="0" collapsed="false">
      <c r="A546" s="75" t="s">
        <v>30</v>
      </c>
      <c r="B546" s="87" t="s">
        <v>31</v>
      </c>
      <c r="C546" s="69" t="n">
        <v>40000</v>
      </c>
      <c r="D546" s="69"/>
      <c r="E546" s="69" t="n">
        <f aca="false">SUM(C546:D546)</f>
        <v>40000</v>
      </c>
    </row>
    <row r="547" customFormat="false" ht="32.8" hidden="false" customHeight="false" outlineLevel="0" collapsed="false">
      <c r="A547" s="75" t="s">
        <v>55</v>
      </c>
      <c r="B547" s="122" t="s">
        <v>56</v>
      </c>
      <c r="C547" s="69"/>
      <c r="D547" s="69"/>
      <c r="E547" s="69" t="n">
        <f aca="false">SUM(C547:D547)</f>
        <v>0</v>
      </c>
    </row>
    <row r="548" customFormat="false" ht="22.35" hidden="false" customHeight="false" outlineLevel="0" collapsed="false">
      <c r="A548" s="75" t="s">
        <v>57</v>
      </c>
      <c r="B548" s="122" t="s">
        <v>58</v>
      </c>
      <c r="C548" s="69"/>
      <c r="D548" s="69"/>
      <c r="E548" s="69" t="n">
        <f aca="false">SUM(C548:D548)</f>
        <v>0</v>
      </c>
    </row>
    <row r="549" customFormat="false" ht="12.8" hidden="false" customHeight="false" outlineLevel="0" collapsed="false">
      <c r="A549" s="75"/>
      <c r="B549" s="87"/>
      <c r="C549" s="69"/>
      <c r="D549" s="69"/>
      <c r="E549" s="69"/>
    </row>
    <row r="550" customFormat="false" ht="23.85" hidden="false" customHeight="false" outlineLevel="0" collapsed="false">
      <c r="A550" s="61" t="s">
        <v>574</v>
      </c>
      <c r="B550" s="76" t="s">
        <v>19</v>
      </c>
      <c r="C550" s="118" t="n">
        <f aca="false">SUM(C552:C553)</f>
        <v>2282000</v>
      </c>
      <c r="D550" s="118" t="n">
        <f aca="false">SUM(D552:D552)</f>
        <v>0</v>
      </c>
      <c r="E550" s="108" t="n">
        <f aca="false">SUM(C550:D550)</f>
        <v>2282000</v>
      </c>
    </row>
    <row r="551" customFormat="false" ht="22.35" hidden="false" customHeight="false" outlineLevel="0" collapsed="false">
      <c r="A551" s="72" t="s">
        <v>26</v>
      </c>
      <c r="B551" s="130"/>
      <c r="C551" s="111" t="n">
        <f aca="false">SUM(C552:C553)</f>
        <v>2282000</v>
      </c>
      <c r="D551" s="112"/>
      <c r="E551" s="69" t="n">
        <f aca="false">SUM(C551:D551)</f>
        <v>2282000</v>
      </c>
    </row>
    <row r="552" customFormat="false" ht="22.35" hidden="false" customHeight="false" outlineLevel="0" collapsed="false">
      <c r="A552" s="75" t="s">
        <v>555</v>
      </c>
      <c r="B552" s="87" t="s">
        <v>556</v>
      </c>
      <c r="C552" s="69" t="n">
        <v>2262000</v>
      </c>
      <c r="D552" s="69"/>
      <c r="E552" s="69" t="n">
        <f aca="false">SUM(C552:D552)</f>
        <v>2262000</v>
      </c>
    </row>
    <row r="553" customFormat="false" ht="32.8" hidden="false" customHeight="false" outlineLevel="0" collapsed="false">
      <c r="A553" s="75" t="s">
        <v>30</v>
      </c>
      <c r="B553" s="87" t="s">
        <v>31</v>
      </c>
      <c r="C553" s="69" t="n">
        <v>20000</v>
      </c>
      <c r="D553" s="69"/>
      <c r="E553" s="69" t="n">
        <f aca="false">SUM(C553:D553)</f>
        <v>20000</v>
      </c>
    </row>
    <row r="554" customFormat="false" ht="12.8" hidden="false" customHeight="false" outlineLevel="0" collapsed="false">
      <c r="A554" s="75"/>
      <c r="B554" s="87"/>
      <c r="C554" s="69"/>
      <c r="D554" s="69"/>
      <c r="E554" s="69"/>
    </row>
    <row r="555" customFormat="false" ht="23.85" hidden="false" customHeight="false" outlineLevel="0" collapsed="false">
      <c r="A555" s="61" t="s">
        <v>575</v>
      </c>
      <c r="B555" s="76" t="s">
        <v>19</v>
      </c>
      <c r="C555" s="118" t="n">
        <f aca="false">SUM(C557:C557)</f>
        <v>2642000</v>
      </c>
      <c r="D555" s="118" t="n">
        <f aca="false">SUM(D557:D557)</f>
        <v>0</v>
      </c>
      <c r="E555" s="108" t="n">
        <f aca="false">SUM(C555:D555)</f>
        <v>2642000</v>
      </c>
    </row>
    <row r="556" customFormat="false" ht="22.35" hidden="false" customHeight="false" outlineLevel="0" collapsed="false">
      <c r="A556" s="72" t="s">
        <v>26</v>
      </c>
      <c r="B556" s="130"/>
      <c r="C556" s="111" t="n">
        <f aca="false">SUM(C557:C557)</f>
        <v>2642000</v>
      </c>
      <c r="D556" s="112"/>
      <c r="E556" s="69" t="n">
        <f aca="false">SUM(C556:D556)</f>
        <v>2642000</v>
      </c>
    </row>
    <row r="557" customFormat="false" ht="22.35" hidden="false" customHeight="false" outlineLevel="0" collapsed="false">
      <c r="A557" s="75" t="s">
        <v>555</v>
      </c>
      <c r="B557" s="87" t="s">
        <v>556</v>
      </c>
      <c r="C557" s="69" t="n">
        <v>2642000</v>
      </c>
      <c r="D557" s="69"/>
      <c r="E557" s="69" t="n">
        <f aca="false">SUM(C557:D557)</f>
        <v>2642000</v>
      </c>
    </row>
    <row r="558" customFormat="false" ht="12.8" hidden="false" customHeight="false" outlineLevel="0" collapsed="false">
      <c r="A558" s="75"/>
      <c r="B558" s="87"/>
      <c r="C558" s="69"/>
      <c r="D558" s="69"/>
      <c r="E558" s="69"/>
    </row>
    <row r="559" customFormat="false" ht="23.85" hidden="false" customHeight="false" outlineLevel="0" collapsed="false">
      <c r="A559" s="61" t="s">
        <v>576</v>
      </c>
      <c r="B559" s="76" t="s">
        <v>19</v>
      </c>
      <c r="C559" s="108" t="n">
        <f aca="false">SUM(C561:C564)</f>
        <v>2129000</v>
      </c>
      <c r="D559" s="108" t="n">
        <f aca="false">SUM(D561:D561)</f>
        <v>0</v>
      </c>
      <c r="E559" s="108" t="n">
        <f aca="false">SUM(C559:D559)</f>
        <v>2129000</v>
      </c>
    </row>
    <row r="560" customFormat="false" ht="22.35" hidden="false" customHeight="false" outlineLevel="0" collapsed="false">
      <c r="A560" s="72" t="s">
        <v>26</v>
      </c>
      <c r="B560" s="130"/>
      <c r="C560" s="69" t="n">
        <f aca="false">SUM(C561:C562)</f>
        <v>2129000</v>
      </c>
      <c r="D560" s="112"/>
      <c r="E560" s="69" t="n">
        <f aca="false">SUM(C560:D560)</f>
        <v>2129000</v>
      </c>
    </row>
    <row r="561" customFormat="false" ht="22.35" hidden="false" customHeight="false" outlineLevel="0" collapsed="false">
      <c r="A561" s="75" t="s">
        <v>555</v>
      </c>
      <c r="B561" s="87" t="s">
        <v>556</v>
      </c>
      <c r="C561" s="69" t="n">
        <v>2059000</v>
      </c>
      <c r="D561" s="69"/>
      <c r="E561" s="69" t="n">
        <f aca="false">SUM(C561:D561)</f>
        <v>2059000</v>
      </c>
    </row>
    <row r="562" customFormat="false" ht="32.8" hidden="false" customHeight="false" outlineLevel="0" collapsed="false">
      <c r="A562" s="75" t="s">
        <v>30</v>
      </c>
      <c r="B562" s="87" t="s">
        <v>31</v>
      </c>
      <c r="C562" s="69" t="n">
        <v>70000</v>
      </c>
      <c r="D562" s="69"/>
      <c r="E562" s="69" t="n">
        <f aca="false">SUM(C562:D562)</f>
        <v>70000</v>
      </c>
    </row>
    <row r="563" customFormat="false" ht="32.8" hidden="false" customHeight="false" outlineLevel="0" collapsed="false">
      <c r="A563" s="75" t="s">
        <v>55</v>
      </c>
      <c r="B563" s="122" t="s">
        <v>56</v>
      </c>
      <c r="C563" s="69"/>
      <c r="D563" s="69"/>
      <c r="E563" s="69" t="n">
        <f aca="false">SUM(C563:D563)</f>
        <v>0</v>
      </c>
    </row>
    <row r="564" customFormat="false" ht="22.35" hidden="false" customHeight="false" outlineLevel="0" collapsed="false">
      <c r="A564" s="75" t="s">
        <v>57</v>
      </c>
      <c r="B564" s="122" t="s">
        <v>58</v>
      </c>
      <c r="C564" s="69"/>
      <c r="D564" s="69"/>
      <c r="E564" s="69"/>
    </row>
    <row r="565" customFormat="false" ht="12.8" hidden="false" customHeight="false" outlineLevel="0" collapsed="false">
      <c r="A565" s="75"/>
      <c r="B565" s="87"/>
      <c r="C565" s="69"/>
      <c r="D565" s="69"/>
      <c r="E565" s="69" t="n">
        <f aca="false">SUM(C565:D565)</f>
        <v>0</v>
      </c>
    </row>
    <row r="566" customFormat="false" ht="23.85" hidden="false" customHeight="false" outlineLevel="0" collapsed="false">
      <c r="A566" s="61" t="s">
        <v>577</v>
      </c>
      <c r="B566" s="76" t="s">
        <v>19</v>
      </c>
      <c r="C566" s="108" t="n">
        <f aca="false">SUM(C568:C569)</f>
        <v>2418000</v>
      </c>
      <c r="D566" s="118" t="n">
        <f aca="false">SUM(D568:D568)</f>
        <v>0</v>
      </c>
      <c r="E566" s="108" t="n">
        <f aca="false">SUM(C566:D566)</f>
        <v>2418000</v>
      </c>
    </row>
    <row r="567" customFormat="false" ht="22.35" hidden="false" customHeight="false" outlineLevel="0" collapsed="false">
      <c r="A567" s="75" t="s">
        <v>26</v>
      </c>
      <c r="B567" s="87"/>
      <c r="C567" s="69" t="n">
        <f aca="false">SUM(C568:C569)</f>
        <v>2418000</v>
      </c>
      <c r="D567" s="69"/>
      <c r="E567" s="69" t="n">
        <f aca="false">SUM(C567:D567)</f>
        <v>2418000</v>
      </c>
    </row>
    <row r="568" customFormat="false" ht="22.35" hidden="false" customHeight="false" outlineLevel="0" collapsed="false">
      <c r="A568" s="75" t="s">
        <v>555</v>
      </c>
      <c r="B568" s="87" t="s">
        <v>556</v>
      </c>
      <c r="C568" s="69" t="n">
        <v>2358000</v>
      </c>
      <c r="D568" s="69"/>
      <c r="E568" s="69" t="n">
        <f aca="false">SUM(C568:D568)</f>
        <v>2358000</v>
      </c>
    </row>
    <row r="569" customFormat="false" ht="32.8" hidden="false" customHeight="false" outlineLevel="0" collapsed="false">
      <c r="A569" s="75" t="s">
        <v>30</v>
      </c>
      <c r="B569" s="87" t="s">
        <v>31</v>
      </c>
      <c r="C569" s="69" t="n">
        <v>60000</v>
      </c>
      <c r="D569" s="69"/>
      <c r="E569" s="69" t="n">
        <f aca="false">SUM(C569:D569)</f>
        <v>60000</v>
      </c>
    </row>
    <row r="570" customFormat="false" ht="22.35" hidden="false" customHeight="false" outlineLevel="0" collapsed="false">
      <c r="A570" s="75" t="s">
        <v>57</v>
      </c>
      <c r="B570" s="122" t="s">
        <v>58</v>
      </c>
      <c r="C570" s="69"/>
      <c r="D570" s="69"/>
      <c r="E570" s="69"/>
    </row>
    <row r="571" customFormat="false" ht="12.8" hidden="false" customHeight="false" outlineLevel="0" collapsed="false">
      <c r="A571" s="72"/>
      <c r="B571" s="87"/>
      <c r="C571" s="69"/>
      <c r="D571" s="69"/>
      <c r="E571" s="69" t="n">
        <f aca="false">SUM(C571:D571)</f>
        <v>0</v>
      </c>
    </row>
    <row r="572" customFormat="false" ht="23.85" hidden="false" customHeight="false" outlineLevel="0" collapsed="false">
      <c r="A572" s="61" t="s">
        <v>578</v>
      </c>
      <c r="B572" s="76" t="s">
        <v>19</v>
      </c>
      <c r="C572" s="63" t="n">
        <f aca="false">SUM(C574:C576)</f>
        <v>2181000</v>
      </c>
      <c r="D572" s="63" t="n">
        <f aca="false">SUM(D574:D576)</f>
        <v>0</v>
      </c>
      <c r="E572" s="63" t="n">
        <f aca="false">SUM(C572:D572)</f>
        <v>2181000</v>
      </c>
    </row>
    <row r="573" customFormat="false" ht="22.35" hidden="false" customHeight="false" outlineLevel="0" collapsed="false">
      <c r="A573" s="72" t="s">
        <v>26</v>
      </c>
      <c r="B573" s="130"/>
      <c r="C573" s="159" t="n">
        <f aca="false">SUM(C574:C575)</f>
        <v>2181000</v>
      </c>
      <c r="D573" s="176"/>
      <c r="E573" s="73" t="n">
        <f aca="false">SUM(C573:D573)</f>
        <v>2181000</v>
      </c>
    </row>
    <row r="574" customFormat="false" ht="22.35" hidden="false" customHeight="false" outlineLevel="0" collapsed="false">
      <c r="A574" s="75" t="s">
        <v>555</v>
      </c>
      <c r="B574" s="87" t="s">
        <v>556</v>
      </c>
      <c r="C574" s="73" t="n">
        <v>2136000</v>
      </c>
      <c r="D574" s="73"/>
      <c r="E574" s="73" t="n">
        <f aca="false">SUM(C574:D574)</f>
        <v>2136000</v>
      </c>
    </row>
    <row r="575" customFormat="false" ht="32.8" hidden="false" customHeight="false" outlineLevel="0" collapsed="false">
      <c r="A575" s="75" t="s">
        <v>30</v>
      </c>
      <c r="B575" s="87" t="s">
        <v>31</v>
      </c>
      <c r="C575" s="73" t="n">
        <v>45000</v>
      </c>
      <c r="D575" s="73"/>
      <c r="E575" s="73" t="n">
        <f aca="false">SUM(C575:D575)</f>
        <v>45000</v>
      </c>
    </row>
    <row r="576" customFormat="false" ht="12.8" hidden="false" customHeight="false" outlineLevel="0" collapsed="false">
      <c r="A576" s="136"/>
      <c r="B576" s="87"/>
      <c r="C576" s="177"/>
      <c r="D576" s="177"/>
      <c r="E576" s="177" t="n">
        <f aca="false">SUM(C576:D576)</f>
        <v>0</v>
      </c>
    </row>
    <row r="577" customFormat="false" ht="57.45" hidden="false" customHeight="false" outlineLevel="0" collapsed="false">
      <c r="A577" s="61" t="s">
        <v>579</v>
      </c>
      <c r="B577" s="124" t="s">
        <v>19</v>
      </c>
      <c r="C577" s="90" t="n">
        <f aca="false">SUM(C579:C626)</f>
        <v>801321184</v>
      </c>
      <c r="D577" s="90" t="n">
        <f aca="false">SUM(D579:D625)</f>
        <v>0</v>
      </c>
      <c r="E577" s="90" t="n">
        <f aca="false">C577+D577</f>
        <v>801321184</v>
      </c>
    </row>
    <row r="578" customFormat="false" ht="22.35" hidden="false" customHeight="false" outlineLevel="0" collapsed="false">
      <c r="A578" s="72" t="s">
        <v>26</v>
      </c>
      <c r="B578" s="48"/>
      <c r="C578" s="69" t="n">
        <f aca="false">SUM(C579:C624)</f>
        <v>801321184</v>
      </c>
      <c r="D578" s="69"/>
      <c r="E578" s="69" t="n">
        <f aca="false">SUM(C578:D578)</f>
        <v>801321184</v>
      </c>
    </row>
    <row r="579" customFormat="false" ht="32.8" hidden="false" customHeight="false" outlineLevel="0" collapsed="false">
      <c r="A579" s="72" t="s">
        <v>580</v>
      </c>
      <c r="B579" s="48" t="s">
        <v>581</v>
      </c>
      <c r="C579" s="69" t="n">
        <f aca="false">220707550+3000</f>
        <v>220710550</v>
      </c>
      <c r="D579" s="69"/>
      <c r="E579" s="69" t="n">
        <f aca="false">SUM(C579:D579)</f>
        <v>220710550</v>
      </c>
    </row>
    <row r="580" customFormat="false" ht="64.15" hidden="false" customHeight="false" outlineLevel="0" collapsed="false">
      <c r="A580" s="126" t="s">
        <v>582</v>
      </c>
      <c r="B580" s="48"/>
      <c r="C580" s="69"/>
      <c r="D580" s="69"/>
      <c r="E580" s="69"/>
    </row>
    <row r="581" customFormat="false" ht="64.15" hidden="false" customHeight="false" outlineLevel="0" collapsed="false">
      <c r="A581" s="101" t="s">
        <v>583</v>
      </c>
      <c r="B581" s="124" t="s">
        <v>584</v>
      </c>
      <c r="C581" s="103" t="n">
        <v>1396600</v>
      </c>
      <c r="D581" s="103"/>
      <c r="E581" s="103" t="n">
        <f aca="false">SUM(C581:D581)</f>
        <v>1396600</v>
      </c>
    </row>
    <row r="582" customFormat="false" ht="22.35" hidden="false" customHeight="false" outlineLevel="0" collapsed="false">
      <c r="A582" s="72" t="s">
        <v>585</v>
      </c>
      <c r="B582" s="48" t="s">
        <v>586</v>
      </c>
      <c r="C582" s="69" t="n">
        <v>1288500</v>
      </c>
      <c r="D582" s="69"/>
      <c r="E582" s="69" t="n">
        <f aca="false">SUM(C582:D582)</f>
        <v>1288500</v>
      </c>
    </row>
    <row r="583" customFormat="false" ht="826.1" hidden="false" customHeight="false" outlineLevel="0" collapsed="false">
      <c r="A583" s="126" t="s">
        <v>587</v>
      </c>
      <c r="B583" s="48"/>
      <c r="C583" s="69"/>
      <c r="D583" s="69"/>
      <c r="E583" s="69"/>
    </row>
    <row r="584" customFormat="false" ht="43.25" hidden="false" customHeight="false" outlineLevel="0" collapsed="false">
      <c r="A584" s="72" t="s">
        <v>588</v>
      </c>
      <c r="B584" s="48" t="s">
        <v>589</v>
      </c>
      <c r="C584" s="69" t="n">
        <v>299953350</v>
      </c>
      <c r="D584" s="69"/>
      <c r="E584" s="69" t="n">
        <f aca="false">SUM(C584:D584)</f>
        <v>299953350</v>
      </c>
    </row>
    <row r="585" customFormat="false" ht="43.25" hidden="false" customHeight="false" outlineLevel="0" collapsed="false">
      <c r="A585" s="72" t="s">
        <v>590</v>
      </c>
      <c r="B585" s="48" t="s">
        <v>591</v>
      </c>
      <c r="C585" s="69" t="n">
        <v>842980</v>
      </c>
      <c r="D585" s="69"/>
      <c r="E585" s="69" t="n">
        <f aca="false">SUM(C585:D585)</f>
        <v>842980</v>
      </c>
    </row>
    <row r="586" customFormat="false" ht="74.6" hidden="false" customHeight="false" outlineLevel="0" collapsed="false">
      <c r="A586" s="72" t="s">
        <v>592</v>
      </c>
      <c r="B586" s="48" t="s">
        <v>593</v>
      </c>
      <c r="C586" s="69" t="n">
        <v>450000</v>
      </c>
      <c r="D586" s="69"/>
      <c r="E586" s="69" t="n">
        <f aca="false">SUM(C586:D586)</f>
        <v>450000</v>
      </c>
    </row>
    <row r="587" customFormat="false" ht="32.8" hidden="false" customHeight="false" outlineLevel="0" collapsed="false">
      <c r="A587" s="72" t="s">
        <v>594</v>
      </c>
      <c r="B587" s="48" t="s">
        <v>595</v>
      </c>
      <c r="C587" s="69" t="n">
        <v>1652500</v>
      </c>
      <c r="D587" s="69"/>
      <c r="E587" s="69" t="n">
        <f aca="false">SUM(C587:D587)</f>
        <v>1652500</v>
      </c>
    </row>
    <row r="588" customFormat="false" ht="732.05" hidden="false" customHeight="false" outlineLevel="0" collapsed="false">
      <c r="A588" s="126" t="s">
        <v>596</v>
      </c>
      <c r="B588" s="48"/>
      <c r="C588" s="69"/>
      <c r="D588" s="69"/>
      <c r="E588" s="69"/>
    </row>
    <row r="589" customFormat="false" ht="32.8" hidden="false" customHeight="false" outlineLevel="0" collapsed="false">
      <c r="A589" s="75" t="s">
        <v>597</v>
      </c>
      <c r="B589" s="48" t="s">
        <v>598</v>
      </c>
      <c r="C589" s="69" t="n">
        <v>131488570</v>
      </c>
      <c r="D589" s="69"/>
      <c r="E589" s="69" t="n">
        <f aca="false">SUM(C589:D589)</f>
        <v>131488570</v>
      </c>
    </row>
    <row r="590" customFormat="false" ht="32.8" hidden="false" customHeight="false" outlineLevel="0" collapsed="false">
      <c r="A590" s="75" t="s">
        <v>599</v>
      </c>
      <c r="B590" s="48" t="s">
        <v>600</v>
      </c>
      <c r="C590" s="69" t="n">
        <v>392700</v>
      </c>
      <c r="D590" s="69"/>
      <c r="E590" s="69" t="n">
        <f aca="false">SUM(C590:D590)</f>
        <v>392700</v>
      </c>
    </row>
    <row r="591" customFormat="false" ht="64.15" hidden="false" customHeight="false" outlineLevel="0" collapsed="false">
      <c r="A591" s="75" t="s">
        <v>601</v>
      </c>
      <c r="B591" s="48" t="s">
        <v>602</v>
      </c>
      <c r="C591" s="69" t="n">
        <v>616000</v>
      </c>
      <c r="D591" s="69"/>
      <c r="E591" s="69" t="n">
        <f aca="false">SUM(C591:D591)</f>
        <v>616000</v>
      </c>
    </row>
    <row r="592" customFormat="false" ht="22.35" hidden="false" customHeight="false" outlineLevel="0" collapsed="false">
      <c r="A592" s="75" t="s">
        <v>603</v>
      </c>
      <c r="B592" s="48" t="s">
        <v>604</v>
      </c>
      <c r="C592" s="69" t="n">
        <v>690000</v>
      </c>
      <c r="D592" s="69"/>
      <c r="E592" s="69" t="n">
        <f aca="false">SUM(C592:D592)</f>
        <v>690000</v>
      </c>
    </row>
    <row r="593" customFormat="false" ht="575.35" hidden="false" customHeight="false" outlineLevel="0" collapsed="false">
      <c r="A593" s="126" t="s">
        <v>605</v>
      </c>
      <c r="B593" s="48"/>
      <c r="C593" s="69"/>
      <c r="D593" s="69"/>
      <c r="E593" s="69"/>
    </row>
    <row r="594" customFormat="false" ht="32.8" hidden="false" customHeight="false" outlineLevel="0" collapsed="false">
      <c r="A594" s="72" t="s">
        <v>606</v>
      </c>
      <c r="B594" s="48" t="s">
        <v>607</v>
      </c>
      <c r="C594" s="69" t="n">
        <v>10435440</v>
      </c>
      <c r="D594" s="69"/>
      <c r="E594" s="69" t="n">
        <f aca="false">SUM(C594:D594)</f>
        <v>10435440</v>
      </c>
    </row>
    <row r="595" customFormat="false" ht="32.8" hidden="false" customHeight="false" outlineLevel="0" collapsed="false">
      <c r="A595" s="72" t="s">
        <v>608</v>
      </c>
      <c r="B595" s="48" t="s">
        <v>609</v>
      </c>
      <c r="C595" s="69" t="n">
        <v>13700</v>
      </c>
      <c r="D595" s="69"/>
      <c r="E595" s="69" t="n">
        <f aca="false">SUM(C595:D595)</f>
        <v>13700</v>
      </c>
    </row>
    <row r="596" customFormat="false" ht="53.7" hidden="false" customHeight="false" outlineLevel="0" collapsed="false">
      <c r="A596" s="72" t="s">
        <v>610</v>
      </c>
      <c r="B596" s="48" t="s">
        <v>611</v>
      </c>
      <c r="C596" s="69" t="n">
        <v>23385050</v>
      </c>
      <c r="D596" s="69"/>
      <c r="E596" s="69" t="n">
        <f aca="false">SUM(C596:D596)</f>
        <v>23385050</v>
      </c>
    </row>
    <row r="597" customFormat="false" ht="53.7" hidden="false" customHeight="false" outlineLevel="0" collapsed="false">
      <c r="A597" s="72" t="s">
        <v>612</v>
      </c>
      <c r="B597" s="48" t="s">
        <v>613</v>
      </c>
      <c r="C597" s="69" t="n">
        <v>105000</v>
      </c>
      <c r="D597" s="69"/>
      <c r="E597" s="69" t="n">
        <f aca="false">SUM(C597:D597)</f>
        <v>105000</v>
      </c>
    </row>
    <row r="598" customFormat="false" ht="32.8" hidden="false" customHeight="false" outlineLevel="0" collapsed="false">
      <c r="A598" s="72" t="s">
        <v>614</v>
      </c>
      <c r="B598" s="48" t="s">
        <v>615</v>
      </c>
      <c r="C598" s="69" t="n">
        <v>250000</v>
      </c>
      <c r="D598" s="69"/>
      <c r="E598" s="69" t="n">
        <f aca="false">SUM(C598:D598)</f>
        <v>250000</v>
      </c>
    </row>
    <row r="599" customFormat="false" ht="74.6" hidden="false" customHeight="false" outlineLevel="0" collapsed="false">
      <c r="A599" s="126" t="s">
        <v>616</v>
      </c>
      <c r="B599" s="48"/>
      <c r="C599" s="69"/>
      <c r="D599" s="69"/>
      <c r="E599" s="69"/>
    </row>
    <row r="600" customFormat="false" ht="32.8" hidden="false" customHeight="false" outlineLevel="0" collapsed="false">
      <c r="A600" s="72" t="s">
        <v>617</v>
      </c>
      <c r="B600" s="48" t="s">
        <v>618</v>
      </c>
      <c r="C600" s="69" t="n">
        <v>68202200</v>
      </c>
      <c r="D600" s="69"/>
      <c r="E600" s="69" t="n">
        <f aca="false">SUM(C600:D600)</f>
        <v>68202200</v>
      </c>
    </row>
    <row r="601" customFormat="false" ht="32.8" hidden="false" customHeight="false" outlineLevel="0" collapsed="false">
      <c r="A601" s="72" t="s">
        <v>619</v>
      </c>
      <c r="B601" s="48" t="s">
        <v>620</v>
      </c>
      <c r="C601" s="69" t="n">
        <v>3600200</v>
      </c>
      <c r="D601" s="69"/>
      <c r="E601" s="69" t="n">
        <f aca="false">SUM(C601:D601)</f>
        <v>3600200</v>
      </c>
    </row>
    <row r="602" customFormat="false" ht="43.25" hidden="false" customHeight="false" outlineLevel="0" collapsed="false">
      <c r="A602" s="72" t="s">
        <v>621</v>
      </c>
      <c r="B602" s="48" t="s">
        <v>146</v>
      </c>
      <c r="C602" s="69" t="n">
        <v>240700</v>
      </c>
      <c r="D602" s="69"/>
      <c r="E602" s="69" t="n">
        <f aca="false">SUM(C602:D602)</f>
        <v>240700</v>
      </c>
    </row>
    <row r="603" customFormat="false" ht="105.95" hidden="false" customHeight="false" outlineLevel="0" collapsed="false">
      <c r="A603" s="72" t="s">
        <v>622</v>
      </c>
      <c r="B603" s="48" t="s">
        <v>623</v>
      </c>
      <c r="C603" s="69" t="n">
        <f aca="false">18750000+380000</f>
        <v>19130000</v>
      </c>
      <c r="D603" s="69"/>
      <c r="E603" s="69" t="n">
        <f aca="false">SUM(C603:D603)</f>
        <v>19130000</v>
      </c>
    </row>
    <row r="604" customFormat="false" ht="147.75" hidden="false" customHeight="false" outlineLevel="0" collapsed="false">
      <c r="A604" s="126" t="s">
        <v>624</v>
      </c>
      <c r="B604" s="48"/>
      <c r="C604" s="69"/>
      <c r="D604" s="69"/>
      <c r="E604" s="69"/>
    </row>
    <row r="605" customFormat="false" ht="53.7" hidden="false" customHeight="false" outlineLevel="0" collapsed="false">
      <c r="A605" s="72" t="s">
        <v>625</v>
      </c>
      <c r="B605" s="48" t="s">
        <v>626</v>
      </c>
      <c r="C605" s="69" t="n">
        <v>600900</v>
      </c>
      <c r="D605" s="69"/>
      <c r="E605" s="69" t="n">
        <f aca="false">SUM(C605:D605)</f>
        <v>600900</v>
      </c>
    </row>
    <row r="606" customFormat="false" ht="43.25" hidden="false" customHeight="false" outlineLevel="0" collapsed="false">
      <c r="A606" s="72" t="s">
        <v>627</v>
      </c>
      <c r="B606" s="48" t="s">
        <v>628</v>
      </c>
      <c r="C606" s="69" t="n">
        <v>110950</v>
      </c>
      <c r="D606" s="69"/>
      <c r="E606" s="69" t="n">
        <f aca="false">SUM(C606:D606)</f>
        <v>110950</v>
      </c>
    </row>
    <row r="607" customFormat="false" ht="85.05" hidden="false" customHeight="false" outlineLevel="0" collapsed="false">
      <c r="A607" s="72" t="s">
        <v>629</v>
      </c>
      <c r="B607" s="48" t="s">
        <v>630</v>
      </c>
      <c r="C607" s="69" t="n">
        <v>1794480</v>
      </c>
      <c r="D607" s="69"/>
      <c r="E607" s="69" t="n">
        <f aca="false">SUM(C607:D607)</f>
        <v>1794480</v>
      </c>
    </row>
    <row r="608" customFormat="false" ht="64.15" hidden="false" customHeight="false" outlineLevel="0" collapsed="false">
      <c r="A608" s="72" t="s">
        <v>631</v>
      </c>
      <c r="B608" s="48" t="s">
        <v>632</v>
      </c>
      <c r="C608" s="69" t="n">
        <v>575850</v>
      </c>
      <c r="D608" s="69"/>
      <c r="E608" s="69" t="n">
        <f aca="false">SUM(C608:D608)</f>
        <v>575850</v>
      </c>
    </row>
    <row r="609" customFormat="false" ht="74.6" hidden="false" customHeight="false" outlineLevel="0" collapsed="false">
      <c r="A609" s="72" t="s">
        <v>633</v>
      </c>
      <c r="B609" s="48" t="s">
        <v>634</v>
      </c>
      <c r="C609" s="69" t="n">
        <v>1019850</v>
      </c>
      <c r="D609" s="69"/>
      <c r="E609" s="69" t="n">
        <f aca="false">SUM(C609:D609)</f>
        <v>1019850</v>
      </c>
    </row>
    <row r="610" customFormat="false" ht="64.15" hidden="false" customHeight="false" outlineLevel="0" collapsed="false">
      <c r="A610" s="72" t="s">
        <v>635</v>
      </c>
      <c r="B610" s="48" t="s">
        <v>636</v>
      </c>
      <c r="C610" s="69" t="n">
        <v>1822450</v>
      </c>
      <c r="D610" s="69"/>
      <c r="E610" s="69" t="n">
        <f aca="false">SUM(C610:D610)</f>
        <v>1822450</v>
      </c>
    </row>
    <row r="611" customFormat="false" ht="95.5" hidden="false" customHeight="false" outlineLevel="0" collapsed="false">
      <c r="A611" s="72" t="s">
        <v>637</v>
      </c>
      <c r="B611" s="48" t="s">
        <v>638</v>
      </c>
      <c r="C611" s="69" t="n">
        <v>325960</v>
      </c>
      <c r="D611" s="69"/>
      <c r="E611" s="69" t="n">
        <f aca="false">SUM(C611:D611)</f>
        <v>325960</v>
      </c>
    </row>
    <row r="612" customFormat="false" ht="85.05" hidden="false" customHeight="false" outlineLevel="0" collapsed="false">
      <c r="A612" s="101" t="s">
        <v>639</v>
      </c>
      <c r="B612" s="124" t="s">
        <v>640</v>
      </c>
      <c r="C612" s="103" t="n">
        <v>812650</v>
      </c>
      <c r="D612" s="103"/>
      <c r="E612" s="103" t="n">
        <f aca="false">SUM(C612:D612)</f>
        <v>812650</v>
      </c>
    </row>
    <row r="613" customFormat="false" ht="53.7" hidden="false" customHeight="false" outlineLevel="0" collapsed="false">
      <c r="A613" s="72" t="s">
        <v>641</v>
      </c>
      <c r="B613" s="48" t="s">
        <v>642</v>
      </c>
      <c r="C613" s="69" t="n">
        <v>537340</v>
      </c>
      <c r="D613" s="69"/>
      <c r="E613" s="69" t="n">
        <f aca="false">SUM(C613:D613)</f>
        <v>537340</v>
      </c>
    </row>
    <row r="614" customFormat="false" ht="32.8" hidden="false" customHeight="false" outlineLevel="0" collapsed="false">
      <c r="A614" s="72" t="s">
        <v>643</v>
      </c>
      <c r="B614" s="48" t="s">
        <v>644</v>
      </c>
      <c r="C614" s="69" t="n">
        <v>233650</v>
      </c>
      <c r="D614" s="69"/>
      <c r="E614" s="69" t="n">
        <f aca="false">SUM(C614:D614)</f>
        <v>233650</v>
      </c>
    </row>
    <row r="615" customFormat="false" ht="32.8" hidden="false" customHeight="false" outlineLevel="0" collapsed="false">
      <c r="A615" s="75" t="s">
        <v>30</v>
      </c>
      <c r="B615" s="48" t="s">
        <v>31</v>
      </c>
      <c r="C615" s="69" t="n">
        <v>8630564</v>
      </c>
      <c r="D615" s="69"/>
      <c r="E615" s="69" t="n">
        <f aca="false">SUM(C615:D615)</f>
        <v>8630564</v>
      </c>
    </row>
    <row r="616" customFormat="false" ht="43.25" hidden="false" customHeight="false" outlineLevel="0" collapsed="false">
      <c r="A616" s="75" t="s">
        <v>328</v>
      </c>
      <c r="B616" s="48" t="s">
        <v>329</v>
      </c>
      <c r="C616" s="69" t="n">
        <v>12500</v>
      </c>
      <c r="D616" s="69"/>
      <c r="E616" s="69" t="n">
        <f aca="false">SUM(C616:D616)</f>
        <v>12500</v>
      </c>
    </row>
    <row r="617" customFormat="false" ht="22.35" hidden="false" customHeight="false" outlineLevel="0" collapsed="false">
      <c r="A617" s="72" t="s">
        <v>585</v>
      </c>
      <c r="B617" s="79" t="s">
        <v>586</v>
      </c>
      <c r="C617" s="69"/>
      <c r="D617" s="69"/>
      <c r="E617" s="69" t="n">
        <f aca="false">SUM(C617:D617)</f>
        <v>0</v>
      </c>
    </row>
    <row r="618" customFormat="false" ht="32.8" hidden="false" customHeight="false" outlineLevel="0" collapsed="false">
      <c r="A618" s="72" t="s">
        <v>645</v>
      </c>
      <c r="B618" s="79" t="s">
        <v>646</v>
      </c>
      <c r="C618" s="69"/>
      <c r="D618" s="69"/>
      <c r="E618" s="69" t="n">
        <f aca="false">SUM(C618:D618)</f>
        <v>0</v>
      </c>
    </row>
    <row r="619" customFormat="false" ht="32.8" hidden="false" customHeight="false" outlineLevel="0" collapsed="false">
      <c r="A619" s="72" t="s">
        <v>594</v>
      </c>
      <c r="B619" s="79" t="s">
        <v>595</v>
      </c>
      <c r="C619" s="69"/>
      <c r="D619" s="69"/>
      <c r="E619" s="69" t="n">
        <f aca="false">SUM(C619:D619)</f>
        <v>0</v>
      </c>
    </row>
    <row r="620" customFormat="false" ht="22.35" hidden="false" customHeight="false" outlineLevel="0" collapsed="false">
      <c r="A620" s="75" t="s">
        <v>603</v>
      </c>
      <c r="B620" s="79" t="s">
        <v>604</v>
      </c>
      <c r="C620" s="69"/>
      <c r="D620" s="69"/>
      <c r="E620" s="69" t="n">
        <f aca="false">SUM(C620:D620)</f>
        <v>0</v>
      </c>
    </row>
    <row r="621" customFormat="false" ht="22.35" hidden="false" customHeight="false" outlineLevel="0" collapsed="false">
      <c r="A621" s="72" t="s">
        <v>647</v>
      </c>
      <c r="B621" s="79" t="s">
        <v>648</v>
      </c>
      <c r="C621" s="69"/>
      <c r="D621" s="69"/>
      <c r="E621" s="69" t="n">
        <f aca="false">SUM(C621:D621)</f>
        <v>0</v>
      </c>
    </row>
    <row r="622" customFormat="false" ht="32.8" hidden="false" customHeight="false" outlineLevel="0" collapsed="false">
      <c r="A622" s="72" t="s">
        <v>614</v>
      </c>
      <c r="B622" s="79" t="s">
        <v>615</v>
      </c>
      <c r="C622" s="69"/>
      <c r="D622" s="69"/>
      <c r="E622" s="69" t="n">
        <f aca="false">SUM(C622:D622)</f>
        <v>0</v>
      </c>
    </row>
    <row r="623" customFormat="false" ht="74.6" hidden="false" customHeight="false" outlineLevel="0" collapsed="false">
      <c r="A623" s="72" t="s">
        <v>649</v>
      </c>
      <c r="B623" s="79" t="s">
        <v>650</v>
      </c>
      <c r="C623" s="69"/>
      <c r="D623" s="69"/>
      <c r="E623" s="69"/>
    </row>
    <row r="624" customFormat="false" ht="53.7" hidden="false" customHeight="false" outlineLevel="0" collapsed="false">
      <c r="A624" s="72" t="s">
        <v>651</v>
      </c>
      <c r="B624" s="79" t="s">
        <v>652</v>
      </c>
      <c r="C624" s="69"/>
      <c r="D624" s="69"/>
      <c r="E624" s="69" t="n">
        <f aca="false">SUM(C624:D624)</f>
        <v>0</v>
      </c>
    </row>
    <row r="625" customFormat="false" ht="32.8" hidden="false" customHeight="false" outlineLevel="0" collapsed="false">
      <c r="A625" s="75" t="s">
        <v>55</v>
      </c>
      <c r="B625" s="79" t="s">
        <v>56</v>
      </c>
      <c r="C625" s="69"/>
      <c r="D625" s="69"/>
      <c r="E625" s="69" t="n">
        <f aca="false">SUM(C625:D625)</f>
        <v>0</v>
      </c>
    </row>
    <row r="626" customFormat="false" ht="22.35" hidden="false" customHeight="false" outlineLevel="0" collapsed="false">
      <c r="A626" s="72" t="s">
        <v>57</v>
      </c>
      <c r="B626" s="79" t="s">
        <v>58</v>
      </c>
      <c r="C626" s="69"/>
      <c r="D626" s="69"/>
      <c r="E626" s="69" t="n">
        <f aca="false">SUM(C626:D626)</f>
        <v>0</v>
      </c>
    </row>
    <row r="627" customFormat="false" ht="12.8" hidden="false" customHeight="false" outlineLevel="0" collapsed="false">
      <c r="A627" s="72"/>
      <c r="B627" s="48"/>
      <c r="C627" s="69"/>
      <c r="D627" s="69"/>
      <c r="E627" s="69" t="n">
        <f aca="false">SUM(C627:D627)</f>
        <v>0</v>
      </c>
    </row>
    <row r="628" customFormat="false" ht="35.05" hidden="false" customHeight="false" outlineLevel="0" collapsed="false">
      <c r="A628" s="61" t="s">
        <v>653</v>
      </c>
      <c r="B628" s="76" t="s">
        <v>19</v>
      </c>
      <c r="C628" s="123" t="n">
        <f aca="false">SUM(C630:C633)</f>
        <v>2536930</v>
      </c>
      <c r="D628" s="103"/>
      <c r="E628" s="63" t="n">
        <f aca="false">SUM(C628:D628)</f>
        <v>2536930</v>
      </c>
    </row>
    <row r="629" customFormat="false" ht="22.35" hidden="false" customHeight="false" outlineLevel="0" collapsed="false">
      <c r="A629" s="72" t="s">
        <v>26</v>
      </c>
      <c r="B629" s="179"/>
      <c r="C629" s="159" t="n">
        <f aca="false">SUM(C630:C632)</f>
        <v>2536930</v>
      </c>
      <c r="D629" s="69"/>
      <c r="E629" s="69" t="n">
        <f aca="false">SUM(C629:D629)</f>
        <v>2536930</v>
      </c>
    </row>
    <row r="630" customFormat="false" ht="22.35" hidden="false" customHeight="false" outlineLevel="0" collapsed="false">
      <c r="A630" s="72" t="s">
        <v>654</v>
      </c>
      <c r="B630" s="48" t="s">
        <v>618</v>
      </c>
      <c r="C630" s="111" t="n">
        <v>2499930</v>
      </c>
      <c r="D630" s="111"/>
      <c r="E630" s="69" t="n">
        <f aca="false">SUM(C630:D630)</f>
        <v>2499930</v>
      </c>
    </row>
    <row r="631" customFormat="false" ht="32.8" hidden="false" customHeight="false" outlineLevel="0" collapsed="false">
      <c r="A631" s="72" t="s">
        <v>30</v>
      </c>
      <c r="B631" s="48" t="s">
        <v>31</v>
      </c>
      <c r="C631" s="111" t="n">
        <v>30000</v>
      </c>
      <c r="D631" s="69"/>
      <c r="E631" s="69" t="n">
        <f aca="false">SUM(C631:D631)</f>
        <v>30000</v>
      </c>
    </row>
    <row r="632" customFormat="false" ht="12.8" hidden="false" customHeight="false" outlineLevel="0" collapsed="false">
      <c r="A632" s="72" t="s">
        <v>655</v>
      </c>
      <c r="B632" s="48" t="s">
        <v>656</v>
      </c>
      <c r="C632" s="111" t="n">
        <v>7000</v>
      </c>
      <c r="D632" s="69"/>
      <c r="E632" s="69" t="n">
        <f aca="false">SUM(C632:D632)</f>
        <v>7000</v>
      </c>
    </row>
    <row r="633" customFormat="false" ht="12.8" hidden="false" customHeight="false" outlineLevel="0" collapsed="false">
      <c r="A633" s="72"/>
      <c r="B633" s="48"/>
      <c r="C633" s="111"/>
      <c r="D633" s="69"/>
      <c r="E633" s="69" t="n">
        <f aca="false">SUM(C633:D633)</f>
        <v>0</v>
      </c>
    </row>
    <row r="634" customFormat="false" ht="35.05" hidden="false" customHeight="false" outlineLevel="0" collapsed="false">
      <c r="A634" s="61" t="s">
        <v>657</v>
      </c>
      <c r="B634" s="76" t="s">
        <v>19</v>
      </c>
      <c r="C634" s="123" t="n">
        <f aca="false">SUM(C636:C641)</f>
        <v>8749160</v>
      </c>
      <c r="D634" s="123"/>
      <c r="E634" s="63" t="n">
        <f aca="false">SUM(C634:D634)</f>
        <v>8749160</v>
      </c>
    </row>
    <row r="635" customFormat="false" ht="22.35" hidden="false" customHeight="false" outlineLevel="0" collapsed="false">
      <c r="A635" s="72" t="s">
        <v>26</v>
      </c>
      <c r="B635" s="179"/>
      <c r="C635" s="159" t="n">
        <f aca="false">SUM(C636:C641)</f>
        <v>8749160</v>
      </c>
      <c r="D635" s="176"/>
      <c r="E635" s="69" t="n">
        <f aca="false">SUM(C635:D635)</f>
        <v>8749160</v>
      </c>
    </row>
    <row r="636" customFormat="false" ht="22.35" hidden="false" customHeight="false" outlineLevel="0" collapsed="false">
      <c r="A636" s="72" t="s">
        <v>654</v>
      </c>
      <c r="B636" s="48" t="s">
        <v>618</v>
      </c>
      <c r="C636" s="159" t="n">
        <v>8658960</v>
      </c>
      <c r="D636" s="159"/>
      <c r="E636" s="69" t="n">
        <f aca="false">SUM(C636:D636)</f>
        <v>8658960</v>
      </c>
    </row>
    <row r="637" customFormat="false" ht="22.35" hidden="false" customHeight="false" outlineLevel="0" collapsed="false">
      <c r="A637" s="72" t="s">
        <v>658</v>
      </c>
      <c r="B637" s="48" t="s">
        <v>620</v>
      </c>
      <c r="C637" s="111" t="n">
        <v>11700</v>
      </c>
      <c r="D637" s="69"/>
      <c r="E637" s="69" t="n">
        <f aca="false">SUM(C637:D637)</f>
        <v>11700</v>
      </c>
    </row>
    <row r="638" customFormat="false" ht="32.8" hidden="false" customHeight="false" outlineLevel="0" collapsed="false">
      <c r="A638" s="72" t="s">
        <v>30</v>
      </c>
      <c r="B638" s="48" t="s">
        <v>31</v>
      </c>
      <c r="C638" s="111" t="n">
        <v>36200</v>
      </c>
      <c r="D638" s="69"/>
      <c r="E638" s="69" t="n">
        <f aca="false">SUM(C638:D638)</f>
        <v>36200</v>
      </c>
    </row>
    <row r="639" customFormat="false" ht="43.25" hidden="false" customHeight="false" outlineLevel="0" collapsed="false">
      <c r="A639" s="72" t="s">
        <v>659</v>
      </c>
      <c r="B639" s="48" t="s">
        <v>642</v>
      </c>
      <c r="C639" s="111" t="n">
        <v>2800</v>
      </c>
      <c r="D639" s="69"/>
      <c r="E639" s="69" t="n">
        <f aca="false">SUM(C639:D639)</f>
        <v>2800</v>
      </c>
    </row>
    <row r="640" customFormat="false" ht="43.25" hidden="false" customHeight="false" outlineLevel="0" collapsed="false">
      <c r="A640" s="72" t="s">
        <v>660</v>
      </c>
      <c r="B640" s="48" t="s">
        <v>626</v>
      </c>
      <c r="C640" s="111" t="n">
        <v>26500</v>
      </c>
      <c r="D640" s="69"/>
      <c r="E640" s="69" t="n">
        <f aca="false">SUM(C640:D640)</f>
        <v>26500</v>
      </c>
    </row>
    <row r="641" customFormat="false" ht="12.8" hidden="false" customHeight="false" outlineLevel="0" collapsed="false">
      <c r="A641" s="72" t="s">
        <v>655</v>
      </c>
      <c r="B641" s="48" t="s">
        <v>656</v>
      </c>
      <c r="C641" s="111" t="n">
        <v>13000</v>
      </c>
      <c r="D641" s="69"/>
      <c r="E641" s="69" t="n">
        <f aca="false">SUM(C641:D641)</f>
        <v>13000</v>
      </c>
    </row>
    <row r="642" customFormat="false" ht="12.8" hidden="false" customHeight="false" outlineLevel="0" collapsed="false">
      <c r="A642" s="72"/>
      <c r="B642" s="48"/>
      <c r="C642" s="111"/>
      <c r="D642" s="69"/>
      <c r="E642" s="69"/>
    </row>
    <row r="643" customFormat="false" ht="35.05" hidden="false" customHeight="false" outlineLevel="0" collapsed="false">
      <c r="A643" s="61" t="s">
        <v>661</v>
      </c>
      <c r="B643" s="76" t="s">
        <v>19</v>
      </c>
      <c r="C643" s="123" t="n">
        <f aca="false">SUM(C645:C649)</f>
        <v>7426870</v>
      </c>
      <c r="D643" s="123"/>
      <c r="E643" s="63" t="n">
        <f aca="false">SUM(C643:D643)</f>
        <v>7426870</v>
      </c>
    </row>
    <row r="644" customFormat="false" ht="22.35" hidden="false" customHeight="false" outlineLevel="0" collapsed="false">
      <c r="A644" s="72" t="s">
        <v>26</v>
      </c>
      <c r="B644" s="179"/>
      <c r="C644" s="159" t="n">
        <f aca="false">SUM(C645:C649)</f>
        <v>7426870</v>
      </c>
      <c r="D644" s="176"/>
      <c r="E644" s="159" t="n">
        <f aca="false">SUM(C644:D644)</f>
        <v>7426870</v>
      </c>
    </row>
    <row r="645" customFormat="false" ht="22.35" hidden="false" customHeight="false" outlineLevel="0" collapsed="false">
      <c r="A645" s="72" t="s">
        <v>654</v>
      </c>
      <c r="B645" s="48" t="s">
        <v>618</v>
      </c>
      <c r="C645" s="159" t="n">
        <v>7275370</v>
      </c>
      <c r="D645" s="159"/>
      <c r="E645" s="69" t="n">
        <f aca="false">SUM(C645:D645)</f>
        <v>7275370</v>
      </c>
    </row>
    <row r="646" customFormat="false" ht="22.35" hidden="false" customHeight="false" outlineLevel="0" collapsed="false">
      <c r="A646" s="72" t="s">
        <v>658</v>
      </c>
      <c r="B646" s="48" t="s">
        <v>620</v>
      </c>
      <c r="C646" s="111" t="n">
        <v>25000</v>
      </c>
      <c r="D646" s="69"/>
      <c r="E646" s="69" t="n">
        <f aca="false">SUM(C646:D646)</f>
        <v>25000</v>
      </c>
    </row>
    <row r="647" customFormat="false" ht="32.8" hidden="false" customHeight="false" outlineLevel="0" collapsed="false">
      <c r="A647" s="72" t="s">
        <v>30</v>
      </c>
      <c r="B647" s="48" t="s">
        <v>31</v>
      </c>
      <c r="C647" s="111" t="n">
        <v>113000</v>
      </c>
      <c r="D647" s="69"/>
      <c r="E647" s="69" t="n">
        <f aca="false">SUM(C647:D647)</f>
        <v>113000</v>
      </c>
    </row>
    <row r="648" customFormat="false" ht="43.25" hidden="false" customHeight="false" outlineLevel="0" collapsed="false">
      <c r="A648" s="72" t="s">
        <v>659</v>
      </c>
      <c r="B648" s="48" t="s">
        <v>642</v>
      </c>
      <c r="C648" s="111" t="n">
        <v>6500</v>
      </c>
      <c r="D648" s="69"/>
      <c r="E648" s="69" t="n">
        <f aca="false">SUM(C648:D648)</f>
        <v>6500</v>
      </c>
    </row>
    <row r="649" customFormat="false" ht="12.8" hidden="false" customHeight="false" outlineLevel="0" collapsed="false">
      <c r="A649" s="72" t="s">
        <v>655</v>
      </c>
      <c r="B649" s="48" t="s">
        <v>656</v>
      </c>
      <c r="C649" s="111" t="n">
        <v>7000</v>
      </c>
      <c r="D649" s="69"/>
      <c r="E649" s="69" t="n">
        <f aca="false">SUM(C649:D649)</f>
        <v>7000</v>
      </c>
    </row>
    <row r="650" customFormat="false" ht="12.8" hidden="false" customHeight="false" outlineLevel="0" collapsed="false">
      <c r="A650" s="72"/>
      <c r="B650" s="48"/>
      <c r="C650" s="111"/>
      <c r="D650" s="69"/>
      <c r="E650" s="69"/>
    </row>
    <row r="651" customFormat="false" ht="46.25" hidden="false" customHeight="false" outlineLevel="0" collapsed="false">
      <c r="A651" s="61" t="s">
        <v>662</v>
      </c>
      <c r="B651" s="76" t="s">
        <v>19</v>
      </c>
      <c r="C651" s="123" t="n">
        <f aca="false">SUM(C653:C657)</f>
        <v>2712830</v>
      </c>
      <c r="D651" s="123"/>
      <c r="E651" s="63" t="n">
        <f aca="false">SUM(C651:D651)</f>
        <v>2712830</v>
      </c>
    </row>
    <row r="652" customFormat="false" ht="22.35" hidden="false" customHeight="false" outlineLevel="0" collapsed="false">
      <c r="A652" s="72" t="s">
        <v>26</v>
      </c>
      <c r="B652" s="85"/>
      <c r="C652" s="73" t="n">
        <f aca="false">SUM(C653:C657)</f>
        <v>2712830</v>
      </c>
      <c r="D652" s="73"/>
      <c r="E652" s="73" t="n">
        <f aca="false">SUM(C652:D652)</f>
        <v>2712830</v>
      </c>
    </row>
    <row r="653" customFormat="false" ht="22.35" hidden="false" customHeight="false" outlineLevel="0" collapsed="false">
      <c r="A653" s="72" t="s">
        <v>654</v>
      </c>
      <c r="B653" s="48" t="s">
        <v>618</v>
      </c>
      <c r="C653" s="159" t="n">
        <v>2642110</v>
      </c>
      <c r="D653" s="159"/>
      <c r="E653" s="69" t="n">
        <f aca="false">SUM(C653:D653)</f>
        <v>2642110</v>
      </c>
    </row>
    <row r="654" customFormat="false" ht="32.8" hidden="false" customHeight="false" outlineLevel="0" collapsed="false">
      <c r="A654" s="72" t="s">
        <v>30</v>
      </c>
      <c r="B654" s="48" t="s">
        <v>31</v>
      </c>
      <c r="C654" s="111" t="n">
        <v>60000</v>
      </c>
      <c r="D654" s="69"/>
      <c r="E654" s="69" t="n">
        <f aca="false">SUM(C654:D654)</f>
        <v>60000</v>
      </c>
    </row>
    <row r="655" customFormat="false" ht="43.25" hidden="false" customHeight="false" outlineLevel="0" collapsed="false">
      <c r="A655" s="72" t="s">
        <v>659</v>
      </c>
      <c r="B655" s="48" t="s">
        <v>642</v>
      </c>
      <c r="C655" s="111" t="n">
        <v>2720</v>
      </c>
      <c r="D655" s="69"/>
      <c r="E655" s="69" t="n">
        <f aca="false">SUM(C655:D655)</f>
        <v>2720</v>
      </c>
    </row>
    <row r="656" customFormat="false" ht="12.8" hidden="false" customHeight="false" outlineLevel="0" collapsed="false">
      <c r="A656" s="72" t="s">
        <v>655</v>
      </c>
      <c r="B656" s="48" t="s">
        <v>656</v>
      </c>
      <c r="C656" s="111" t="n">
        <v>8000</v>
      </c>
      <c r="D656" s="69"/>
      <c r="E656" s="69" t="n">
        <f aca="false">SUM(C656:D656)</f>
        <v>8000</v>
      </c>
    </row>
    <row r="657" customFormat="false" ht="22.35" hidden="false" customHeight="false" outlineLevel="0" collapsed="false">
      <c r="A657" s="72" t="s">
        <v>658</v>
      </c>
      <c r="B657" s="79" t="s">
        <v>620</v>
      </c>
      <c r="C657" s="111"/>
      <c r="D657" s="69"/>
      <c r="E657" s="69" t="n">
        <f aca="false">SUM(C657:D657)</f>
        <v>0</v>
      </c>
    </row>
    <row r="658" customFormat="false" ht="12.8" hidden="false" customHeight="false" outlineLevel="0" collapsed="false">
      <c r="A658" s="72"/>
      <c r="B658" s="48"/>
      <c r="C658" s="111"/>
      <c r="D658" s="69"/>
      <c r="E658" s="69"/>
    </row>
    <row r="659" customFormat="false" ht="46.25" hidden="false" customHeight="false" outlineLevel="0" collapsed="false">
      <c r="A659" s="61" t="s">
        <v>663</v>
      </c>
      <c r="B659" s="76" t="s">
        <v>19</v>
      </c>
      <c r="C659" s="123" t="n">
        <f aca="false">SUM(C661:C666)</f>
        <v>6732800</v>
      </c>
      <c r="D659" s="123"/>
      <c r="E659" s="63" t="n">
        <f aca="false">SUM(C659:D659)</f>
        <v>6732800</v>
      </c>
    </row>
    <row r="660" customFormat="false" ht="22.35" hidden="false" customHeight="false" outlineLevel="0" collapsed="false">
      <c r="A660" s="72" t="s">
        <v>26</v>
      </c>
      <c r="B660" s="85"/>
      <c r="C660" s="73" t="n">
        <f aca="false">SUM(C661:C666)</f>
        <v>6732800</v>
      </c>
      <c r="D660" s="73"/>
      <c r="E660" s="73" t="n">
        <f aca="false">SUM(C660:D660)</f>
        <v>6732800</v>
      </c>
    </row>
    <row r="661" customFormat="false" ht="22.35" hidden="false" customHeight="false" outlineLevel="0" collapsed="false">
      <c r="A661" s="72" t="s">
        <v>654</v>
      </c>
      <c r="B661" s="48" t="s">
        <v>618</v>
      </c>
      <c r="C661" s="159" t="n">
        <v>6447150</v>
      </c>
      <c r="D661" s="159"/>
      <c r="E661" s="69" t="n">
        <f aca="false">SUM(C661:D661)</f>
        <v>6447150</v>
      </c>
    </row>
    <row r="662" customFormat="false" ht="32.8" hidden="false" customHeight="false" outlineLevel="0" collapsed="false">
      <c r="A662" s="72" t="s">
        <v>30</v>
      </c>
      <c r="B662" s="48" t="s">
        <v>31</v>
      </c>
      <c r="C662" s="111" t="n">
        <v>140000</v>
      </c>
      <c r="D662" s="69"/>
      <c r="E662" s="69" t="n">
        <f aca="false">SUM(C662:D662)</f>
        <v>140000</v>
      </c>
    </row>
    <row r="663" customFormat="false" ht="43.25" hidden="false" customHeight="false" outlineLevel="0" collapsed="false">
      <c r="A663" s="72" t="s">
        <v>660</v>
      </c>
      <c r="B663" s="48" t="s">
        <v>626</v>
      </c>
      <c r="C663" s="111" t="n">
        <v>127000</v>
      </c>
      <c r="D663" s="69"/>
      <c r="E663" s="69" t="n">
        <f aca="false">SUM(C663:D663)</f>
        <v>127000</v>
      </c>
    </row>
    <row r="664" customFormat="false" ht="43.25" hidden="false" customHeight="false" outlineLevel="0" collapsed="false">
      <c r="A664" s="72" t="s">
        <v>659</v>
      </c>
      <c r="B664" s="48" t="s">
        <v>642</v>
      </c>
      <c r="C664" s="111" t="n">
        <v>8650</v>
      </c>
      <c r="D664" s="69"/>
      <c r="E664" s="69" t="n">
        <f aca="false">SUM(C664:D664)</f>
        <v>8650</v>
      </c>
    </row>
    <row r="665" customFormat="false" ht="12.8" hidden="false" customHeight="false" outlineLevel="0" collapsed="false">
      <c r="A665" s="72" t="s">
        <v>655</v>
      </c>
      <c r="B665" s="48" t="s">
        <v>656</v>
      </c>
      <c r="C665" s="111" t="n">
        <v>10000</v>
      </c>
      <c r="D665" s="69"/>
      <c r="E665" s="69" t="n">
        <f aca="false">SUM(C665:D665)</f>
        <v>10000</v>
      </c>
    </row>
    <row r="666" customFormat="false" ht="22.35" hidden="false" customHeight="false" outlineLevel="0" collapsed="false">
      <c r="A666" s="72" t="s">
        <v>658</v>
      </c>
      <c r="B666" s="79" t="s">
        <v>620</v>
      </c>
      <c r="C666" s="111"/>
      <c r="D666" s="69"/>
      <c r="E666" s="69" t="n">
        <f aca="false">SUM(C666:D666)</f>
        <v>0</v>
      </c>
    </row>
    <row r="667" customFormat="false" ht="12.8" hidden="false" customHeight="false" outlineLevel="0" collapsed="false">
      <c r="A667" s="72"/>
      <c r="B667" s="48"/>
      <c r="C667" s="69"/>
      <c r="D667" s="69"/>
      <c r="E667" s="69"/>
    </row>
    <row r="668" customFormat="false" ht="46.25" hidden="false" customHeight="false" outlineLevel="0" collapsed="false">
      <c r="A668" s="61" t="s">
        <v>664</v>
      </c>
      <c r="B668" s="76" t="s">
        <v>19</v>
      </c>
      <c r="C668" s="123" t="n">
        <f aca="false">SUM(C670:C674)</f>
        <v>6481520</v>
      </c>
      <c r="D668" s="123" t="n">
        <f aca="false">SUM(D670:D674)</f>
        <v>0</v>
      </c>
      <c r="E668" s="63" t="n">
        <f aca="false">SUM(C668:D668)</f>
        <v>6481520</v>
      </c>
    </row>
    <row r="669" customFormat="false" ht="22.35" hidden="false" customHeight="false" outlineLevel="0" collapsed="false">
      <c r="A669" s="72" t="s">
        <v>26</v>
      </c>
      <c r="B669" s="48"/>
      <c r="C669" s="69" t="n">
        <f aca="false">SUM(C670:C673)</f>
        <v>6481520</v>
      </c>
      <c r="D669" s="69" t="n">
        <f aca="false">SUM(D670:D673)</f>
        <v>0</v>
      </c>
      <c r="E669" s="69" t="n">
        <f aca="false">SUM(C669:D669)</f>
        <v>6481520</v>
      </c>
    </row>
    <row r="670" customFormat="false" ht="22.35" hidden="false" customHeight="false" outlineLevel="0" collapsed="false">
      <c r="A670" s="72" t="s">
        <v>654</v>
      </c>
      <c r="B670" s="48" t="s">
        <v>618</v>
      </c>
      <c r="C670" s="69" t="n">
        <v>5863020</v>
      </c>
      <c r="D670" s="69"/>
      <c r="E670" s="69" t="n">
        <f aca="false">SUM(C670:D670)</f>
        <v>5863020</v>
      </c>
    </row>
    <row r="671" customFormat="false" ht="22.35" hidden="false" customHeight="false" outlineLevel="0" collapsed="false">
      <c r="A671" s="72" t="s">
        <v>658</v>
      </c>
      <c r="B671" s="48" t="s">
        <v>620</v>
      </c>
      <c r="C671" s="69" t="n">
        <v>8000</v>
      </c>
      <c r="D671" s="69"/>
      <c r="E671" s="69" t="n">
        <f aca="false">SUM(C671:D671)</f>
        <v>8000</v>
      </c>
    </row>
    <row r="672" customFormat="false" ht="32.8" hidden="false" customHeight="false" outlineLevel="0" collapsed="false">
      <c r="A672" s="75" t="s">
        <v>30</v>
      </c>
      <c r="B672" s="48" t="s">
        <v>31</v>
      </c>
      <c r="C672" s="69" t="n">
        <v>102500</v>
      </c>
      <c r="D672" s="69"/>
      <c r="E672" s="69" t="n">
        <f aca="false">SUM(C672:D672)</f>
        <v>102500</v>
      </c>
    </row>
    <row r="673" customFormat="false" ht="12.8" hidden="false" customHeight="false" outlineLevel="0" collapsed="false">
      <c r="A673" s="72" t="s">
        <v>655</v>
      </c>
      <c r="B673" s="48" t="s">
        <v>656</v>
      </c>
      <c r="C673" s="69" t="n">
        <f aca="false">8000+500000</f>
        <v>508000</v>
      </c>
      <c r="D673" s="69"/>
      <c r="E673" s="69" t="n">
        <f aca="false">SUM(C673:D673)</f>
        <v>508000</v>
      </c>
    </row>
    <row r="674" customFormat="false" ht="22.35" hidden="false" customHeight="false" outlineLevel="0" collapsed="false">
      <c r="A674" s="72" t="s">
        <v>57</v>
      </c>
      <c r="B674" s="79" t="s">
        <v>58</v>
      </c>
      <c r="C674" s="69"/>
      <c r="D674" s="69"/>
      <c r="E674" s="69" t="n">
        <f aca="false">SUM(C674:D674)</f>
        <v>0</v>
      </c>
    </row>
    <row r="675" customFormat="false" ht="74.6" hidden="false" customHeight="false" outlineLevel="0" collapsed="false">
      <c r="A675" s="126" t="s">
        <v>665</v>
      </c>
      <c r="B675" s="79"/>
      <c r="C675" s="69"/>
      <c r="D675" s="69"/>
      <c r="E675" s="69"/>
    </row>
    <row r="676" customFormat="false" ht="12.8" hidden="false" customHeight="false" outlineLevel="0" collapsed="false">
      <c r="A676" s="75"/>
      <c r="B676" s="48"/>
      <c r="C676" s="69"/>
      <c r="D676" s="69"/>
      <c r="E676" s="69"/>
    </row>
    <row r="677" customFormat="false" ht="46.25" hidden="false" customHeight="false" outlineLevel="0" collapsed="false">
      <c r="A677" s="61" t="s">
        <v>666</v>
      </c>
      <c r="B677" s="76" t="s">
        <v>19</v>
      </c>
      <c r="C677" s="123" t="n">
        <f aca="false">SUM(C679:C684)</f>
        <v>7013010</v>
      </c>
      <c r="D677" s="123" t="n">
        <f aca="false">SUM(D679:D683)</f>
        <v>0</v>
      </c>
      <c r="E677" s="63" t="n">
        <f aca="false">SUM(C677:D677)</f>
        <v>7013010</v>
      </c>
    </row>
    <row r="678" customFormat="false" ht="22.35" hidden="false" customHeight="false" outlineLevel="0" collapsed="false">
      <c r="A678" s="75" t="s">
        <v>26</v>
      </c>
      <c r="B678" s="85"/>
      <c r="C678" s="73" t="n">
        <f aca="false">SUM(C679:C683)</f>
        <v>7013010</v>
      </c>
      <c r="D678" s="73"/>
      <c r="E678" s="69" t="n">
        <f aca="false">SUM(C678:D678)</f>
        <v>7013010</v>
      </c>
    </row>
    <row r="679" customFormat="false" ht="22.35" hidden="false" customHeight="false" outlineLevel="0" collapsed="false">
      <c r="A679" s="72" t="s">
        <v>654</v>
      </c>
      <c r="B679" s="48" t="s">
        <v>618</v>
      </c>
      <c r="C679" s="69" t="n">
        <v>6852710</v>
      </c>
      <c r="D679" s="69"/>
      <c r="E679" s="69" t="n">
        <f aca="false">SUM(C679:D679)</f>
        <v>6852710</v>
      </c>
    </row>
    <row r="680" customFormat="false" ht="22.35" hidden="false" customHeight="false" outlineLevel="0" collapsed="false">
      <c r="A680" s="72" t="s">
        <v>658</v>
      </c>
      <c r="B680" s="48" t="s">
        <v>620</v>
      </c>
      <c r="C680" s="69" t="n">
        <v>42100</v>
      </c>
      <c r="D680" s="69"/>
      <c r="E680" s="69" t="n">
        <f aca="false">SUM(C680:D680)</f>
        <v>42100</v>
      </c>
    </row>
    <row r="681" customFormat="false" ht="32.8" hidden="false" customHeight="false" outlineLevel="0" collapsed="false">
      <c r="A681" s="75" t="s">
        <v>30</v>
      </c>
      <c r="B681" s="48" t="s">
        <v>31</v>
      </c>
      <c r="C681" s="69" t="n">
        <v>63000</v>
      </c>
      <c r="D681" s="69"/>
      <c r="E681" s="69" t="n">
        <f aca="false">SUM(C681:D681)</f>
        <v>63000</v>
      </c>
    </row>
    <row r="682" customFormat="false" ht="53.7" hidden="false" customHeight="false" outlineLevel="0" collapsed="false">
      <c r="A682" s="72" t="s">
        <v>667</v>
      </c>
      <c r="B682" s="48" t="s">
        <v>668</v>
      </c>
      <c r="C682" s="69" t="n">
        <v>47200</v>
      </c>
      <c r="D682" s="69"/>
      <c r="E682" s="69" t="n">
        <f aca="false">SUM(C682:D682)</f>
        <v>47200</v>
      </c>
    </row>
    <row r="683" customFormat="false" ht="12.8" hidden="false" customHeight="false" outlineLevel="0" collapsed="false">
      <c r="A683" s="101" t="s">
        <v>655</v>
      </c>
      <c r="B683" s="124" t="s">
        <v>656</v>
      </c>
      <c r="C683" s="103" t="n">
        <v>8000</v>
      </c>
      <c r="D683" s="103"/>
      <c r="E683" s="103" t="n">
        <f aca="false">SUM(C683:D683)</f>
        <v>8000</v>
      </c>
    </row>
    <row r="684" customFormat="false" ht="22.35" hidden="false" customHeight="false" outlineLevel="0" collapsed="false">
      <c r="A684" s="72" t="s">
        <v>57</v>
      </c>
      <c r="B684" s="79" t="s">
        <v>58</v>
      </c>
      <c r="C684" s="69"/>
      <c r="D684" s="69"/>
      <c r="E684" s="69"/>
    </row>
    <row r="685" customFormat="false" ht="12.8" hidden="false" customHeight="false" outlineLevel="0" collapsed="false">
      <c r="A685" s="75"/>
      <c r="B685" s="48"/>
      <c r="C685" s="69"/>
      <c r="D685" s="69"/>
      <c r="E685" s="69"/>
    </row>
    <row r="686" customFormat="false" ht="46.25" hidden="false" customHeight="false" outlineLevel="0" collapsed="false">
      <c r="A686" s="61" t="s">
        <v>669</v>
      </c>
      <c r="B686" s="76" t="s">
        <v>19</v>
      </c>
      <c r="C686" s="123" t="n">
        <f aca="false">SUM(C688:C692)</f>
        <v>5419180</v>
      </c>
      <c r="D686" s="123" t="n">
        <f aca="false">SUM(D688:D692)</f>
        <v>0</v>
      </c>
      <c r="E686" s="63" t="n">
        <f aca="false">SUM(C686:D686)</f>
        <v>5419180</v>
      </c>
    </row>
    <row r="687" customFormat="false" ht="22.35" hidden="false" customHeight="false" outlineLevel="0" collapsed="false">
      <c r="A687" s="72" t="s">
        <v>26</v>
      </c>
      <c r="B687" s="179"/>
      <c r="C687" s="159" t="n">
        <f aca="false">SUM(C688:C692)</f>
        <v>5419180</v>
      </c>
      <c r="D687" s="176"/>
      <c r="E687" s="69" t="n">
        <f aca="false">SUM(C687:D687)</f>
        <v>5419180</v>
      </c>
    </row>
    <row r="688" customFormat="false" ht="22.35" hidden="false" customHeight="false" outlineLevel="0" collapsed="false">
      <c r="A688" s="72" t="s">
        <v>654</v>
      </c>
      <c r="B688" s="48" t="s">
        <v>618</v>
      </c>
      <c r="C688" s="69" t="n">
        <v>4695690</v>
      </c>
      <c r="D688" s="69"/>
      <c r="E688" s="69" t="n">
        <f aca="false">SUM(C688:D688)</f>
        <v>4695690</v>
      </c>
    </row>
    <row r="689" customFormat="false" ht="22.35" hidden="false" customHeight="false" outlineLevel="0" collapsed="false">
      <c r="A689" s="72" t="s">
        <v>658</v>
      </c>
      <c r="B689" s="48" t="s">
        <v>620</v>
      </c>
      <c r="C689" s="69" t="n">
        <v>7000</v>
      </c>
      <c r="D689" s="69"/>
      <c r="E689" s="69" t="n">
        <f aca="false">SUM(C689:D689)</f>
        <v>7000</v>
      </c>
    </row>
    <row r="690" customFormat="false" ht="32.8" hidden="false" customHeight="false" outlineLevel="0" collapsed="false">
      <c r="A690" s="75" t="s">
        <v>30</v>
      </c>
      <c r="B690" s="48" t="s">
        <v>31</v>
      </c>
      <c r="C690" s="69" t="n">
        <v>202500</v>
      </c>
      <c r="D690" s="69"/>
      <c r="E690" s="69" t="n">
        <f aca="false">SUM(C690:D690)</f>
        <v>202500</v>
      </c>
    </row>
    <row r="691" customFormat="false" ht="43.25" hidden="false" customHeight="false" outlineLevel="0" collapsed="false">
      <c r="A691" s="72" t="s">
        <v>659</v>
      </c>
      <c r="B691" s="48" t="s">
        <v>642</v>
      </c>
      <c r="C691" s="69" t="n">
        <v>6990</v>
      </c>
      <c r="D691" s="69"/>
      <c r="E691" s="69" t="n">
        <f aca="false">SUM(C691:D691)</f>
        <v>6990</v>
      </c>
    </row>
    <row r="692" customFormat="false" ht="12.8" hidden="false" customHeight="false" outlineLevel="0" collapsed="false">
      <c r="A692" s="72" t="s">
        <v>655</v>
      </c>
      <c r="B692" s="48" t="s">
        <v>656</v>
      </c>
      <c r="C692" s="69" t="n">
        <f aca="false">7000+500000</f>
        <v>507000</v>
      </c>
      <c r="D692" s="69"/>
      <c r="E692" s="69" t="n">
        <f aca="false">SUM(C692:D692)</f>
        <v>507000</v>
      </c>
    </row>
    <row r="693" customFormat="false" ht="32.8" hidden="false" customHeight="false" outlineLevel="0" collapsed="false">
      <c r="A693" s="126" t="s">
        <v>670</v>
      </c>
      <c r="B693" s="48"/>
      <c r="C693" s="69"/>
      <c r="D693" s="69"/>
      <c r="E693" s="69"/>
    </row>
    <row r="694" customFormat="false" ht="12.8" hidden="false" customHeight="false" outlineLevel="0" collapsed="false">
      <c r="A694" s="75"/>
      <c r="B694" s="48"/>
      <c r="C694" s="69"/>
      <c r="D694" s="69"/>
      <c r="E694" s="69"/>
    </row>
    <row r="695" customFormat="false" ht="46.25" hidden="false" customHeight="false" outlineLevel="0" collapsed="false">
      <c r="A695" s="61" t="s">
        <v>671</v>
      </c>
      <c r="B695" s="76" t="s">
        <v>19</v>
      </c>
      <c r="C695" s="123" t="n">
        <f aca="false">SUM(C697:C701)</f>
        <v>4876490</v>
      </c>
      <c r="D695" s="123" t="n">
        <f aca="false">SUM(D697:D701)</f>
        <v>0</v>
      </c>
      <c r="E695" s="63" t="n">
        <f aca="false">SUM(C695:D695)</f>
        <v>4876490</v>
      </c>
    </row>
    <row r="696" customFormat="false" ht="22.35" hidden="false" customHeight="false" outlineLevel="0" collapsed="false">
      <c r="A696" s="72" t="s">
        <v>26</v>
      </c>
      <c r="B696" s="68"/>
      <c r="C696" s="69" t="n">
        <f aca="false">SUM(C697:C700)</f>
        <v>4876490</v>
      </c>
      <c r="D696" s="69" t="n">
        <f aca="false">SUM(D697:D700)</f>
        <v>0</v>
      </c>
      <c r="E696" s="69" t="n">
        <f aca="false">SUM(C696:D696)</f>
        <v>4876490</v>
      </c>
    </row>
    <row r="697" customFormat="false" ht="22.35" hidden="false" customHeight="false" outlineLevel="0" collapsed="false">
      <c r="A697" s="72" t="s">
        <v>654</v>
      </c>
      <c r="B697" s="48" t="s">
        <v>618</v>
      </c>
      <c r="C697" s="159" t="n">
        <v>4808490</v>
      </c>
      <c r="D697" s="159"/>
      <c r="E697" s="69" t="n">
        <f aca="false">SUM(C697:D697)</f>
        <v>4808490</v>
      </c>
    </row>
    <row r="698" customFormat="false" ht="32.8" hidden="false" customHeight="false" outlineLevel="0" collapsed="false">
      <c r="A698" s="75" t="s">
        <v>30</v>
      </c>
      <c r="B698" s="48" t="s">
        <v>31</v>
      </c>
      <c r="C698" s="69" t="n">
        <v>60000</v>
      </c>
      <c r="D698" s="69"/>
      <c r="E698" s="69" t="n">
        <f aca="false">SUM(C698:D698)</f>
        <v>60000</v>
      </c>
    </row>
    <row r="699" customFormat="false" ht="12.8" hidden="false" customHeight="false" outlineLevel="0" collapsed="false">
      <c r="A699" s="72" t="s">
        <v>655</v>
      </c>
      <c r="B699" s="48" t="s">
        <v>656</v>
      </c>
      <c r="C699" s="69" t="n">
        <v>8000</v>
      </c>
      <c r="D699" s="69"/>
      <c r="E699" s="69" t="n">
        <f aca="false">SUM(C699:D699)</f>
        <v>8000</v>
      </c>
    </row>
    <row r="700" customFormat="false" ht="22.35" hidden="false" customHeight="false" outlineLevel="0" collapsed="false">
      <c r="A700" s="72" t="s">
        <v>658</v>
      </c>
      <c r="B700" s="79" t="s">
        <v>620</v>
      </c>
      <c r="C700" s="69"/>
      <c r="D700" s="69"/>
      <c r="E700" s="69" t="n">
        <f aca="false">SUM(C700:D700)</f>
        <v>0</v>
      </c>
    </row>
    <row r="701" customFormat="false" ht="22.35" hidden="false" customHeight="false" outlineLevel="0" collapsed="false">
      <c r="A701" s="72" t="s">
        <v>672</v>
      </c>
      <c r="B701" s="79" t="s">
        <v>58</v>
      </c>
      <c r="C701" s="69"/>
      <c r="D701" s="69"/>
      <c r="E701" s="69" t="n">
        <f aca="false">SUM(C701:D701)</f>
        <v>0</v>
      </c>
    </row>
    <row r="702" customFormat="false" ht="12.8" hidden="false" customHeight="false" outlineLevel="0" collapsed="false">
      <c r="A702" s="72"/>
      <c r="B702" s="48"/>
      <c r="C702" s="69"/>
      <c r="D702" s="69"/>
      <c r="E702" s="69"/>
    </row>
    <row r="703" customFormat="false" ht="46.25" hidden="false" customHeight="false" outlineLevel="0" collapsed="false">
      <c r="A703" s="61" t="s">
        <v>673</v>
      </c>
      <c r="B703" s="76" t="s">
        <v>19</v>
      </c>
      <c r="C703" s="108" t="n">
        <f aca="false">SUM(C705:C710)</f>
        <v>4050310</v>
      </c>
      <c r="D703" s="108" t="n">
        <f aca="false">SUM(D705:D706)</f>
        <v>0</v>
      </c>
      <c r="E703" s="108" t="n">
        <f aca="false">SUM(C703:D703)</f>
        <v>4050310</v>
      </c>
    </row>
    <row r="704" customFormat="false" ht="22.35" hidden="false" customHeight="false" outlineLevel="0" collapsed="false">
      <c r="A704" s="72" t="s">
        <v>26</v>
      </c>
      <c r="B704" s="179"/>
      <c r="C704" s="111" t="n">
        <f aca="false">SUM(C705:C710)</f>
        <v>4050310</v>
      </c>
      <c r="D704" s="112"/>
      <c r="E704" s="69" t="n">
        <f aca="false">SUM(C704:D704)</f>
        <v>4050310</v>
      </c>
    </row>
    <row r="705" customFormat="false" ht="22.35" hidden="false" customHeight="false" outlineLevel="0" collapsed="false">
      <c r="A705" s="72" t="s">
        <v>654</v>
      </c>
      <c r="B705" s="48" t="s">
        <v>618</v>
      </c>
      <c r="C705" s="111" t="n">
        <v>3870770</v>
      </c>
      <c r="D705" s="112"/>
      <c r="E705" s="69" t="n">
        <f aca="false">SUM(C705:D705)</f>
        <v>3870770</v>
      </c>
    </row>
    <row r="706" customFormat="false" ht="22.35" hidden="false" customHeight="false" outlineLevel="0" collapsed="false">
      <c r="A706" s="72" t="s">
        <v>658</v>
      </c>
      <c r="B706" s="48" t="s">
        <v>620</v>
      </c>
      <c r="C706" s="111" t="n">
        <v>7000</v>
      </c>
      <c r="D706" s="112"/>
      <c r="E706" s="69" t="n">
        <f aca="false">SUM(C706:D706)</f>
        <v>7000</v>
      </c>
    </row>
    <row r="707" customFormat="false" ht="32.8" hidden="false" customHeight="false" outlineLevel="0" collapsed="false">
      <c r="A707" s="75" t="s">
        <v>30</v>
      </c>
      <c r="B707" s="48" t="s">
        <v>31</v>
      </c>
      <c r="C707" s="111" t="n">
        <v>100000</v>
      </c>
      <c r="D707" s="112"/>
      <c r="E707" s="69" t="n">
        <f aca="false">SUM(C707:D707)</f>
        <v>100000</v>
      </c>
    </row>
    <row r="708" customFormat="false" ht="43.25" hidden="false" customHeight="false" outlineLevel="0" collapsed="false">
      <c r="A708" s="75" t="s">
        <v>659</v>
      </c>
      <c r="B708" s="48" t="s">
        <v>642</v>
      </c>
      <c r="C708" s="111" t="n">
        <v>2300</v>
      </c>
      <c r="D708" s="112"/>
      <c r="E708" s="69" t="n">
        <f aca="false">SUM(C708:D708)</f>
        <v>2300</v>
      </c>
    </row>
    <row r="709" customFormat="false" ht="43.25" hidden="false" customHeight="false" outlineLevel="0" collapsed="false">
      <c r="A709" s="72" t="s">
        <v>660</v>
      </c>
      <c r="B709" s="48" t="s">
        <v>626</v>
      </c>
      <c r="C709" s="111" t="n">
        <v>64240</v>
      </c>
      <c r="D709" s="112"/>
      <c r="E709" s="69" t="n">
        <f aca="false">SUM(C709:D709)</f>
        <v>64240</v>
      </c>
    </row>
    <row r="710" customFormat="false" ht="12.8" hidden="false" customHeight="false" outlineLevel="0" collapsed="false">
      <c r="A710" s="72" t="s">
        <v>655</v>
      </c>
      <c r="B710" s="48" t="s">
        <v>656</v>
      </c>
      <c r="C710" s="69" t="n">
        <v>6000</v>
      </c>
      <c r="D710" s="69"/>
      <c r="E710" s="69" t="n">
        <f aca="false">SUM(C710:D710)</f>
        <v>6000</v>
      </c>
    </row>
    <row r="711" customFormat="false" ht="12.8" hidden="false" customHeight="false" outlineLevel="0" collapsed="false">
      <c r="A711" s="72"/>
      <c r="B711" s="48"/>
      <c r="C711" s="111"/>
      <c r="D711" s="112"/>
      <c r="E711" s="69"/>
    </row>
    <row r="712" customFormat="false" ht="46.25" hidden="false" customHeight="false" outlineLevel="0" collapsed="false">
      <c r="A712" s="61" t="s">
        <v>674</v>
      </c>
      <c r="B712" s="76" t="s">
        <v>19</v>
      </c>
      <c r="C712" s="108" t="n">
        <f aca="false">SUM(C714:C721)</f>
        <v>3042590</v>
      </c>
      <c r="D712" s="108" t="n">
        <f aca="false">SUM(D714:D721)</f>
        <v>0</v>
      </c>
      <c r="E712" s="108" t="n">
        <f aca="false">SUM(C712:D712)</f>
        <v>3042590</v>
      </c>
    </row>
    <row r="713" customFormat="false" ht="22.35" hidden="false" customHeight="false" outlineLevel="0" collapsed="false">
      <c r="A713" s="72" t="s">
        <v>26</v>
      </c>
      <c r="B713" s="68"/>
      <c r="C713" s="69" t="n">
        <f aca="false">SUM(C714:C719)</f>
        <v>3042590</v>
      </c>
      <c r="D713" s="69" t="n">
        <f aca="false">SUM(D714:D719)</f>
        <v>0</v>
      </c>
      <c r="E713" s="69" t="n">
        <f aca="false">SUM(C713:D713)</f>
        <v>3042590</v>
      </c>
    </row>
    <row r="714" customFormat="false" ht="22.35" hidden="false" customHeight="false" outlineLevel="0" collapsed="false">
      <c r="A714" s="72" t="s">
        <v>654</v>
      </c>
      <c r="B714" s="48" t="s">
        <v>618</v>
      </c>
      <c r="C714" s="111" t="n">
        <v>2775490</v>
      </c>
      <c r="D714" s="112"/>
      <c r="E714" s="69" t="n">
        <f aca="false">SUM(C714:D714)</f>
        <v>2775490</v>
      </c>
    </row>
    <row r="715" customFormat="false" ht="32.8" hidden="false" customHeight="false" outlineLevel="0" collapsed="false">
      <c r="A715" s="75" t="s">
        <v>30</v>
      </c>
      <c r="B715" s="48" t="s">
        <v>31</v>
      </c>
      <c r="C715" s="111" t="n">
        <v>71000</v>
      </c>
      <c r="D715" s="112"/>
      <c r="E715" s="69" t="n">
        <f aca="false">SUM(C715:D715)</f>
        <v>71000</v>
      </c>
    </row>
    <row r="716" customFormat="false" ht="22.35" hidden="false" customHeight="false" outlineLevel="0" collapsed="false">
      <c r="A716" s="72" t="s">
        <v>658</v>
      </c>
      <c r="B716" s="48" t="s">
        <v>620</v>
      </c>
      <c r="C716" s="111" t="n">
        <v>9100</v>
      </c>
      <c r="D716" s="112"/>
      <c r="E716" s="69" t="n">
        <f aca="false">SUM(C716:D716)</f>
        <v>9100</v>
      </c>
    </row>
    <row r="717" customFormat="false" ht="12.8" hidden="false" customHeight="false" outlineLevel="0" collapsed="false">
      <c r="A717" s="72" t="s">
        <v>655</v>
      </c>
      <c r="B717" s="48" t="s">
        <v>656</v>
      </c>
      <c r="C717" s="111" t="n">
        <f aca="false">7000+180000</f>
        <v>187000</v>
      </c>
      <c r="D717" s="112"/>
      <c r="E717" s="69" t="n">
        <f aca="false">SUM(C717:D717)</f>
        <v>187000</v>
      </c>
    </row>
    <row r="718" customFormat="false" ht="74.6" hidden="false" customHeight="false" outlineLevel="0" collapsed="false">
      <c r="A718" s="126" t="s">
        <v>675</v>
      </c>
      <c r="B718" s="48"/>
      <c r="C718" s="111"/>
      <c r="D718" s="112"/>
      <c r="E718" s="69"/>
    </row>
    <row r="719" customFormat="false" ht="43.25" hidden="false" customHeight="false" outlineLevel="0" collapsed="false">
      <c r="A719" s="72" t="s">
        <v>660</v>
      </c>
      <c r="B719" s="79" t="s">
        <v>626</v>
      </c>
      <c r="C719" s="69"/>
      <c r="D719" s="69"/>
      <c r="E719" s="69" t="n">
        <f aca="false">SUM(C719:D719)</f>
        <v>0</v>
      </c>
    </row>
    <row r="720" customFormat="false" ht="32.8" hidden="false" customHeight="false" outlineLevel="0" collapsed="false">
      <c r="A720" s="75" t="s">
        <v>55</v>
      </c>
      <c r="B720" s="79" t="s">
        <v>56</v>
      </c>
      <c r="C720" s="111"/>
      <c r="D720" s="112"/>
      <c r="E720" s="69" t="n">
        <f aca="false">SUM(C720:D720)</f>
        <v>0</v>
      </c>
    </row>
    <row r="721" customFormat="false" ht="22.35" hidden="false" customHeight="false" outlineLevel="0" collapsed="false">
      <c r="A721" s="75" t="s">
        <v>57</v>
      </c>
      <c r="B721" s="79" t="s">
        <v>58</v>
      </c>
      <c r="C721" s="111"/>
      <c r="D721" s="112"/>
      <c r="E721" s="69" t="n">
        <f aca="false">SUM(C721:D721)</f>
        <v>0</v>
      </c>
    </row>
    <row r="722" customFormat="false" ht="12.8" hidden="false" customHeight="false" outlineLevel="0" collapsed="false">
      <c r="A722" s="72"/>
      <c r="B722" s="48"/>
      <c r="C722" s="69"/>
      <c r="D722" s="69"/>
      <c r="E722" s="69"/>
    </row>
    <row r="723" customFormat="false" ht="46.25" hidden="false" customHeight="false" outlineLevel="0" collapsed="false">
      <c r="A723" s="61" t="s">
        <v>676</v>
      </c>
      <c r="B723" s="76" t="s">
        <v>19</v>
      </c>
      <c r="C723" s="123" t="n">
        <f aca="false">SUM(C725:C730)</f>
        <v>7704730</v>
      </c>
      <c r="D723" s="123" t="n">
        <f aca="false">SUM(D725:D725)</f>
        <v>0</v>
      </c>
      <c r="E723" s="63" t="n">
        <f aca="false">SUM(C723:D723)</f>
        <v>7704730</v>
      </c>
    </row>
    <row r="724" customFormat="false" ht="22.35" hidden="false" customHeight="false" outlineLevel="0" collapsed="false">
      <c r="A724" s="72" t="s">
        <v>26</v>
      </c>
      <c r="B724" s="68"/>
      <c r="C724" s="69" t="n">
        <f aca="false">SUM(C725:C729)</f>
        <v>7704730</v>
      </c>
      <c r="D724" s="69" t="n">
        <f aca="false">SUM(D725:D729)</f>
        <v>0</v>
      </c>
      <c r="E724" s="69" t="n">
        <f aca="false">SUM(C724:D724)</f>
        <v>7704730</v>
      </c>
    </row>
    <row r="725" customFormat="false" ht="22.35" hidden="false" customHeight="false" outlineLevel="0" collapsed="false">
      <c r="A725" s="72" t="s">
        <v>654</v>
      </c>
      <c r="B725" s="48" t="s">
        <v>618</v>
      </c>
      <c r="C725" s="69" t="n">
        <v>7588530</v>
      </c>
      <c r="D725" s="69"/>
      <c r="E725" s="69" t="n">
        <f aca="false">SUM(C725:D725)</f>
        <v>7588530</v>
      </c>
    </row>
    <row r="726" customFormat="false" ht="22.35" hidden="false" customHeight="false" outlineLevel="0" collapsed="false">
      <c r="A726" s="72" t="s">
        <v>658</v>
      </c>
      <c r="B726" s="48" t="s">
        <v>620</v>
      </c>
      <c r="C726" s="69" t="n">
        <v>18400</v>
      </c>
      <c r="D726" s="69"/>
      <c r="E726" s="69" t="n">
        <f aca="false">SUM(C726:D726)</f>
        <v>18400</v>
      </c>
    </row>
    <row r="727" customFormat="false" ht="32.8" hidden="false" customHeight="false" outlineLevel="0" collapsed="false">
      <c r="A727" s="75" t="s">
        <v>30</v>
      </c>
      <c r="B727" s="48" t="s">
        <v>31</v>
      </c>
      <c r="C727" s="111" t="n">
        <v>26000</v>
      </c>
      <c r="D727" s="112"/>
      <c r="E727" s="69" t="n">
        <f aca="false">SUM(C727:D727)</f>
        <v>26000</v>
      </c>
    </row>
    <row r="728" customFormat="false" ht="53.7" hidden="false" customHeight="false" outlineLevel="0" collapsed="false">
      <c r="A728" s="75" t="s">
        <v>667</v>
      </c>
      <c r="B728" s="48" t="s">
        <v>668</v>
      </c>
      <c r="C728" s="111" t="n">
        <v>46800</v>
      </c>
      <c r="D728" s="112"/>
      <c r="E728" s="69" t="n">
        <f aca="false">SUM(C728:D728)</f>
        <v>46800</v>
      </c>
    </row>
    <row r="729" customFormat="false" ht="12.8" hidden="false" customHeight="false" outlineLevel="0" collapsed="false">
      <c r="A729" s="72" t="s">
        <v>655</v>
      </c>
      <c r="B729" s="48" t="s">
        <v>656</v>
      </c>
      <c r="C729" s="69" t="n">
        <v>25000</v>
      </c>
      <c r="D729" s="69"/>
      <c r="E729" s="69" t="n">
        <f aca="false">SUM(C729:D729)</f>
        <v>25000</v>
      </c>
    </row>
    <row r="730" customFormat="false" ht="32.8" hidden="false" customHeight="false" outlineLevel="0" collapsed="false">
      <c r="A730" s="75" t="s">
        <v>55</v>
      </c>
      <c r="B730" s="48" t="s">
        <v>56</v>
      </c>
      <c r="C730" s="69"/>
      <c r="D730" s="69"/>
      <c r="E730" s="69" t="n">
        <f aca="false">SUM(C730:D730)</f>
        <v>0</v>
      </c>
    </row>
    <row r="731" customFormat="false" ht="22.35" hidden="false" customHeight="false" outlineLevel="0" collapsed="false">
      <c r="A731" s="75" t="s">
        <v>57</v>
      </c>
      <c r="B731" s="48" t="s">
        <v>58</v>
      </c>
      <c r="C731" s="69"/>
      <c r="D731" s="69"/>
      <c r="E731" s="69"/>
    </row>
    <row r="732" customFormat="false" ht="12.8" hidden="false" customHeight="false" outlineLevel="0" collapsed="false">
      <c r="A732" s="75"/>
      <c r="B732" s="48"/>
      <c r="C732" s="69"/>
      <c r="D732" s="69"/>
      <c r="E732" s="69"/>
    </row>
    <row r="733" customFormat="false" ht="46.25" hidden="false" customHeight="false" outlineLevel="0" collapsed="false">
      <c r="A733" s="61" t="s">
        <v>677</v>
      </c>
      <c r="B733" s="76" t="s">
        <v>19</v>
      </c>
      <c r="C733" s="123" t="n">
        <f aca="false">SUM(C735:C739)</f>
        <v>4119650</v>
      </c>
      <c r="D733" s="123" t="n">
        <f aca="false">SUM(D735:D739)</f>
        <v>0</v>
      </c>
      <c r="E733" s="63" t="n">
        <f aca="false">SUM(C733:D733)</f>
        <v>4119650</v>
      </c>
    </row>
    <row r="734" customFormat="false" ht="22.35" hidden="false" customHeight="false" outlineLevel="0" collapsed="false">
      <c r="A734" s="72" t="s">
        <v>26</v>
      </c>
      <c r="B734" s="68"/>
      <c r="C734" s="69" t="n">
        <f aca="false">SUM(C735:C738)</f>
        <v>4119650</v>
      </c>
      <c r="D734" s="69" t="n">
        <f aca="false">SUM(D735:D738)</f>
        <v>0</v>
      </c>
      <c r="E734" s="69" t="n">
        <f aca="false">SUM(C734:D734)</f>
        <v>4119650</v>
      </c>
    </row>
    <row r="735" customFormat="false" ht="22.35" hidden="false" customHeight="false" outlineLevel="0" collapsed="false">
      <c r="A735" s="72" t="s">
        <v>654</v>
      </c>
      <c r="B735" s="48" t="s">
        <v>618</v>
      </c>
      <c r="C735" s="69" t="n">
        <v>3994650</v>
      </c>
      <c r="D735" s="69"/>
      <c r="E735" s="69" t="n">
        <f aca="false">SUM(C735:D735)</f>
        <v>3994650</v>
      </c>
    </row>
    <row r="736" customFormat="false" ht="22.35" hidden="false" customHeight="false" outlineLevel="0" collapsed="false">
      <c r="A736" s="72" t="s">
        <v>658</v>
      </c>
      <c r="B736" s="48" t="s">
        <v>620</v>
      </c>
      <c r="C736" s="69" t="n">
        <v>30000</v>
      </c>
      <c r="D736" s="69"/>
      <c r="E736" s="69" t="n">
        <f aca="false">SUM(C736:D736)</f>
        <v>30000</v>
      </c>
    </row>
    <row r="737" customFormat="false" ht="32.8" hidden="false" customHeight="false" outlineLevel="0" collapsed="false">
      <c r="A737" s="75" t="s">
        <v>30</v>
      </c>
      <c r="B737" s="48" t="s">
        <v>31</v>
      </c>
      <c r="C737" s="69" t="n">
        <v>85000</v>
      </c>
      <c r="D737" s="69"/>
      <c r="E737" s="69" t="n">
        <f aca="false">SUM(C737:D737)</f>
        <v>85000</v>
      </c>
    </row>
    <row r="738" customFormat="false" ht="12.8" hidden="false" customHeight="false" outlineLevel="0" collapsed="false">
      <c r="A738" s="72" t="s">
        <v>655</v>
      </c>
      <c r="B738" s="48" t="s">
        <v>656</v>
      </c>
      <c r="C738" s="69" t="n">
        <v>10000</v>
      </c>
      <c r="D738" s="69"/>
      <c r="E738" s="69" t="n">
        <f aca="false">SUM(C738:D738)</f>
        <v>10000</v>
      </c>
    </row>
    <row r="739" customFormat="false" ht="22.35" hidden="false" customHeight="false" outlineLevel="0" collapsed="false">
      <c r="A739" s="72" t="s">
        <v>57</v>
      </c>
      <c r="B739" s="79" t="s">
        <v>58</v>
      </c>
      <c r="C739" s="69"/>
      <c r="D739" s="69"/>
      <c r="E739" s="69" t="n">
        <f aca="false">SUM(C739:D739)</f>
        <v>0</v>
      </c>
    </row>
    <row r="740" customFormat="false" ht="12.8" hidden="false" customHeight="false" outlineLevel="0" collapsed="false">
      <c r="A740" s="72"/>
      <c r="B740" s="48"/>
      <c r="C740" s="69"/>
      <c r="D740" s="69"/>
      <c r="E740" s="69"/>
    </row>
    <row r="741" customFormat="false" ht="46.25" hidden="false" customHeight="false" outlineLevel="0" collapsed="false">
      <c r="A741" s="61" t="s">
        <v>678</v>
      </c>
      <c r="B741" s="76" t="s">
        <v>19</v>
      </c>
      <c r="C741" s="123" t="n">
        <f aca="false">SUM(C743:C747)</f>
        <v>4465090</v>
      </c>
      <c r="D741" s="123" t="n">
        <f aca="false">SUM(D743:D743)</f>
        <v>0</v>
      </c>
      <c r="E741" s="63" t="n">
        <f aca="false">SUM(C741:D741)</f>
        <v>4465090</v>
      </c>
    </row>
    <row r="742" customFormat="false" ht="22.35" hidden="false" customHeight="false" outlineLevel="0" collapsed="false">
      <c r="A742" s="75" t="s">
        <v>26</v>
      </c>
      <c r="B742" s="85"/>
      <c r="C742" s="73" t="n">
        <f aca="false">SUM(C743:C746)</f>
        <v>4465090</v>
      </c>
      <c r="D742" s="73"/>
      <c r="E742" s="69" t="n">
        <f aca="false">SUM(C742:D742)</f>
        <v>4465090</v>
      </c>
    </row>
    <row r="743" customFormat="false" ht="22.35" hidden="false" customHeight="false" outlineLevel="0" collapsed="false">
      <c r="A743" s="72" t="s">
        <v>654</v>
      </c>
      <c r="B743" s="48" t="s">
        <v>618</v>
      </c>
      <c r="C743" s="69" t="n">
        <v>4345090</v>
      </c>
      <c r="D743" s="69"/>
      <c r="E743" s="69" t="n">
        <f aca="false">SUM(C743:D743)</f>
        <v>4345090</v>
      </c>
    </row>
    <row r="744" customFormat="false" ht="22.35" hidden="false" customHeight="false" outlineLevel="0" collapsed="false">
      <c r="A744" s="72" t="s">
        <v>658</v>
      </c>
      <c r="B744" s="48" t="s">
        <v>620</v>
      </c>
      <c r="C744" s="69" t="n">
        <v>7000</v>
      </c>
      <c r="D744" s="69"/>
      <c r="E744" s="69" t="n">
        <f aca="false">SUM(C744:D744)</f>
        <v>7000</v>
      </c>
    </row>
    <row r="745" customFormat="false" ht="32.8" hidden="false" customHeight="false" outlineLevel="0" collapsed="false">
      <c r="A745" s="75" t="s">
        <v>30</v>
      </c>
      <c r="B745" s="48" t="s">
        <v>31</v>
      </c>
      <c r="C745" s="69" t="n">
        <v>108000</v>
      </c>
      <c r="D745" s="69"/>
      <c r="E745" s="69" t="n">
        <f aca="false">SUM(C745:D745)</f>
        <v>108000</v>
      </c>
    </row>
    <row r="746" customFormat="false" ht="12.8" hidden="false" customHeight="false" outlineLevel="0" collapsed="false">
      <c r="A746" s="72" t="s">
        <v>655</v>
      </c>
      <c r="B746" s="48" t="s">
        <v>656</v>
      </c>
      <c r="C746" s="69" t="n">
        <v>5000</v>
      </c>
      <c r="D746" s="69"/>
      <c r="E746" s="69" t="n">
        <f aca="false">SUM(C746:D746)</f>
        <v>5000</v>
      </c>
    </row>
    <row r="747" customFormat="false" ht="22.35" hidden="false" customHeight="false" outlineLevel="0" collapsed="false">
      <c r="A747" s="72" t="s">
        <v>57</v>
      </c>
      <c r="B747" s="79" t="s">
        <v>58</v>
      </c>
      <c r="C747" s="69"/>
      <c r="D747" s="69"/>
      <c r="E747" s="69" t="n">
        <f aca="false">SUM(C747:D747)</f>
        <v>0</v>
      </c>
    </row>
    <row r="748" customFormat="false" ht="12.8" hidden="false" customHeight="false" outlineLevel="0" collapsed="false">
      <c r="A748" s="72"/>
      <c r="B748" s="48"/>
      <c r="C748" s="69"/>
      <c r="D748" s="69"/>
      <c r="E748" s="69"/>
    </row>
    <row r="749" customFormat="false" ht="46.25" hidden="false" customHeight="false" outlineLevel="0" collapsed="false">
      <c r="A749" s="88" t="s">
        <v>679</v>
      </c>
      <c r="B749" s="96" t="s">
        <v>19</v>
      </c>
      <c r="C749" s="90" t="n">
        <f aca="false">SUM(C751:C755)</f>
        <v>4288460</v>
      </c>
      <c r="D749" s="90" t="n">
        <f aca="false">SUM(D751:D755)</f>
        <v>0</v>
      </c>
      <c r="E749" s="90" t="n">
        <f aca="false">SUM(C749:D749)</f>
        <v>4288460</v>
      </c>
    </row>
    <row r="750" customFormat="false" ht="22.35" hidden="false" customHeight="false" outlineLevel="0" collapsed="false">
      <c r="A750" s="72" t="s">
        <v>26</v>
      </c>
      <c r="B750" s="180"/>
      <c r="C750" s="111" t="n">
        <f aca="false">SUM(C751:C755)</f>
        <v>4288460</v>
      </c>
      <c r="D750" s="163"/>
      <c r="E750" s="69" t="n">
        <f aca="false">SUM(C750:D750)</f>
        <v>4288460</v>
      </c>
    </row>
    <row r="751" customFormat="false" ht="22.35" hidden="false" customHeight="false" outlineLevel="0" collapsed="false">
      <c r="A751" s="72" t="s">
        <v>654</v>
      </c>
      <c r="B751" s="48" t="s">
        <v>618</v>
      </c>
      <c r="C751" s="111" t="n">
        <v>4172360</v>
      </c>
      <c r="D751" s="163"/>
      <c r="E751" s="69" t="n">
        <f aca="false">SUM(C751:D751)</f>
        <v>4172360</v>
      </c>
    </row>
    <row r="752" customFormat="false" ht="22.35" hidden="false" customHeight="false" outlineLevel="0" collapsed="false">
      <c r="A752" s="75" t="s">
        <v>658</v>
      </c>
      <c r="B752" s="48" t="s">
        <v>620</v>
      </c>
      <c r="C752" s="69" t="n">
        <f aca="false">10300+25000</f>
        <v>35300</v>
      </c>
      <c r="D752" s="69"/>
      <c r="E752" s="69" t="n">
        <f aca="false">SUM(C752:D752)</f>
        <v>35300</v>
      </c>
    </row>
    <row r="753" customFormat="false" ht="74.6" hidden="false" customHeight="false" outlineLevel="0" collapsed="false">
      <c r="A753" s="126" t="s">
        <v>680</v>
      </c>
      <c r="B753" s="48"/>
      <c r="C753" s="69"/>
      <c r="D753" s="69"/>
      <c r="E753" s="69"/>
    </row>
    <row r="754" customFormat="false" ht="32.8" hidden="false" customHeight="false" outlineLevel="0" collapsed="false">
      <c r="A754" s="75" t="s">
        <v>30</v>
      </c>
      <c r="B754" s="48" t="s">
        <v>31</v>
      </c>
      <c r="C754" s="69" t="n">
        <v>75800</v>
      </c>
      <c r="D754" s="69"/>
      <c r="E754" s="69" t="n">
        <f aca="false">SUM(C754:D754)</f>
        <v>75800</v>
      </c>
    </row>
    <row r="755" customFormat="false" ht="12.8" hidden="false" customHeight="false" outlineLevel="0" collapsed="false">
      <c r="A755" s="72" t="s">
        <v>655</v>
      </c>
      <c r="B755" s="87" t="s">
        <v>656</v>
      </c>
      <c r="C755" s="111" t="n">
        <v>5000</v>
      </c>
      <c r="D755" s="163"/>
      <c r="E755" s="69" t="n">
        <f aca="false">SUM(C755:D755)</f>
        <v>5000</v>
      </c>
    </row>
    <row r="756" customFormat="false" ht="12.8" hidden="false" customHeight="false" outlineLevel="0" collapsed="false">
      <c r="A756" s="75"/>
      <c r="B756" s="87"/>
      <c r="C756" s="69"/>
      <c r="D756" s="69"/>
      <c r="E756" s="69"/>
    </row>
    <row r="757" customFormat="false" ht="46.25" hidden="false" customHeight="false" outlineLevel="0" collapsed="false">
      <c r="A757" s="61" t="s">
        <v>681</v>
      </c>
      <c r="B757" s="76" t="s">
        <v>19</v>
      </c>
      <c r="C757" s="108" t="n">
        <f aca="false">SUM(C759:C763)</f>
        <v>0</v>
      </c>
      <c r="D757" s="108" t="n">
        <f aca="false">SUM(D759:D761)</f>
        <v>0</v>
      </c>
      <c r="E757" s="108" t="n">
        <f aca="false">SUM(C757:D757)</f>
        <v>0</v>
      </c>
    </row>
    <row r="758" customFormat="false" ht="22.35" hidden="false" customHeight="false" outlineLevel="0" collapsed="false">
      <c r="A758" s="72" t="s">
        <v>26</v>
      </c>
      <c r="B758" s="179"/>
      <c r="C758" s="69" t="n">
        <f aca="false">SUM(C759:C762)</f>
        <v>0</v>
      </c>
      <c r="D758" s="112"/>
      <c r="E758" s="69" t="n">
        <f aca="false">SUM(C758:D758)</f>
        <v>0</v>
      </c>
    </row>
    <row r="759" customFormat="false" ht="22.35" hidden="false" customHeight="false" outlineLevel="0" collapsed="false">
      <c r="A759" s="72" t="s">
        <v>654</v>
      </c>
      <c r="B759" s="79" t="s">
        <v>618</v>
      </c>
      <c r="C759" s="111"/>
      <c r="D759" s="112"/>
      <c r="E759" s="69" t="n">
        <f aca="false">SUM(C759:D759)</f>
        <v>0</v>
      </c>
    </row>
    <row r="760" customFormat="false" ht="22.35" hidden="false" customHeight="false" outlineLevel="0" collapsed="false">
      <c r="A760" s="72" t="s">
        <v>658</v>
      </c>
      <c r="B760" s="79" t="s">
        <v>620</v>
      </c>
      <c r="C760" s="111"/>
      <c r="D760" s="163"/>
      <c r="E760" s="69" t="n">
        <f aca="false">SUM(C760:D760)</f>
        <v>0</v>
      </c>
    </row>
    <row r="761" customFormat="false" ht="32.8" hidden="false" customHeight="false" outlineLevel="0" collapsed="false">
      <c r="A761" s="75" t="s">
        <v>30</v>
      </c>
      <c r="B761" s="79" t="s">
        <v>31</v>
      </c>
      <c r="C761" s="111"/>
      <c r="D761" s="112"/>
      <c r="E761" s="69" t="n">
        <f aca="false">SUM(C761:D761)</f>
        <v>0</v>
      </c>
    </row>
    <row r="762" customFormat="false" ht="12.8" hidden="false" customHeight="false" outlineLevel="0" collapsed="false">
      <c r="A762" s="75" t="s">
        <v>655</v>
      </c>
      <c r="B762" s="79" t="s">
        <v>656</v>
      </c>
      <c r="C762" s="111"/>
      <c r="D762" s="112"/>
      <c r="E762" s="69" t="n">
        <f aca="false">SUM(C762:D762)</f>
        <v>0</v>
      </c>
    </row>
    <row r="763" customFormat="false" ht="22.35" hidden="false" customHeight="false" outlineLevel="0" collapsed="false">
      <c r="A763" s="116" t="s">
        <v>57</v>
      </c>
      <c r="B763" s="181" t="s">
        <v>58</v>
      </c>
      <c r="C763" s="155"/>
      <c r="D763" s="108"/>
      <c r="E763" s="103"/>
    </row>
    <row r="764" customFormat="false" ht="12.8" hidden="false" customHeight="false" outlineLevel="0" collapsed="false">
      <c r="A764" s="72"/>
      <c r="B764" s="87"/>
      <c r="C764" s="111"/>
      <c r="D764" s="112"/>
      <c r="E764" s="69"/>
    </row>
    <row r="765" customFormat="false" ht="46.25" hidden="false" customHeight="false" outlineLevel="0" collapsed="false">
      <c r="A765" s="61" t="s">
        <v>682</v>
      </c>
      <c r="B765" s="76" t="s">
        <v>19</v>
      </c>
      <c r="C765" s="108" t="n">
        <f aca="false">SUM(C767:C771)</f>
        <v>8745640</v>
      </c>
      <c r="D765" s="108" t="n">
        <f aca="false">SUM(D767:D768)</f>
        <v>0</v>
      </c>
      <c r="E765" s="108" t="n">
        <f aca="false">SUM(C765:D765)</f>
        <v>8745640</v>
      </c>
    </row>
    <row r="766" customFormat="false" ht="22.35" hidden="false" customHeight="false" outlineLevel="0" collapsed="false">
      <c r="A766" s="75" t="s">
        <v>26</v>
      </c>
      <c r="B766" s="85"/>
      <c r="C766" s="69" t="n">
        <f aca="false">SUM(C767:C770)</f>
        <v>8745640</v>
      </c>
      <c r="D766" s="69"/>
      <c r="E766" s="69" t="n">
        <f aca="false">SUM(C766:D766)</f>
        <v>8745640</v>
      </c>
    </row>
    <row r="767" customFormat="false" ht="22.35" hidden="false" customHeight="false" outlineLevel="0" collapsed="false">
      <c r="A767" s="72" t="s">
        <v>654</v>
      </c>
      <c r="B767" s="48" t="s">
        <v>618</v>
      </c>
      <c r="C767" s="111" t="n">
        <v>8644640</v>
      </c>
      <c r="D767" s="112"/>
      <c r="E767" s="69" t="n">
        <f aca="false">SUM(C767:D767)</f>
        <v>8644640</v>
      </c>
    </row>
    <row r="768" customFormat="false" ht="22.35" hidden="false" customHeight="false" outlineLevel="0" collapsed="false">
      <c r="A768" s="72" t="s">
        <v>658</v>
      </c>
      <c r="B768" s="48" t="s">
        <v>620</v>
      </c>
      <c r="C768" s="111" t="n">
        <v>35000</v>
      </c>
      <c r="D768" s="112"/>
      <c r="E768" s="69" t="n">
        <f aca="false">SUM(C768:D768)</f>
        <v>35000</v>
      </c>
    </row>
    <row r="769" customFormat="false" ht="32.8" hidden="false" customHeight="false" outlineLevel="0" collapsed="false">
      <c r="A769" s="75" t="s">
        <v>30</v>
      </c>
      <c r="B769" s="48" t="s">
        <v>31</v>
      </c>
      <c r="C769" s="111" t="n">
        <v>56000</v>
      </c>
      <c r="D769" s="112"/>
      <c r="E769" s="69" t="n">
        <f aca="false">SUM(C769:D769)</f>
        <v>56000</v>
      </c>
    </row>
    <row r="770" customFormat="false" ht="12.8" hidden="false" customHeight="false" outlineLevel="0" collapsed="false">
      <c r="A770" s="72" t="s">
        <v>655</v>
      </c>
      <c r="B770" s="48" t="s">
        <v>656</v>
      </c>
      <c r="C770" s="111" t="n">
        <v>10000</v>
      </c>
      <c r="D770" s="112"/>
      <c r="E770" s="69" t="n">
        <f aca="false">SUM(C770:D770)</f>
        <v>10000</v>
      </c>
    </row>
    <row r="771" customFormat="false" ht="32.8" hidden="false" customHeight="false" outlineLevel="0" collapsed="false">
      <c r="A771" s="75" t="s">
        <v>55</v>
      </c>
      <c r="B771" s="48" t="s">
        <v>56</v>
      </c>
      <c r="C771" s="111"/>
      <c r="D771" s="112"/>
      <c r="E771" s="69"/>
    </row>
    <row r="772" customFormat="false" ht="12.8" hidden="false" customHeight="false" outlineLevel="0" collapsed="false">
      <c r="A772" s="72"/>
      <c r="B772" s="48"/>
      <c r="C772" s="111"/>
      <c r="D772" s="112"/>
      <c r="E772" s="69"/>
    </row>
    <row r="773" customFormat="false" ht="46.25" hidden="false" customHeight="false" outlineLevel="0" collapsed="false">
      <c r="A773" s="61" t="s">
        <v>683</v>
      </c>
      <c r="B773" s="76" t="s">
        <v>19</v>
      </c>
      <c r="C773" s="108" t="n">
        <f aca="false">SUM(C775:C780)</f>
        <v>12921920</v>
      </c>
      <c r="D773" s="108" t="n">
        <f aca="false">SUM(D775:D776)</f>
        <v>0</v>
      </c>
      <c r="E773" s="108" t="n">
        <f aca="false">SUM(C773:D773)</f>
        <v>12921920</v>
      </c>
    </row>
    <row r="774" customFormat="false" ht="22.35" hidden="false" customHeight="false" outlineLevel="0" collapsed="false">
      <c r="A774" s="72" t="s">
        <v>26</v>
      </c>
      <c r="B774" s="179"/>
      <c r="C774" s="111" t="n">
        <f aca="false">SUM(C775:C780)</f>
        <v>12921920</v>
      </c>
      <c r="D774" s="112"/>
      <c r="E774" s="69" t="n">
        <f aca="false">SUM(C774:D774)</f>
        <v>12921920</v>
      </c>
    </row>
    <row r="775" customFormat="false" ht="22.35" hidden="false" customHeight="false" outlineLevel="0" collapsed="false">
      <c r="A775" s="72" t="s">
        <v>654</v>
      </c>
      <c r="B775" s="48" t="s">
        <v>618</v>
      </c>
      <c r="C775" s="111" t="n">
        <v>11745180</v>
      </c>
      <c r="D775" s="112"/>
      <c r="E775" s="69" t="n">
        <f aca="false">SUM(C775:D775)</f>
        <v>11745180</v>
      </c>
    </row>
    <row r="776" customFormat="false" ht="22.35" hidden="false" customHeight="false" outlineLevel="0" collapsed="false">
      <c r="A776" s="72" t="s">
        <v>658</v>
      </c>
      <c r="B776" s="48" t="s">
        <v>620</v>
      </c>
      <c r="C776" s="111" t="n">
        <v>45000</v>
      </c>
      <c r="D776" s="112"/>
      <c r="E776" s="69" t="n">
        <f aca="false">SUM(C776:D776)</f>
        <v>45000</v>
      </c>
    </row>
    <row r="777" customFormat="false" ht="32.8" hidden="false" customHeight="false" outlineLevel="0" collapsed="false">
      <c r="A777" s="75" t="s">
        <v>30</v>
      </c>
      <c r="B777" s="48" t="s">
        <v>31</v>
      </c>
      <c r="C777" s="111" t="n">
        <v>41000</v>
      </c>
      <c r="D777" s="112"/>
      <c r="E777" s="69" t="n">
        <f aca="false">SUM(C777:D777)</f>
        <v>41000</v>
      </c>
    </row>
    <row r="778" customFormat="false" ht="43.25" hidden="false" customHeight="false" outlineLevel="0" collapsed="false">
      <c r="A778" s="72" t="s">
        <v>659</v>
      </c>
      <c r="B778" s="48" t="s">
        <v>642</v>
      </c>
      <c r="C778" s="111" t="n">
        <v>3490</v>
      </c>
      <c r="D778" s="112"/>
      <c r="E778" s="69" t="n">
        <f aca="false">SUM(C778:D778)</f>
        <v>3490</v>
      </c>
    </row>
    <row r="779" customFormat="false" ht="22.35" hidden="false" customHeight="false" outlineLevel="0" collapsed="false">
      <c r="A779" s="72" t="s">
        <v>684</v>
      </c>
      <c r="B779" s="48" t="s">
        <v>685</v>
      </c>
      <c r="C779" s="111" t="n">
        <v>1074250</v>
      </c>
      <c r="D779" s="112"/>
      <c r="E779" s="69" t="n">
        <f aca="false">SUM(C779:D779)</f>
        <v>1074250</v>
      </c>
    </row>
    <row r="780" customFormat="false" ht="12.8" hidden="false" customHeight="false" outlineLevel="0" collapsed="false">
      <c r="A780" s="72" t="s">
        <v>655</v>
      </c>
      <c r="B780" s="48" t="s">
        <v>656</v>
      </c>
      <c r="C780" s="111" t="n">
        <v>13000</v>
      </c>
      <c r="D780" s="112"/>
      <c r="E780" s="69" t="n">
        <f aca="false">SUM(C780:D780)</f>
        <v>13000</v>
      </c>
    </row>
    <row r="781" customFormat="false" ht="12.8" hidden="false" customHeight="false" outlineLevel="0" collapsed="false">
      <c r="A781" s="72"/>
      <c r="B781" s="87"/>
      <c r="C781" s="111"/>
      <c r="D781" s="112"/>
      <c r="E781" s="69"/>
    </row>
    <row r="782" customFormat="false" ht="57.45" hidden="false" customHeight="false" outlineLevel="0" collapsed="false">
      <c r="A782" s="61" t="s">
        <v>686</v>
      </c>
      <c r="B782" s="76" t="s">
        <v>19</v>
      </c>
      <c r="C782" s="108" t="n">
        <f aca="false">SUM(C784:C788)</f>
        <v>9494090</v>
      </c>
      <c r="D782" s="108" t="n">
        <f aca="false">SUM(D784:D788)</f>
        <v>0</v>
      </c>
      <c r="E782" s="108" t="n">
        <f aca="false">SUM(C782:D782)</f>
        <v>9494090</v>
      </c>
    </row>
    <row r="783" customFormat="false" ht="22.35" hidden="false" customHeight="false" outlineLevel="0" collapsed="false">
      <c r="A783" s="72" t="s">
        <v>26</v>
      </c>
      <c r="B783" s="68"/>
      <c r="C783" s="111" t="n">
        <f aca="false">SUM(C784:C787)</f>
        <v>9494090</v>
      </c>
      <c r="D783" s="111" t="n">
        <f aca="false">SUM(D784:D787)</f>
        <v>0</v>
      </c>
      <c r="E783" s="69" t="n">
        <f aca="false">SUM(C783:D783)</f>
        <v>9494090</v>
      </c>
    </row>
    <row r="784" customFormat="false" ht="22.35" hidden="false" customHeight="false" outlineLevel="0" collapsed="false">
      <c r="A784" s="72" t="s">
        <v>654</v>
      </c>
      <c r="B784" s="48" t="s">
        <v>618</v>
      </c>
      <c r="C784" s="111" t="n">
        <v>9348590</v>
      </c>
      <c r="D784" s="111"/>
      <c r="E784" s="69" t="n">
        <f aca="false">SUM(C784:D784)</f>
        <v>9348590</v>
      </c>
    </row>
    <row r="785" customFormat="false" ht="22.35" hidden="false" customHeight="false" outlineLevel="0" collapsed="false">
      <c r="A785" s="72" t="s">
        <v>658</v>
      </c>
      <c r="B785" s="48" t="s">
        <v>620</v>
      </c>
      <c r="C785" s="69" t="n">
        <v>7000</v>
      </c>
      <c r="D785" s="69"/>
      <c r="E785" s="69" t="n">
        <f aca="false">SUM(C785:D785)</f>
        <v>7000</v>
      </c>
    </row>
    <row r="786" customFormat="false" ht="32.8" hidden="false" customHeight="false" outlineLevel="0" collapsed="false">
      <c r="A786" s="75" t="s">
        <v>30</v>
      </c>
      <c r="B786" s="48" t="s">
        <v>31</v>
      </c>
      <c r="C786" s="69" t="n">
        <v>124500</v>
      </c>
      <c r="D786" s="69"/>
      <c r="E786" s="69" t="n">
        <f aca="false">SUM(C786:D786)</f>
        <v>124500</v>
      </c>
    </row>
    <row r="787" customFormat="false" ht="12.8" hidden="false" customHeight="false" outlineLevel="0" collapsed="false">
      <c r="A787" s="72" t="s">
        <v>655</v>
      </c>
      <c r="B787" s="48" t="s">
        <v>656</v>
      </c>
      <c r="C787" s="69" t="n">
        <v>14000</v>
      </c>
      <c r="D787" s="69"/>
      <c r="E787" s="69" t="n">
        <f aca="false">SUM(C787:D787)</f>
        <v>14000</v>
      </c>
    </row>
    <row r="788" customFormat="false" ht="22.35" hidden="false" customHeight="false" outlineLevel="0" collapsed="false">
      <c r="A788" s="75" t="s">
        <v>57</v>
      </c>
      <c r="B788" s="79" t="s">
        <v>58</v>
      </c>
      <c r="C788" s="69"/>
      <c r="D788" s="69"/>
      <c r="E788" s="69" t="n">
        <f aca="false">SUM(C788:D788)</f>
        <v>0</v>
      </c>
    </row>
    <row r="789" customFormat="false" ht="12.8" hidden="false" customHeight="false" outlineLevel="0" collapsed="false">
      <c r="A789" s="72"/>
      <c r="B789" s="48"/>
      <c r="C789" s="111"/>
      <c r="D789" s="111"/>
      <c r="E789" s="69"/>
    </row>
    <row r="790" customFormat="false" ht="57.45" hidden="false" customHeight="false" outlineLevel="0" collapsed="false">
      <c r="A790" s="61" t="s">
        <v>687</v>
      </c>
      <c r="B790" s="76" t="s">
        <v>19</v>
      </c>
      <c r="C790" s="108" t="n">
        <f aca="false">SUM(C792:C797)</f>
        <v>5184690</v>
      </c>
      <c r="D790" s="108" t="n">
        <f aca="false">SUM(D792:D797)</f>
        <v>0</v>
      </c>
      <c r="E790" s="108" t="n">
        <f aca="false">SUM(C790:D790)</f>
        <v>5184690</v>
      </c>
    </row>
    <row r="791" customFormat="false" ht="22.35" hidden="false" customHeight="false" outlineLevel="0" collapsed="false">
      <c r="A791" s="67" t="s">
        <v>26</v>
      </c>
      <c r="B791" s="68"/>
      <c r="C791" s="151" t="n">
        <f aca="false">SUM(C792:C796)</f>
        <v>5184690</v>
      </c>
      <c r="D791" s="151" t="n">
        <f aca="false">SUM(D792:D796)</f>
        <v>0</v>
      </c>
      <c r="E791" s="113" t="n">
        <f aca="false">SUM(C791:D791)</f>
        <v>5184690</v>
      </c>
    </row>
    <row r="792" customFormat="false" ht="22.35" hidden="false" customHeight="false" outlineLevel="0" collapsed="false">
      <c r="A792" s="72" t="s">
        <v>654</v>
      </c>
      <c r="B792" s="48" t="s">
        <v>618</v>
      </c>
      <c r="C792" s="111" t="n">
        <v>4953790</v>
      </c>
      <c r="D792" s="111"/>
      <c r="E792" s="69" t="n">
        <f aca="false">SUM(C792:D792)</f>
        <v>4953790</v>
      </c>
    </row>
    <row r="793" customFormat="false" ht="22.35" hidden="false" customHeight="false" outlineLevel="0" collapsed="false">
      <c r="A793" s="72" t="s">
        <v>658</v>
      </c>
      <c r="B793" s="48" t="s">
        <v>620</v>
      </c>
      <c r="C793" s="69" t="n">
        <v>29700</v>
      </c>
      <c r="D793" s="69"/>
      <c r="E793" s="69" t="n">
        <f aca="false">SUM(C793:D793)</f>
        <v>29700</v>
      </c>
    </row>
    <row r="794" customFormat="false" ht="32.8" hidden="false" customHeight="false" outlineLevel="0" collapsed="false">
      <c r="A794" s="75" t="s">
        <v>30</v>
      </c>
      <c r="B794" s="48" t="s">
        <v>31</v>
      </c>
      <c r="C794" s="69" t="n">
        <v>88200</v>
      </c>
      <c r="D794" s="69"/>
      <c r="E794" s="69" t="n">
        <f aca="false">SUM(C794:D794)</f>
        <v>88200</v>
      </c>
    </row>
    <row r="795" customFormat="false" ht="53.7" hidden="false" customHeight="false" outlineLevel="0" collapsed="false">
      <c r="A795" s="72" t="s">
        <v>667</v>
      </c>
      <c r="B795" s="87" t="s">
        <v>668</v>
      </c>
      <c r="C795" s="150" t="n">
        <v>106000</v>
      </c>
      <c r="D795" s="150"/>
      <c r="E795" s="69" t="n">
        <f aca="false">SUM(C795:D795)</f>
        <v>106000</v>
      </c>
    </row>
    <row r="796" customFormat="false" ht="12.8" hidden="false" customHeight="false" outlineLevel="0" collapsed="false">
      <c r="A796" s="75" t="s">
        <v>655</v>
      </c>
      <c r="B796" s="48" t="s">
        <v>656</v>
      </c>
      <c r="C796" s="69" t="n">
        <v>7000</v>
      </c>
      <c r="D796" s="69"/>
      <c r="E796" s="69" t="n">
        <f aca="false">SUM(C796:D796)</f>
        <v>7000</v>
      </c>
    </row>
    <row r="797" customFormat="false" ht="22.35" hidden="false" customHeight="false" outlineLevel="0" collapsed="false">
      <c r="A797" s="75" t="s">
        <v>57</v>
      </c>
      <c r="B797" s="79" t="s">
        <v>58</v>
      </c>
      <c r="C797" s="69"/>
      <c r="D797" s="69"/>
      <c r="E797" s="69" t="n">
        <f aca="false">SUM(C797:D797)</f>
        <v>0</v>
      </c>
    </row>
    <row r="798" customFormat="false" ht="12.8" hidden="false" customHeight="false" outlineLevel="0" collapsed="false">
      <c r="A798" s="75"/>
      <c r="B798" s="48"/>
      <c r="C798" s="69"/>
      <c r="D798" s="69"/>
      <c r="E798" s="69"/>
    </row>
    <row r="799" customFormat="false" ht="57.45" hidden="false" customHeight="false" outlineLevel="0" collapsed="false">
      <c r="A799" s="61" t="s">
        <v>688</v>
      </c>
      <c r="B799" s="76" t="s">
        <v>19</v>
      </c>
      <c r="C799" s="108" t="n">
        <f aca="false">SUM(C801:C806)</f>
        <v>8819270</v>
      </c>
      <c r="D799" s="108" t="n">
        <f aca="false">SUM(D801:D806)</f>
        <v>0</v>
      </c>
      <c r="E799" s="108" t="n">
        <f aca="false">SUM(C799:D799)</f>
        <v>8819270</v>
      </c>
    </row>
    <row r="800" customFormat="false" ht="22.35" hidden="false" customHeight="false" outlineLevel="0" collapsed="false">
      <c r="A800" s="75" t="s">
        <v>26</v>
      </c>
      <c r="B800" s="179"/>
      <c r="C800" s="111" t="n">
        <f aca="false">SUM(C801:C806)</f>
        <v>8819270</v>
      </c>
      <c r="D800" s="112"/>
      <c r="E800" s="69" t="n">
        <f aca="false">SUM(C800:D800)</f>
        <v>8819270</v>
      </c>
    </row>
    <row r="801" customFormat="false" ht="22.35" hidden="false" customHeight="false" outlineLevel="0" collapsed="false">
      <c r="A801" s="72" t="s">
        <v>654</v>
      </c>
      <c r="B801" s="48" t="s">
        <v>618</v>
      </c>
      <c r="C801" s="111" t="n">
        <v>8531220</v>
      </c>
      <c r="D801" s="111"/>
      <c r="E801" s="69" t="n">
        <f aca="false">SUM(C801:D801)</f>
        <v>8531220</v>
      </c>
    </row>
    <row r="802" customFormat="false" ht="22.35" hidden="false" customHeight="false" outlineLevel="0" collapsed="false">
      <c r="A802" s="72" t="s">
        <v>658</v>
      </c>
      <c r="B802" s="48" t="s">
        <v>620</v>
      </c>
      <c r="C802" s="69" t="n">
        <v>12100</v>
      </c>
      <c r="D802" s="69"/>
      <c r="E802" s="69" t="n">
        <f aca="false">SUM(C802:D802)</f>
        <v>12100</v>
      </c>
    </row>
    <row r="803" customFormat="false" ht="32.8" hidden="false" customHeight="false" outlineLevel="0" collapsed="false">
      <c r="A803" s="75" t="s">
        <v>30</v>
      </c>
      <c r="B803" s="48" t="s">
        <v>31</v>
      </c>
      <c r="C803" s="69" t="n">
        <v>60000</v>
      </c>
      <c r="D803" s="69"/>
      <c r="E803" s="69" t="n">
        <f aca="false">SUM(C803:D803)</f>
        <v>60000</v>
      </c>
    </row>
    <row r="804" customFormat="false" ht="43.25" hidden="false" customHeight="false" outlineLevel="0" collapsed="false">
      <c r="A804" s="72" t="s">
        <v>659</v>
      </c>
      <c r="B804" s="48" t="s">
        <v>642</v>
      </c>
      <c r="C804" s="69" t="n">
        <v>9950</v>
      </c>
      <c r="D804" s="69"/>
      <c r="E804" s="69" t="n">
        <f aca="false">SUM(C804:D804)</f>
        <v>9950</v>
      </c>
    </row>
    <row r="805" customFormat="false" ht="32.8" hidden="false" customHeight="false" outlineLevel="0" collapsed="false">
      <c r="A805" s="75" t="s">
        <v>643</v>
      </c>
      <c r="B805" s="48" t="s">
        <v>644</v>
      </c>
      <c r="C805" s="69" t="n">
        <v>188000</v>
      </c>
      <c r="D805" s="69"/>
      <c r="E805" s="69" t="n">
        <f aca="false">SUM(C805:D805)</f>
        <v>188000</v>
      </c>
    </row>
    <row r="806" customFormat="false" ht="12.8" hidden="false" customHeight="false" outlineLevel="0" collapsed="false">
      <c r="A806" s="72" t="s">
        <v>655</v>
      </c>
      <c r="B806" s="48" t="s">
        <v>656</v>
      </c>
      <c r="C806" s="69" t="n">
        <v>18000</v>
      </c>
      <c r="D806" s="69"/>
      <c r="E806" s="69" t="n">
        <f aca="false">SUM(C806:D806)</f>
        <v>18000</v>
      </c>
    </row>
    <row r="807" customFormat="false" ht="12.8" hidden="false" customHeight="false" outlineLevel="0" collapsed="false">
      <c r="A807" s="72"/>
      <c r="B807" s="48"/>
      <c r="C807" s="69"/>
      <c r="D807" s="69"/>
      <c r="E807" s="69"/>
    </row>
    <row r="808" customFormat="false" ht="57.45" hidden="false" customHeight="false" outlineLevel="0" collapsed="false">
      <c r="A808" s="61" t="s">
        <v>689</v>
      </c>
      <c r="B808" s="76" t="s">
        <v>19</v>
      </c>
      <c r="C808" s="108" t="n">
        <f aca="false">SUM(C810:C815)</f>
        <v>6383730</v>
      </c>
      <c r="D808" s="108" t="n">
        <f aca="false">SUM(D810:D814)</f>
        <v>0</v>
      </c>
      <c r="E808" s="108" t="n">
        <f aca="false">SUM(C808:D808)</f>
        <v>6383730</v>
      </c>
    </row>
    <row r="809" customFormat="false" ht="22.35" hidden="false" customHeight="false" outlineLevel="0" collapsed="false">
      <c r="A809" s="75" t="s">
        <v>26</v>
      </c>
      <c r="B809" s="179"/>
      <c r="C809" s="69" t="n">
        <f aca="false">SUM(C810:C814)</f>
        <v>6383730</v>
      </c>
      <c r="D809" s="112"/>
      <c r="E809" s="69" t="n">
        <f aca="false">SUM(C809:D809)</f>
        <v>6383730</v>
      </c>
    </row>
    <row r="810" customFormat="false" ht="22.35" hidden="false" customHeight="false" outlineLevel="0" collapsed="false">
      <c r="A810" s="72" t="s">
        <v>654</v>
      </c>
      <c r="B810" s="48" t="s">
        <v>618</v>
      </c>
      <c r="C810" s="111" t="n">
        <v>6335460</v>
      </c>
      <c r="D810" s="111"/>
      <c r="E810" s="69" t="n">
        <f aca="false">SUM(C810:D810)</f>
        <v>6335460</v>
      </c>
    </row>
    <row r="811" customFormat="false" ht="22.35" hidden="false" customHeight="false" outlineLevel="0" collapsed="false">
      <c r="A811" s="72" t="s">
        <v>658</v>
      </c>
      <c r="B811" s="48" t="s">
        <v>620</v>
      </c>
      <c r="C811" s="69" t="n">
        <v>7000</v>
      </c>
      <c r="D811" s="69"/>
      <c r="E811" s="69" t="n">
        <f aca="false">SUM(C811:D811)</f>
        <v>7000</v>
      </c>
    </row>
    <row r="812" customFormat="false" ht="32.8" hidden="false" customHeight="false" outlineLevel="0" collapsed="false">
      <c r="A812" s="75" t="s">
        <v>30</v>
      </c>
      <c r="B812" s="48" t="s">
        <v>31</v>
      </c>
      <c r="C812" s="69" t="n">
        <v>25000</v>
      </c>
      <c r="D812" s="69"/>
      <c r="E812" s="69" t="n">
        <f aca="false">SUM(C812:D812)</f>
        <v>25000</v>
      </c>
    </row>
    <row r="813" customFormat="false" ht="43.25" hidden="false" customHeight="false" outlineLevel="0" collapsed="false">
      <c r="A813" s="72" t="s">
        <v>659</v>
      </c>
      <c r="B813" s="48" t="s">
        <v>642</v>
      </c>
      <c r="C813" s="69" t="n">
        <v>4770</v>
      </c>
      <c r="D813" s="69"/>
      <c r="E813" s="69" t="n">
        <f aca="false">SUM(C813:D813)</f>
        <v>4770</v>
      </c>
    </row>
    <row r="814" customFormat="false" ht="12.8" hidden="false" customHeight="false" outlineLevel="0" collapsed="false">
      <c r="A814" s="72" t="s">
        <v>655</v>
      </c>
      <c r="B814" s="48" t="s">
        <v>656</v>
      </c>
      <c r="C814" s="69" t="n">
        <v>11500</v>
      </c>
      <c r="D814" s="69"/>
      <c r="E814" s="69" t="n">
        <f aca="false">SUM(C814:D814)</f>
        <v>11500</v>
      </c>
    </row>
    <row r="815" customFormat="false" ht="22.35" hidden="false" customHeight="false" outlineLevel="0" collapsed="false">
      <c r="A815" s="72" t="s">
        <v>57</v>
      </c>
      <c r="B815" s="79" t="s">
        <v>58</v>
      </c>
      <c r="C815" s="69"/>
      <c r="D815" s="69"/>
      <c r="E815" s="69"/>
    </row>
    <row r="816" customFormat="false" ht="12.8" hidden="false" customHeight="false" outlineLevel="0" collapsed="false">
      <c r="A816" s="72"/>
      <c r="B816" s="48"/>
      <c r="C816" s="69"/>
      <c r="D816" s="69"/>
      <c r="E816" s="69"/>
    </row>
    <row r="817" customFormat="false" ht="57.45" hidden="false" customHeight="false" outlineLevel="0" collapsed="false">
      <c r="A817" s="61" t="s">
        <v>690</v>
      </c>
      <c r="B817" s="76" t="s">
        <v>19</v>
      </c>
      <c r="C817" s="108" t="n">
        <f aca="false">SUM(C819:C824)</f>
        <v>4523900</v>
      </c>
      <c r="D817" s="108" t="n">
        <f aca="false">SUM(D819:D823)</f>
        <v>0</v>
      </c>
      <c r="E817" s="108" t="n">
        <f aca="false">SUM(C817:D817)</f>
        <v>4523900</v>
      </c>
    </row>
    <row r="818" customFormat="false" ht="22.35" hidden="false" customHeight="false" outlineLevel="0" collapsed="false">
      <c r="A818" s="75" t="s">
        <v>26</v>
      </c>
      <c r="B818" s="85"/>
      <c r="C818" s="69" t="n">
        <f aca="false">SUM(C819:C823)</f>
        <v>4523900</v>
      </c>
      <c r="D818" s="69"/>
      <c r="E818" s="69" t="n">
        <f aca="false">SUM(C818:D818)</f>
        <v>4523900</v>
      </c>
    </row>
    <row r="819" customFormat="false" ht="22.35" hidden="false" customHeight="false" outlineLevel="0" collapsed="false">
      <c r="A819" s="72" t="s">
        <v>654</v>
      </c>
      <c r="B819" s="48" t="s">
        <v>618</v>
      </c>
      <c r="C819" s="111" t="n">
        <v>4470400</v>
      </c>
      <c r="D819" s="111"/>
      <c r="E819" s="69" t="n">
        <f aca="false">SUM(C819:D819)</f>
        <v>4470400</v>
      </c>
    </row>
    <row r="820" customFormat="false" ht="22.35" hidden="false" customHeight="false" outlineLevel="0" collapsed="false">
      <c r="A820" s="72" t="s">
        <v>658</v>
      </c>
      <c r="B820" s="48" t="s">
        <v>620</v>
      </c>
      <c r="C820" s="69" t="n">
        <v>7000</v>
      </c>
      <c r="D820" s="69"/>
      <c r="E820" s="69" t="n">
        <f aca="false">SUM(C820:D820)</f>
        <v>7000</v>
      </c>
    </row>
    <row r="821" customFormat="false" ht="32.8" hidden="false" customHeight="false" outlineLevel="0" collapsed="false">
      <c r="A821" s="75" t="s">
        <v>30</v>
      </c>
      <c r="B821" s="48" t="s">
        <v>31</v>
      </c>
      <c r="C821" s="69" t="n">
        <v>37500</v>
      </c>
      <c r="D821" s="69"/>
      <c r="E821" s="69" t="n">
        <f aca="false">SUM(C821:D821)</f>
        <v>37500</v>
      </c>
    </row>
    <row r="822" customFormat="false" ht="12.8" hidden="false" customHeight="false" outlineLevel="0" collapsed="false">
      <c r="A822" s="72" t="s">
        <v>655</v>
      </c>
      <c r="B822" s="48" t="s">
        <v>656</v>
      </c>
      <c r="C822" s="69" t="n">
        <v>9000</v>
      </c>
      <c r="D822" s="69"/>
      <c r="E822" s="69" t="n">
        <f aca="false">SUM(C822:D822)</f>
        <v>9000</v>
      </c>
    </row>
    <row r="823" customFormat="false" ht="43.25" hidden="false" customHeight="false" outlineLevel="0" collapsed="false">
      <c r="A823" s="72" t="s">
        <v>659</v>
      </c>
      <c r="B823" s="79" t="s">
        <v>642</v>
      </c>
      <c r="C823" s="69"/>
      <c r="D823" s="69"/>
      <c r="E823" s="69" t="n">
        <f aca="false">SUM(C823:D823)</f>
        <v>0</v>
      </c>
    </row>
    <row r="824" customFormat="false" ht="22.35" hidden="false" customHeight="false" outlineLevel="0" collapsed="false">
      <c r="A824" s="72" t="s">
        <v>57</v>
      </c>
      <c r="B824" s="79" t="s">
        <v>58</v>
      </c>
      <c r="C824" s="69"/>
      <c r="D824" s="69"/>
      <c r="E824" s="69" t="n">
        <f aca="false">SUM(C824:D824)</f>
        <v>0</v>
      </c>
    </row>
    <row r="825" customFormat="false" ht="12.8" hidden="false" customHeight="false" outlineLevel="0" collapsed="false">
      <c r="A825" s="72"/>
      <c r="B825" s="48"/>
      <c r="C825" s="69"/>
      <c r="D825" s="69"/>
      <c r="E825" s="69"/>
    </row>
    <row r="826" customFormat="false" ht="57.45" hidden="false" customHeight="false" outlineLevel="0" collapsed="false">
      <c r="A826" s="61" t="s">
        <v>691</v>
      </c>
      <c r="B826" s="76" t="s">
        <v>19</v>
      </c>
      <c r="C826" s="108" t="n">
        <f aca="false">SUM(C828:C833)</f>
        <v>13056300</v>
      </c>
      <c r="D826" s="108" t="n">
        <f aca="false">SUM(D828:D833)</f>
        <v>0</v>
      </c>
      <c r="E826" s="108" t="n">
        <f aca="false">SUM(C826:D826)</f>
        <v>13056300</v>
      </c>
    </row>
    <row r="827" customFormat="false" ht="22.35" hidden="false" customHeight="false" outlineLevel="0" collapsed="false">
      <c r="A827" s="75" t="s">
        <v>26</v>
      </c>
      <c r="B827" s="179"/>
      <c r="C827" s="111" t="n">
        <f aca="false">SUM(C828:C833)</f>
        <v>13056300</v>
      </c>
      <c r="D827" s="112"/>
      <c r="E827" s="69" t="n">
        <f aca="false">SUM(C827:D827)</f>
        <v>13056300</v>
      </c>
    </row>
    <row r="828" customFormat="false" ht="22.35" hidden="false" customHeight="false" outlineLevel="0" collapsed="false">
      <c r="A828" s="72" t="s">
        <v>654</v>
      </c>
      <c r="B828" s="48" t="s">
        <v>618</v>
      </c>
      <c r="C828" s="111" t="n">
        <v>12867210</v>
      </c>
      <c r="D828" s="111"/>
      <c r="E828" s="69" t="n">
        <f aca="false">SUM(C828:D828)</f>
        <v>12867210</v>
      </c>
    </row>
    <row r="829" customFormat="false" ht="22.35" hidden="false" customHeight="false" outlineLevel="0" collapsed="false">
      <c r="A829" s="72" t="s">
        <v>658</v>
      </c>
      <c r="B829" s="48" t="s">
        <v>620</v>
      </c>
      <c r="C829" s="69" t="n">
        <v>29200</v>
      </c>
      <c r="D829" s="69"/>
      <c r="E829" s="69" t="n">
        <f aca="false">SUM(C829:D829)</f>
        <v>29200</v>
      </c>
    </row>
    <row r="830" customFormat="false" ht="32.8" hidden="false" customHeight="false" outlineLevel="0" collapsed="false">
      <c r="A830" s="75" t="s">
        <v>30</v>
      </c>
      <c r="B830" s="48" t="s">
        <v>31</v>
      </c>
      <c r="C830" s="69" t="n">
        <v>45000</v>
      </c>
      <c r="D830" s="69"/>
      <c r="E830" s="69" t="n">
        <f aca="false">SUM(C830:D830)</f>
        <v>45000</v>
      </c>
    </row>
    <row r="831" customFormat="false" ht="43.25" hidden="false" customHeight="false" outlineLevel="0" collapsed="false">
      <c r="A831" s="72" t="s">
        <v>659</v>
      </c>
      <c r="B831" s="48" t="s">
        <v>642</v>
      </c>
      <c r="C831" s="69" t="n">
        <v>5890</v>
      </c>
      <c r="D831" s="69"/>
      <c r="E831" s="69" t="n">
        <f aca="false">SUM(C831:D831)</f>
        <v>5890</v>
      </c>
    </row>
    <row r="832" customFormat="false" ht="53.7" hidden="false" customHeight="false" outlineLevel="0" collapsed="false">
      <c r="A832" s="75" t="s">
        <v>667</v>
      </c>
      <c r="B832" s="48" t="s">
        <v>668</v>
      </c>
      <c r="C832" s="69" t="n">
        <v>93000</v>
      </c>
      <c r="D832" s="69"/>
      <c r="E832" s="69" t="n">
        <f aca="false">SUM(C832:D832)</f>
        <v>93000</v>
      </c>
    </row>
    <row r="833" customFormat="false" ht="12.8" hidden="false" customHeight="false" outlineLevel="0" collapsed="false">
      <c r="A833" s="72" t="s">
        <v>655</v>
      </c>
      <c r="B833" s="48" t="s">
        <v>656</v>
      </c>
      <c r="C833" s="69" t="n">
        <v>16000</v>
      </c>
      <c r="D833" s="69"/>
      <c r="E833" s="69" t="n">
        <f aca="false">SUM(C833:D833)</f>
        <v>16000</v>
      </c>
    </row>
    <row r="834" customFormat="false" ht="12.8" hidden="false" customHeight="false" outlineLevel="0" collapsed="false">
      <c r="A834" s="75"/>
      <c r="B834" s="48"/>
      <c r="C834" s="69"/>
      <c r="D834" s="69"/>
      <c r="E834" s="69"/>
    </row>
    <row r="835" customFormat="false" ht="57.45" hidden="false" customHeight="false" outlineLevel="0" collapsed="false">
      <c r="A835" s="61" t="s">
        <v>692</v>
      </c>
      <c r="B835" s="76" t="s">
        <v>19</v>
      </c>
      <c r="C835" s="108" t="n">
        <f aca="false">SUM(C837:C840)</f>
        <v>3837460</v>
      </c>
      <c r="D835" s="108" t="n">
        <f aca="false">SUM(D837:D848)</f>
        <v>0</v>
      </c>
      <c r="E835" s="108" t="n">
        <f aca="false">SUM(C835:D835)</f>
        <v>3837460</v>
      </c>
    </row>
    <row r="836" customFormat="false" ht="22.35" hidden="false" customHeight="false" outlineLevel="0" collapsed="false">
      <c r="A836" s="75" t="s">
        <v>26</v>
      </c>
      <c r="B836" s="179"/>
      <c r="C836" s="69" t="n">
        <f aca="false">SUM(C837:C840)</f>
        <v>3837460</v>
      </c>
      <c r="D836" s="112"/>
      <c r="E836" s="69" t="n">
        <f aca="false">SUM(C836:D836)</f>
        <v>3837460</v>
      </c>
    </row>
    <row r="837" customFormat="false" ht="22.35" hidden="false" customHeight="false" outlineLevel="0" collapsed="false">
      <c r="A837" s="72" t="s">
        <v>654</v>
      </c>
      <c r="B837" s="48" t="s">
        <v>618</v>
      </c>
      <c r="C837" s="111" t="n">
        <v>3764260</v>
      </c>
      <c r="D837" s="111"/>
      <c r="E837" s="69" t="n">
        <f aca="false">SUM(C837:D837)</f>
        <v>3764260</v>
      </c>
    </row>
    <row r="838" customFormat="false" ht="22.35" hidden="false" customHeight="false" outlineLevel="0" collapsed="false">
      <c r="A838" s="72" t="s">
        <v>658</v>
      </c>
      <c r="B838" s="48" t="s">
        <v>620</v>
      </c>
      <c r="C838" s="69" t="n">
        <v>16200</v>
      </c>
      <c r="D838" s="69"/>
      <c r="E838" s="69" t="n">
        <f aca="false">SUM(C838:D838)</f>
        <v>16200</v>
      </c>
    </row>
    <row r="839" customFormat="false" ht="32.8" hidden="false" customHeight="false" outlineLevel="0" collapsed="false">
      <c r="A839" s="72" t="s">
        <v>30</v>
      </c>
      <c r="B839" s="48" t="s">
        <v>31</v>
      </c>
      <c r="C839" s="69" t="n">
        <v>50000</v>
      </c>
      <c r="D839" s="69"/>
      <c r="E839" s="69" t="n">
        <f aca="false">SUM(C839:D839)</f>
        <v>50000</v>
      </c>
    </row>
    <row r="840" customFormat="false" ht="12.8" hidden="false" customHeight="false" outlineLevel="0" collapsed="false">
      <c r="A840" s="101" t="s">
        <v>655</v>
      </c>
      <c r="B840" s="124" t="s">
        <v>656</v>
      </c>
      <c r="C840" s="103" t="n">
        <v>7000</v>
      </c>
      <c r="D840" s="103"/>
      <c r="E840" s="103" t="n">
        <f aca="false">SUM(C840:D840)</f>
        <v>7000</v>
      </c>
    </row>
    <row r="841" customFormat="false" ht="12.8" hidden="false" customHeight="false" outlineLevel="0" collapsed="false">
      <c r="A841" s="84"/>
      <c r="B841" s="68"/>
      <c r="C841" s="113"/>
      <c r="D841" s="113"/>
      <c r="E841" s="113"/>
    </row>
    <row r="842" customFormat="false" ht="57.45" hidden="false" customHeight="false" outlineLevel="0" collapsed="false">
      <c r="A842" s="61" t="s">
        <v>693</v>
      </c>
      <c r="B842" s="76" t="s">
        <v>19</v>
      </c>
      <c r="C842" s="108" t="n">
        <f aca="false">SUM(C844:C849)</f>
        <v>3299950</v>
      </c>
      <c r="D842" s="108" t="n">
        <f aca="false">SUM(D844:D849)</f>
        <v>0</v>
      </c>
      <c r="E842" s="108" t="n">
        <f aca="false">SUM(C842:D842)</f>
        <v>3299950</v>
      </c>
    </row>
    <row r="843" customFormat="false" ht="22.35" hidden="false" customHeight="false" outlineLevel="0" collapsed="false">
      <c r="A843" s="72" t="s">
        <v>26</v>
      </c>
      <c r="B843" s="179"/>
      <c r="C843" s="111" t="n">
        <f aca="false">SUM(C844:C849)</f>
        <v>3299950</v>
      </c>
      <c r="D843" s="112"/>
      <c r="E843" s="69" t="n">
        <f aca="false">SUM(C843:D843)</f>
        <v>3299950</v>
      </c>
    </row>
    <row r="844" customFormat="false" ht="22.35" hidden="false" customHeight="false" outlineLevel="0" collapsed="false">
      <c r="A844" s="72" t="s">
        <v>654</v>
      </c>
      <c r="B844" s="48" t="s">
        <v>618</v>
      </c>
      <c r="C844" s="111" t="n">
        <v>3244190</v>
      </c>
      <c r="D844" s="112"/>
      <c r="E844" s="69" t="n">
        <f aca="false">SUM(C844:D844)</f>
        <v>3244190</v>
      </c>
    </row>
    <row r="845" customFormat="false" ht="32.8" hidden="false" customHeight="false" outlineLevel="0" collapsed="false">
      <c r="A845" s="75" t="s">
        <v>30</v>
      </c>
      <c r="B845" s="48" t="s">
        <v>31</v>
      </c>
      <c r="C845" s="82" t="n">
        <v>47500</v>
      </c>
      <c r="D845" s="82"/>
      <c r="E845" s="82" t="n">
        <f aca="false">SUM(C845:D845)</f>
        <v>47500</v>
      </c>
    </row>
    <row r="846" customFormat="false" ht="43.25" hidden="false" customHeight="false" outlineLevel="0" collapsed="false">
      <c r="A846" s="72" t="s">
        <v>659</v>
      </c>
      <c r="B846" s="48" t="s">
        <v>642</v>
      </c>
      <c r="C846" s="111" t="n">
        <v>1260</v>
      </c>
      <c r="D846" s="112"/>
      <c r="E846" s="69" t="n">
        <f aca="false">SUM(C846:D846)</f>
        <v>1260</v>
      </c>
    </row>
    <row r="847" customFormat="false" ht="12.8" hidden="false" customHeight="false" outlineLevel="0" collapsed="false">
      <c r="A847" s="72" t="s">
        <v>655</v>
      </c>
      <c r="B847" s="48" t="s">
        <v>656</v>
      </c>
      <c r="C847" s="82" t="n">
        <v>7000</v>
      </c>
      <c r="D847" s="82"/>
      <c r="E847" s="82" t="n">
        <f aca="false">SUM(C847:D847)</f>
        <v>7000</v>
      </c>
    </row>
    <row r="848" customFormat="false" ht="43.25" hidden="false" customHeight="false" outlineLevel="0" collapsed="false">
      <c r="A848" s="72" t="s">
        <v>660</v>
      </c>
      <c r="B848" s="79" t="s">
        <v>626</v>
      </c>
      <c r="C848" s="69"/>
      <c r="D848" s="69"/>
      <c r="E848" s="82" t="n">
        <f aca="false">D848+C848</f>
        <v>0</v>
      </c>
    </row>
    <row r="849" customFormat="false" ht="22.35" hidden="false" customHeight="false" outlineLevel="0" collapsed="false">
      <c r="A849" s="72" t="s">
        <v>658</v>
      </c>
      <c r="B849" s="79" t="s">
        <v>620</v>
      </c>
      <c r="C849" s="69"/>
      <c r="D849" s="69"/>
      <c r="E849" s="82" t="n">
        <f aca="false">SUM(C849:D849)</f>
        <v>0</v>
      </c>
    </row>
    <row r="850" customFormat="false" ht="12.8" hidden="false" customHeight="false" outlineLevel="0" collapsed="false">
      <c r="A850" s="75"/>
      <c r="B850" s="87"/>
      <c r="C850" s="69"/>
      <c r="D850" s="69"/>
      <c r="E850" s="69" t="n">
        <f aca="false">SUM(C850:D850)</f>
        <v>0</v>
      </c>
    </row>
    <row r="851" customFormat="false" ht="57.45" hidden="false" customHeight="false" outlineLevel="0" collapsed="false">
      <c r="A851" s="61" t="s">
        <v>694</v>
      </c>
      <c r="B851" s="62" t="s">
        <v>19</v>
      </c>
      <c r="C851" s="108" t="n">
        <f aca="false">SUM(C853:C859)</f>
        <v>6457460</v>
      </c>
      <c r="D851" s="108" t="n">
        <f aca="false">SUM(D853:D859)</f>
        <v>0</v>
      </c>
      <c r="E851" s="108" t="n">
        <f aca="false">SUM(C851:D851)</f>
        <v>6457460</v>
      </c>
    </row>
    <row r="852" customFormat="false" ht="22.35" hidden="false" customHeight="false" outlineLevel="0" collapsed="false">
      <c r="A852" s="72" t="s">
        <v>26</v>
      </c>
      <c r="B852" s="165"/>
      <c r="C852" s="111" t="n">
        <f aca="false">SUM(C853:C858)</f>
        <v>6457460</v>
      </c>
      <c r="D852" s="112"/>
      <c r="E852" s="111" t="n">
        <f aca="false">SUM(E853:E858)</f>
        <v>6457460</v>
      </c>
    </row>
    <row r="853" customFormat="false" ht="22.35" hidden="false" customHeight="false" outlineLevel="0" collapsed="false">
      <c r="A853" s="72" t="s">
        <v>654</v>
      </c>
      <c r="B853" s="48" t="s">
        <v>618</v>
      </c>
      <c r="C853" s="111" t="n">
        <v>6379360</v>
      </c>
      <c r="D853" s="112"/>
      <c r="E853" s="69" t="n">
        <f aca="false">SUM(C853:D853)</f>
        <v>6379360</v>
      </c>
    </row>
    <row r="854" customFormat="false" ht="22.35" hidden="false" customHeight="false" outlineLevel="0" collapsed="false">
      <c r="A854" s="72" t="s">
        <v>658</v>
      </c>
      <c r="B854" s="48" t="s">
        <v>620</v>
      </c>
      <c r="C854" s="69" t="n">
        <v>31500</v>
      </c>
      <c r="D854" s="69"/>
      <c r="E854" s="69" t="n">
        <f aca="false">SUM(C854:D854)</f>
        <v>31500</v>
      </c>
    </row>
    <row r="855" customFormat="false" ht="32.8" hidden="false" customHeight="false" outlineLevel="0" collapsed="false">
      <c r="A855" s="75" t="s">
        <v>30</v>
      </c>
      <c r="B855" s="48" t="s">
        <v>31</v>
      </c>
      <c r="C855" s="69" t="n">
        <v>40600</v>
      </c>
      <c r="D855" s="69"/>
      <c r="E855" s="69" t="n">
        <f aca="false">SUM(C855:D855)</f>
        <v>40600</v>
      </c>
    </row>
    <row r="856" customFormat="false" ht="12.8" hidden="false" customHeight="false" outlineLevel="0" collapsed="false">
      <c r="A856" s="72" t="s">
        <v>655</v>
      </c>
      <c r="B856" s="48" t="s">
        <v>656</v>
      </c>
      <c r="C856" s="150" t="n">
        <v>6000</v>
      </c>
      <c r="D856" s="69"/>
      <c r="E856" s="69" t="n">
        <f aca="false">SUM(C856:D856)</f>
        <v>6000</v>
      </c>
    </row>
    <row r="857" customFormat="false" ht="43.25" hidden="false" customHeight="false" outlineLevel="0" collapsed="false">
      <c r="A857" s="72" t="s">
        <v>660</v>
      </c>
      <c r="B857" s="79" t="s">
        <v>626</v>
      </c>
      <c r="C857" s="69"/>
      <c r="D857" s="69"/>
      <c r="E857" s="82" t="n">
        <f aca="false">D857+C857</f>
        <v>0</v>
      </c>
    </row>
    <row r="858" customFormat="false" ht="43.25" hidden="false" customHeight="false" outlineLevel="0" collapsed="false">
      <c r="A858" s="72" t="s">
        <v>659</v>
      </c>
      <c r="B858" s="79" t="s">
        <v>642</v>
      </c>
      <c r="C858" s="111"/>
      <c r="D858" s="112"/>
      <c r="E858" s="69" t="n">
        <f aca="false">SUM(C858:D858)</f>
        <v>0</v>
      </c>
    </row>
    <row r="859" customFormat="false" ht="22.35" hidden="false" customHeight="false" outlineLevel="0" collapsed="false">
      <c r="A859" s="72" t="s">
        <v>57</v>
      </c>
      <c r="B859" s="122" t="s">
        <v>58</v>
      </c>
      <c r="C859" s="111"/>
      <c r="D859" s="112"/>
      <c r="E859" s="69" t="n">
        <f aca="false">SUM(C859:D859)</f>
        <v>0</v>
      </c>
    </row>
    <row r="860" customFormat="false" ht="12.8" hidden="false" customHeight="false" outlineLevel="0" collapsed="false">
      <c r="A860" s="72"/>
      <c r="B860" s="48"/>
      <c r="C860" s="69"/>
      <c r="D860" s="69"/>
      <c r="E860" s="69" t="n">
        <f aca="false">SUM(C860:D860)</f>
        <v>0</v>
      </c>
    </row>
    <row r="861" customFormat="false" ht="57.45" hidden="false" customHeight="false" outlineLevel="0" collapsed="false">
      <c r="A861" s="61" t="s">
        <v>695</v>
      </c>
      <c r="B861" s="76" t="s">
        <v>19</v>
      </c>
      <c r="C861" s="182" t="n">
        <f aca="false">SUM(C863:C866)</f>
        <v>3003050</v>
      </c>
      <c r="D861" s="182" t="n">
        <f aca="false">SUM(D863:D866)</f>
        <v>0</v>
      </c>
      <c r="E861" s="183" t="n">
        <f aca="false">SUM(C861:D861)</f>
        <v>3003050</v>
      </c>
    </row>
    <row r="862" customFormat="false" ht="22.35" hidden="false" customHeight="false" outlineLevel="0" collapsed="false">
      <c r="A862" s="72" t="s">
        <v>26</v>
      </c>
      <c r="B862" s="179"/>
      <c r="C862" s="185" t="n">
        <f aca="false">SUM(C863:C866)</f>
        <v>3003050</v>
      </c>
      <c r="D862" s="186"/>
      <c r="E862" s="69" t="n">
        <f aca="false">SUM(C862:D862)</f>
        <v>3003050</v>
      </c>
    </row>
    <row r="863" customFormat="false" ht="22.35" hidden="false" customHeight="false" outlineLevel="0" collapsed="false">
      <c r="A863" s="72" t="s">
        <v>654</v>
      </c>
      <c r="B863" s="48" t="s">
        <v>618</v>
      </c>
      <c r="C863" s="185" t="n">
        <v>2947050</v>
      </c>
      <c r="D863" s="186"/>
      <c r="E863" s="69" t="n">
        <f aca="false">SUM(C863:D863)</f>
        <v>2947050</v>
      </c>
    </row>
    <row r="864" customFormat="false" ht="32.8" hidden="false" customHeight="false" outlineLevel="0" collapsed="false">
      <c r="A864" s="75" t="s">
        <v>30</v>
      </c>
      <c r="B864" s="48" t="s">
        <v>31</v>
      </c>
      <c r="C864" s="185" t="n">
        <v>50000</v>
      </c>
      <c r="D864" s="186"/>
      <c r="E864" s="69" t="n">
        <f aca="false">SUM(C864:D864)</f>
        <v>50000</v>
      </c>
    </row>
    <row r="865" customFormat="false" ht="12.8" hidden="false" customHeight="false" outlineLevel="0" collapsed="false">
      <c r="A865" s="72" t="s">
        <v>655</v>
      </c>
      <c r="B865" s="48" t="s">
        <v>656</v>
      </c>
      <c r="C865" s="185" t="n">
        <v>6000</v>
      </c>
      <c r="D865" s="186"/>
      <c r="E865" s="69" t="n">
        <f aca="false">SUM(C865:D865)</f>
        <v>6000</v>
      </c>
    </row>
    <row r="866" customFormat="false" ht="22.35" hidden="false" customHeight="false" outlineLevel="0" collapsed="false">
      <c r="A866" s="72" t="s">
        <v>658</v>
      </c>
      <c r="B866" s="79" t="s">
        <v>620</v>
      </c>
      <c r="C866" s="185"/>
      <c r="D866" s="186"/>
      <c r="E866" s="69" t="n">
        <f aca="false">SUM(C866:D866)</f>
        <v>0</v>
      </c>
    </row>
    <row r="867" customFormat="false" ht="12.8" hidden="false" customHeight="false" outlineLevel="0" collapsed="false">
      <c r="A867" s="72"/>
      <c r="B867" s="48"/>
      <c r="C867" s="69"/>
      <c r="D867" s="69"/>
      <c r="E867" s="69"/>
    </row>
    <row r="868" customFormat="false" ht="57.45" hidden="false" customHeight="false" outlineLevel="0" collapsed="false">
      <c r="A868" s="61" t="s">
        <v>696</v>
      </c>
      <c r="B868" s="76" t="s">
        <v>19</v>
      </c>
      <c r="C868" s="182" t="n">
        <f aca="false">SUM(C870:C873)</f>
        <v>4826630</v>
      </c>
      <c r="D868" s="182" t="n">
        <f aca="false">SUM(D870:D873)</f>
        <v>0</v>
      </c>
      <c r="E868" s="183" t="n">
        <f aca="false">SUM(C868:D868)</f>
        <v>4826630</v>
      </c>
    </row>
    <row r="869" customFormat="false" ht="22.35" hidden="false" customHeight="false" outlineLevel="0" collapsed="false">
      <c r="A869" s="72" t="s">
        <v>26</v>
      </c>
      <c r="B869" s="179"/>
      <c r="C869" s="185" t="n">
        <f aca="false">SUM(C870:C873)</f>
        <v>4826630</v>
      </c>
      <c r="D869" s="186"/>
      <c r="E869" s="69" t="n">
        <f aca="false">SUM(C869:D869)</f>
        <v>4826630</v>
      </c>
    </row>
    <row r="870" customFormat="false" ht="22.35" hidden="false" customHeight="false" outlineLevel="0" collapsed="false">
      <c r="A870" s="72" t="s">
        <v>654</v>
      </c>
      <c r="B870" s="48" t="s">
        <v>618</v>
      </c>
      <c r="C870" s="185" t="n">
        <v>4765630</v>
      </c>
      <c r="D870" s="186"/>
      <c r="E870" s="69" t="n">
        <f aca="false">SUM(C870:D870)</f>
        <v>4765630</v>
      </c>
    </row>
    <row r="871" customFormat="false" ht="32.8" hidden="false" customHeight="false" outlineLevel="0" collapsed="false">
      <c r="A871" s="75" t="s">
        <v>30</v>
      </c>
      <c r="B871" s="48" t="s">
        <v>31</v>
      </c>
      <c r="C871" s="185" t="n">
        <v>55000</v>
      </c>
      <c r="D871" s="186"/>
      <c r="E871" s="69" t="n">
        <f aca="false">SUM(C871:D871)</f>
        <v>55000</v>
      </c>
    </row>
    <row r="872" customFormat="false" ht="12.8" hidden="false" customHeight="false" outlineLevel="0" collapsed="false">
      <c r="A872" s="72" t="s">
        <v>655</v>
      </c>
      <c r="B872" s="48" t="s">
        <v>656</v>
      </c>
      <c r="C872" s="185" t="n">
        <v>6000</v>
      </c>
      <c r="D872" s="186"/>
      <c r="E872" s="69" t="n">
        <f aca="false">SUM(C872:D872)</f>
        <v>6000</v>
      </c>
    </row>
    <row r="873" customFormat="false" ht="22.35" hidden="false" customHeight="false" outlineLevel="0" collapsed="false">
      <c r="A873" s="72" t="s">
        <v>658</v>
      </c>
      <c r="B873" s="79" t="s">
        <v>620</v>
      </c>
      <c r="C873" s="187"/>
      <c r="D873" s="186"/>
      <c r="E873" s="69" t="n">
        <f aca="false">SUM(C873:D873)</f>
        <v>0</v>
      </c>
    </row>
    <row r="874" customFormat="false" ht="12.8" hidden="false" customHeight="false" outlineLevel="0" collapsed="false">
      <c r="A874" s="72"/>
      <c r="B874" s="48"/>
      <c r="C874" s="185"/>
      <c r="D874" s="186"/>
      <c r="E874" s="69"/>
    </row>
    <row r="875" customFormat="false" ht="35.05" hidden="false" customHeight="false" outlineLevel="0" collapsed="false">
      <c r="A875" s="61" t="s">
        <v>697</v>
      </c>
      <c r="B875" s="76" t="s">
        <v>19</v>
      </c>
      <c r="C875" s="123" t="n">
        <f aca="false">SUM(C877:C882)</f>
        <v>7135220</v>
      </c>
      <c r="D875" s="123" t="n">
        <f aca="false">SUM(D877:D882)</f>
        <v>0</v>
      </c>
      <c r="E875" s="63" t="n">
        <f aca="false">SUM(C875:D875)</f>
        <v>7135220</v>
      </c>
    </row>
    <row r="876" customFormat="false" ht="22.35" hidden="false" customHeight="false" outlineLevel="0" collapsed="false">
      <c r="A876" s="72" t="s">
        <v>26</v>
      </c>
      <c r="B876" s="179"/>
      <c r="C876" s="159" t="n">
        <f aca="false">SUM(C877:C882)</f>
        <v>7135220</v>
      </c>
      <c r="D876" s="176"/>
      <c r="E876" s="69" t="n">
        <f aca="false">SUM(C876:D876)</f>
        <v>7135220</v>
      </c>
    </row>
    <row r="877" customFormat="false" ht="22.35" hidden="false" customHeight="false" outlineLevel="0" collapsed="false">
      <c r="A877" s="72" t="s">
        <v>654</v>
      </c>
      <c r="B877" s="48" t="s">
        <v>618</v>
      </c>
      <c r="C877" s="159" t="n">
        <v>7121020</v>
      </c>
      <c r="D877" s="176"/>
      <c r="E877" s="69" t="n">
        <f aca="false">SUM(C877:D877)</f>
        <v>7121020</v>
      </c>
    </row>
    <row r="878" customFormat="false" ht="32.8" hidden="false" customHeight="false" outlineLevel="0" collapsed="false">
      <c r="A878" s="72" t="s">
        <v>698</v>
      </c>
      <c r="B878" s="48" t="s">
        <v>628</v>
      </c>
      <c r="C878" s="69" t="n">
        <v>4200</v>
      </c>
      <c r="D878" s="69"/>
      <c r="E878" s="69" t="n">
        <f aca="false">SUM(C878:D878)</f>
        <v>4200</v>
      </c>
    </row>
    <row r="879" customFormat="false" ht="12.8" hidden="false" customHeight="false" outlineLevel="0" collapsed="false">
      <c r="A879" s="72" t="s">
        <v>655</v>
      </c>
      <c r="B879" s="48" t="s">
        <v>656</v>
      </c>
      <c r="C879" s="111" t="n">
        <v>10000</v>
      </c>
      <c r="D879" s="112"/>
      <c r="E879" s="69" t="n">
        <f aca="false">SUM(C879:D879)</f>
        <v>10000</v>
      </c>
    </row>
    <row r="880" customFormat="false" ht="22.35" hidden="false" customHeight="false" outlineLevel="0" collapsed="false">
      <c r="A880" s="72" t="s">
        <v>658</v>
      </c>
      <c r="B880" s="79" t="s">
        <v>620</v>
      </c>
      <c r="C880" s="159"/>
      <c r="D880" s="176"/>
      <c r="E880" s="69"/>
    </row>
    <row r="881" customFormat="false" ht="43.25" hidden="false" customHeight="false" outlineLevel="0" collapsed="false">
      <c r="A881" s="72" t="s">
        <v>660</v>
      </c>
      <c r="B881" s="79" t="s">
        <v>626</v>
      </c>
      <c r="C881" s="159"/>
      <c r="D881" s="176"/>
      <c r="E881" s="69" t="n">
        <f aca="false">SUM(C881:D881)</f>
        <v>0</v>
      </c>
    </row>
    <row r="882" customFormat="false" ht="43.25" hidden="false" customHeight="false" outlineLevel="0" collapsed="false">
      <c r="A882" s="72" t="s">
        <v>699</v>
      </c>
      <c r="B882" s="79" t="s">
        <v>652</v>
      </c>
      <c r="C882" s="159"/>
      <c r="D882" s="176"/>
      <c r="E882" s="69" t="n">
        <f aca="false">SUM(C882:D882)</f>
        <v>0</v>
      </c>
    </row>
    <row r="883" customFormat="false" ht="12.8" hidden="false" customHeight="false" outlineLevel="0" collapsed="false">
      <c r="A883" s="75"/>
      <c r="B883" s="48"/>
      <c r="C883" s="69"/>
      <c r="D883" s="69"/>
      <c r="E883" s="69"/>
    </row>
    <row r="884" customFormat="false" ht="35.05" hidden="false" customHeight="false" outlineLevel="0" collapsed="false">
      <c r="A884" s="61" t="s">
        <v>700</v>
      </c>
      <c r="B884" s="76" t="s">
        <v>19</v>
      </c>
      <c r="C884" s="108" t="n">
        <f aca="false">SUM(C886:C890)</f>
        <v>6063950</v>
      </c>
      <c r="D884" s="108" t="n">
        <f aca="false">SUM(D886:D890)</f>
        <v>0</v>
      </c>
      <c r="E884" s="108" t="n">
        <f aca="false">SUM(C884:D884)</f>
        <v>6063950</v>
      </c>
    </row>
    <row r="885" customFormat="false" ht="22.35" hidden="false" customHeight="false" outlineLevel="0" collapsed="false">
      <c r="A885" s="72" t="s">
        <v>26</v>
      </c>
      <c r="B885" s="179"/>
      <c r="C885" s="111" t="n">
        <f aca="false">SUM(C886:C890)</f>
        <v>6063950</v>
      </c>
      <c r="D885" s="112"/>
      <c r="E885" s="69" t="n">
        <f aca="false">SUM(C885:D885)</f>
        <v>6063950</v>
      </c>
    </row>
    <row r="886" customFormat="false" ht="22.35" hidden="false" customHeight="false" outlineLevel="0" collapsed="false">
      <c r="A886" s="72" t="s">
        <v>654</v>
      </c>
      <c r="B886" s="48" t="s">
        <v>618</v>
      </c>
      <c r="C886" s="69" t="n">
        <v>6036850</v>
      </c>
      <c r="D886" s="69"/>
      <c r="E886" s="69" t="n">
        <f aca="false">SUM(C886:D886)</f>
        <v>6036850</v>
      </c>
    </row>
    <row r="887" customFormat="false" ht="32.8" hidden="false" customHeight="false" outlineLevel="0" collapsed="false">
      <c r="A887" s="72" t="s">
        <v>698</v>
      </c>
      <c r="B887" s="48" t="s">
        <v>628</v>
      </c>
      <c r="C887" s="69" t="n">
        <v>2100</v>
      </c>
      <c r="D887" s="69"/>
      <c r="E887" s="69" t="n">
        <f aca="false">SUM(C887:D887)</f>
        <v>2100</v>
      </c>
    </row>
    <row r="888" customFormat="false" ht="32.8" hidden="false" customHeight="false" outlineLevel="0" collapsed="false">
      <c r="A888" s="75" t="s">
        <v>30</v>
      </c>
      <c r="B888" s="48" t="s">
        <v>31</v>
      </c>
      <c r="C888" s="69" t="n">
        <v>5000</v>
      </c>
      <c r="D888" s="69"/>
      <c r="E888" s="69" t="n">
        <f aca="false">SUM(C888:D888)</f>
        <v>5000</v>
      </c>
    </row>
    <row r="889" customFormat="false" ht="12.8" hidden="false" customHeight="false" outlineLevel="0" collapsed="false">
      <c r="A889" s="75" t="s">
        <v>655</v>
      </c>
      <c r="B889" s="48" t="s">
        <v>656</v>
      </c>
      <c r="C889" s="69" t="n">
        <v>20000</v>
      </c>
      <c r="D889" s="69"/>
      <c r="E889" s="69" t="n">
        <f aca="false">SUM(C889:D889)</f>
        <v>20000</v>
      </c>
    </row>
    <row r="890" customFormat="false" ht="22.35" hidden="false" customHeight="false" outlineLevel="0" collapsed="false">
      <c r="A890" s="72" t="s">
        <v>658</v>
      </c>
      <c r="B890" s="79" t="s">
        <v>620</v>
      </c>
      <c r="C890" s="69"/>
      <c r="D890" s="69"/>
      <c r="E890" s="69"/>
    </row>
    <row r="891" customFormat="false" ht="12.8" hidden="false" customHeight="false" outlineLevel="0" collapsed="false">
      <c r="A891" s="75"/>
      <c r="B891" s="48"/>
      <c r="C891" s="69"/>
      <c r="D891" s="69"/>
      <c r="E891" s="69"/>
    </row>
    <row r="892" customFormat="false" ht="46.25" hidden="false" customHeight="false" outlineLevel="0" collapsed="false">
      <c r="A892" s="61" t="s">
        <v>701</v>
      </c>
      <c r="B892" s="76" t="s">
        <v>19</v>
      </c>
      <c r="C892" s="108" t="n">
        <f aca="false">SUM(C894:C898)</f>
        <v>6747260</v>
      </c>
      <c r="D892" s="108" t="n">
        <f aca="false">SUM(D894:D899)</f>
        <v>0</v>
      </c>
      <c r="E892" s="108" t="n">
        <f aca="false">SUM(C892:D892)</f>
        <v>6747260</v>
      </c>
    </row>
    <row r="893" customFormat="false" ht="22.35" hidden="false" customHeight="false" outlineLevel="0" collapsed="false">
      <c r="A893" s="72" t="s">
        <v>26</v>
      </c>
      <c r="B893" s="179"/>
      <c r="C893" s="111" t="n">
        <f aca="false">SUM(C894:C898)</f>
        <v>6747260</v>
      </c>
      <c r="D893" s="112"/>
      <c r="E893" s="82" t="n">
        <f aca="false">SUM(C893:D893)</f>
        <v>6747260</v>
      </c>
    </row>
    <row r="894" customFormat="false" ht="22.35" hidden="false" customHeight="false" outlineLevel="0" collapsed="false">
      <c r="A894" s="72" t="s">
        <v>654</v>
      </c>
      <c r="B894" s="48" t="s">
        <v>618</v>
      </c>
      <c r="C894" s="69" t="n">
        <v>6730010</v>
      </c>
      <c r="D894" s="69"/>
      <c r="E894" s="82" t="n">
        <f aca="false">SUM(C894:D894)</f>
        <v>6730010</v>
      </c>
    </row>
    <row r="895" customFormat="false" ht="32.8" hidden="false" customHeight="false" outlineLevel="0" collapsed="false">
      <c r="A895" s="72" t="s">
        <v>30</v>
      </c>
      <c r="B895" s="48" t="s">
        <v>31</v>
      </c>
      <c r="C895" s="69" t="n">
        <v>4000</v>
      </c>
      <c r="D895" s="69"/>
      <c r="E895" s="82" t="n">
        <f aca="false">SUM(C895:D895)</f>
        <v>4000</v>
      </c>
    </row>
    <row r="896" customFormat="false" ht="32.8" hidden="false" customHeight="false" outlineLevel="0" collapsed="false">
      <c r="A896" s="72" t="s">
        <v>698</v>
      </c>
      <c r="B896" s="48" t="s">
        <v>628</v>
      </c>
      <c r="C896" s="111" t="n">
        <v>5250</v>
      </c>
      <c r="D896" s="112"/>
      <c r="E896" s="69" t="n">
        <f aca="false">SUM(C896:D896)</f>
        <v>5250</v>
      </c>
    </row>
    <row r="897" customFormat="false" ht="12.8" hidden="false" customHeight="false" outlineLevel="0" collapsed="false">
      <c r="A897" s="75" t="s">
        <v>655</v>
      </c>
      <c r="B897" s="48" t="s">
        <v>656</v>
      </c>
      <c r="C897" s="69" t="n">
        <v>8000</v>
      </c>
      <c r="D897" s="69"/>
      <c r="E897" s="82" t="n">
        <f aca="false">SUM(C897:D897)</f>
        <v>8000</v>
      </c>
    </row>
    <row r="898" customFormat="false" ht="22.35" hidden="false" customHeight="false" outlineLevel="0" collapsed="false">
      <c r="A898" s="72" t="s">
        <v>658</v>
      </c>
      <c r="B898" s="79" t="s">
        <v>620</v>
      </c>
      <c r="C898" s="69"/>
      <c r="D898" s="69"/>
      <c r="E898" s="82"/>
    </row>
    <row r="899" customFormat="false" ht="12.8" hidden="false" customHeight="false" outlineLevel="0" collapsed="false">
      <c r="A899" s="75"/>
      <c r="B899" s="48"/>
      <c r="C899" s="69"/>
      <c r="D899" s="69"/>
      <c r="E899" s="69"/>
    </row>
    <row r="900" customFormat="false" ht="35.05" hidden="false" customHeight="false" outlineLevel="0" collapsed="false">
      <c r="A900" s="61" t="s">
        <v>702</v>
      </c>
      <c r="B900" s="76" t="s">
        <v>19</v>
      </c>
      <c r="C900" s="63" t="n">
        <f aca="false">SUM(C902:C908)</f>
        <v>8011820</v>
      </c>
      <c r="D900" s="63" t="n">
        <f aca="false">SUM(D902:D909)</f>
        <v>0</v>
      </c>
      <c r="E900" s="123" t="n">
        <f aca="false">SUM(C900:D900)</f>
        <v>8011820</v>
      </c>
    </row>
    <row r="901" customFormat="false" ht="22.35" hidden="false" customHeight="false" outlineLevel="0" collapsed="false">
      <c r="A901" s="72" t="s">
        <v>26</v>
      </c>
      <c r="B901" s="68"/>
      <c r="C901" s="69" t="n">
        <f aca="false">SUM(C902:C907)</f>
        <v>8011820</v>
      </c>
      <c r="D901" s="69" t="n">
        <f aca="false">SUM(D902:D907)</f>
        <v>0</v>
      </c>
      <c r="E901" s="69" t="n">
        <f aca="false">SUM(C901:D901)</f>
        <v>8011820</v>
      </c>
    </row>
    <row r="902" customFormat="false" ht="22.35" hidden="false" customHeight="false" outlineLevel="0" collapsed="false">
      <c r="A902" s="72" t="s">
        <v>654</v>
      </c>
      <c r="B902" s="48" t="s">
        <v>618</v>
      </c>
      <c r="C902" s="159" t="n">
        <v>7936520</v>
      </c>
      <c r="D902" s="176"/>
      <c r="E902" s="82" t="n">
        <f aca="false">D902+C902</f>
        <v>7936520</v>
      </c>
    </row>
    <row r="903" customFormat="false" ht="32.8" hidden="false" customHeight="false" outlineLevel="0" collapsed="false">
      <c r="A903" s="72" t="s">
        <v>698</v>
      </c>
      <c r="B903" s="48" t="s">
        <v>628</v>
      </c>
      <c r="C903" s="159" t="n">
        <v>6300</v>
      </c>
      <c r="D903" s="176"/>
      <c r="E903" s="82" t="n">
        <f aca="false">D903+C903</f>
        <v>6300</v>
      </c>
    </row>
    <row r="904" customFormat="false" ht="53.7" hidden="false" customHeight="false" outlineLevel="0" collapsed="false">
      <c r="A904" s="72" t="s">
        <v>667</v>
      </c>
      <c r="B904" s="48" t="s">
        <v>668</v>
      </c>
      <c r="C904" s="159" t="n">
        <v>55000</v>
      </c>
      <c r="D904" s="176"/>
      <c r="E904" s="82" t="n">
        <f aca="false">SUM(C904:D904)</f>
        <v>55000</v>
      </c>
    </row>
    <row r="905" customFormat="false" ht="12.8" hidden="false" customHeight="false" outlineLevel="0" collapsed="false">
      <c r="A905" s="75" t="s">
        <v>655</v>
      </c>
      <c r="B905" s="48" t="s">
        <v>656</v>
      </c>
      <c r="C905" s="69" t="n">
        <v>14000</v>
      </c>
      <c r="D905" s="69"/>
      <c r="E905" s="82" t="n">
        <f aca="false">SUM(C905:D905)</f>
        <v>14000</v>
      </c>
    </row>
    <row r="906" customFormat="false" ht="43.25" hidden="false" customHeight="false" outlineLevel="0" collapsed="false">
      <c r="A906" s="72" t="s">
        <v>660</v>
      </c>
      <c r="B906" s="79" t="s">
        <v>626</v>
      </c>
      <c r="C906" s="159"/>
      <c r="D906" s="176"/>
      <c r="E906" s="82" t="n">
        <f aca="false">SUM(C906:D906)</f>
        <v>0</v>
      </c>
    </row>
    <row r="907" customFormat="false" ht="22.35" hidden="false" customHeight="false" outlineLevel="0" collapsed="false">
      <c r="A907" s="72" t="s">
        <v>658</v>
      </c>
      <c r="B907" s="79" t="s">
        <v>620</v>
      </c>
      <c r="C907" s="111"/>
      <c r="D907" s="112"/>
      <c r="E907" s="69" t="n">
        <f aca="false">SUM(C907:D907)</f>
        <v>0</v>
      </c>
    </row>
    <row r="908" customFormat="false" ht="22.35" hidden="false" customHeight="false" outlineLevel="0" collapsed="false">
      <c r="A908" s="75" t="s">
        <v>57</v>
      </c>
      <c r="B908" s="79" t="s">
        <v>58</v>
      </c>
      <c r="C908" s="111"/>
      <c r="D908" s="69"/>
      <c r="E908" s="82" t="n">
        <f aca="false">D908+C908</f>
        <v>0</v>
      </c>
    </row>
    <row r="909" customFormat="false" ht="12.8" hidden="false" customHeight="false" outlineLevel="0" collapsed="false">
      <c r="A909" s="75"/>
      <c r="B909" s="48"/>
      <c r="C909" s="69"/>
      <c r="D909" s="69"/>
      <c r="E909" s="82" t="n">
        <f aca="false">D909+C909</f>
        <v>0</v>
      </c>
    </row>
    <row r="910" customFormat="false" ht="46.25" hidden="false" customHeight="false" outlineLevel="0" collapsed="false">
      <c r="A910" s="61" t="s">
        <v>703</v>
      </c>
      <c r="B910" s="76" t="s">
        <v>19</v>
      </c>
      <c r="C910" s="118" t="n">
        <f aca="false">SUM(C912:C918)</f>
        <v>8956310</v>
      </c>
      <c r="D910" s="118" t="n">
        <f aca="false">SUM(D912:D917)</f>
        <v>0</v>
      </c>
      <c r="E910" s="108" t="n">
        <f aca="false">SUM(C910:D910)</f>
        <v>8956310</v>
      </c>
    </row>
    <row r="911" customFormat="false" ht="23.85" hidden="false" customHeight="false" outlineLevel="0" collapsed="false">
      <c r="A911" s="189" t="s">
        <v>26</v>
      </c>
      <c r="B911" s="85"/>
      <c r="C911" s="69" t="n">
        <f aca="false">SUM(C912:C917)</f>
        <v>8956310</v>
      </c>
      <c r="D911" s="69"/>
      <c r="E911" s="82" t="n">
        <f aca="false">D911+C911</f>
        <v>8956310</v>
      </c>
    </row>
    <row r="912" customFormat="false" ht="22.35" hidden="false" customHeight="false" outlineLevel="0" collapsed="false">
      <c r="A912" s="101" t="s">
        <v>654</v>
      </c>
      <c r="B912" s="124" t="s">
        <v>618</v>
      </c>
      <c r="C912" s="103" t="n">
        <v>8224910</v>
      </c>
      <c r="D912" s="103"/>
      <c r="E912" s="144" t="n">
        <f aca="false">D912+C912</f>
        <v>8224910</v>
      </c>
    </row>
    <row r="913" customFormat="false" ht="32.8" hidden="false" customHeight="false" outlineLevel="0" collapsed="false">
      <c r="A913" s="72" t="s">
        <v>698</v>
      </c>
      <c r="B913" s="48" t="s">
        <v>628</v>
      </c>
      <c r="C913" s="69" t="n">
        <v>8400</v>
      </c>
      <c r="D913" s="69"/>
      <c r="E913" s="82" t="n">
        <f aca="false">D913+C913</f>
        <v>8400</v>
      </c>
    </row>
    <row r="914" customFormat="false" ht="32.8" hidden="false" customHeight="false" outlineLevel="0" collapsed="false">
      <c r="A914" s="75" t="s">
        <v>704</v>
      </c>
      <c r="B914" s="48" t="s">
        <v>705</v>
      </c>
      <c r="C914" s="69" t="n">
        <v>275000</v>
      </c>
      <c r="D914" s="69"/>
      <c r="E914" s="82" t="n">
        <f aca="false">SUM(C914:D914)</f>
        <v>275000</v>
      </c>
    </row>
    <row r="915" customFormat="false" ht="12.8" hidden="false" customHeight="false" outlineLevel="0" collapsed="false">
      <c r="A915" s="72" t="s">
        <v>655</v>
      </c>
      <c r="B915" s="48" t="s">
        <v>656</v>
      </c>
      <c r="C915" s="82" t="n">
        <f aca="false">8000+440000</f>
        <v>448000</v>
      </c>
      <c r="D915" s="69"/>
      <c r="E915" s="82" t="n">
        <f aca="false">SUM(C915:D915)</f>
        <v>448000</v>
      </c>
    </row>
    <row r="916" customFormat="false" ht="126.85" hidden="false" customHeight="false" outlineLevel="0" collapsed="false">
      <c r="A916" s="126" t="s">
        <v>706</v>
      </c>
      <c r="B916" s="48"/>
      <c r="C916" s="82"/>
      <c r="D916" s="69"/>
      <c r="E916" s="82"/>
    </row>
    <row r="917" customFormat="false" ht="32.8" hidden="false" customHeight="false" outlineLevel="0" collapsed="false">
      <c r="A917" s="75" t="s">
        <v>30</v>
      </c>
      <c r="B917" s="79" t="s">
        <v>31</v>
      </c>
      <c r="C917" s="82"/>
      <c r="D917" s="69"/>
      <c r="E917" s="82" t="n">
        <f aca="false">D917+C917</f>
        <v>0</v>
      </c>
    </row>
    <row r="918" customFormat="false" ht="22.35" hidden="false" customHeight="false" outlineLevel="0" collapsed="false">
      <c r="A918" s="72" t="s">
        <v>57</v>
      </c>
      <c r="B918" s="79" t="s">
        <v>58</v>
      </c>
      <c r="C918" s="69"/>
      <c r="D918" s="69"/>
      <c r="E918" s="82" t="n">
        <f aca="false">SUM(C918:D918)</f>
        <v>0</v>
      </c>
    </row>
    <row r="919" customFormat="false" ht="12.8" hidden="false" customHeight="false" outlineLevel="0" collapsed="false">
      <c r="A919" s="72"/>
      <c r="B919" s="48"/>
      <c r="C919" s="69"/>
      <c r="D919" s="69"/>
      <c r="E919" s="82"/>
    </row>
    <row r="920" customFormat="false" ht="46.25" hidden="false" customHeight="false" outlineLevel="0" collapsed="false">
      <c r="A920" s="61" t="s">
        <v>707</v>
      </c>
      <c r="B920" s="76" t="s">
        <v>19</v>
      </c>
      <c r="C920" s="108" t="n">
        <f aca="false">SUM(C922:C926)</f>
        <v>6370040</v>
      </c>
      <c r="D920" s="108" t="n">
        <f aca="false">SUM(D922:D926)</f>
        <v>0</v>
      </c>
      <c r="E920" s="108" t="n">
        <f aca="false">SUM(C920:D920)</f>
        <v>6370040</v>
      </c>
    </row>
    <row r="921" customFormat="false" ht="22.35" hidden="false" customHeight="false" outlineLevel="0" collapsed="false">
      <c r="A921" s="72" t="s">
        <v>26</v>
      </c>
      <c r="B921" s="179"/>
      <c r="C921" s="111" t="n">
        <f aca="false">SUM(C922:C926)</f>
        <v>6370040</v>
      </c>
      <c r="D921" s="112"/>
      <c r="E921" s="69" t="n">
        <f aca="false">SUM(C921:D921)</f>
        <v>6370040</v>
      </c>
    </row>
    <row r="922" customFormat="false" ht="22.35" hidden="false" customHeight="false" outlineLevel="0" collapsed="false">
      <c r="A922" s="72" t="s">
        <v>654</v>
      </c>
      <c r="B922" s="48" t="s">
        <v>618</v>
      </c>
      <c r="C922" s="69" t="n">
        <v>6342840</v>
      </c>
      <c r="D922" s="69"/>
      <c r="E922" s="69" t="n">
        <f aca="false">SUM(C922:D922)</f>
        <v>6342840</v>
      </c>
    </row>
    <row r="923" customFormat="false" ht="32.8" hidden="false" customHeight="false" outlineLevel="0" collapsed="false">
      <c r="A923" s="72" t="s">
        <v>708</v>
      </c>
      <c r="B923" s="48" t="s">
        <v>628</v>
      </c>
      <c r="C923" s="159" t="n">
        <v>4200</v>
      </c>
      <c r="D923" s="176"/>
      <c r="E923" s="82" t="n">
        <f aca="false">D923+C923</f>
        <v>4200</v>
      </c>
    </row>
    <row r="924" customFormat="false" ht="12.8" hidden="false" customHeight="false" outlineLevel="0" collapsed="false">
      <c r="A924" s="72" t="s">
        <v>655</v>
      </c>
      <c r="B924" s="48" t="s">
        <v>656</v>
      </c>
      <c r="C924" s="69" t="n">
        <v>23000</v>
      </c>
      <c r="D924" s="82"/>
      <c r="E924" s="82" t="n">
        <f aca="false">SUM(C924:D924)</f>
        <v>23000</v>
      </c>
    </row>
    <row r="925" customFormat="false" ht="22.35" hidden="false" customHeight="false" outlineLevel="0" collapsed="false">
      <c r="A925" s="72" t="s">
        <v>658</v>
      </c>
      <c r="B925" s="79" t="s">
        <v>620</v>
      </c>
      <c r="C925" s="69"/>
      <c r="D925" s="69"/>
      <c r="E925" s="69"/>
    </row>
    <row r="926" customFormat="false" ht="32.8" hidden="false" customHeight="false" outlineLevel="0" collapsed="false">
      <c r="A926" s="75" t="s">
        <v>30</v>
      </c>
      <c r="B926" s="79" t="s">
        <v>31</v>
      </c>
      <c r="C926" s="69"/>
      <c r="D926" s="69"/>
      <c r="E926" s="69" t="n">
        <f aca="false">SUM(C926:D926)</f>
        <v>0</v>
      </c>
    </row>
    <row r="927" customFormat="false" ht="12.8" hidden="false" customHeight="false" outlineLevel="0" collapsed="false">
      <c r="A927" s="72"/>
      <c r="B927" s="48"/>
      <c r="C927" s="82"/>
      <c r="D927" s="82"/>
      <c r="E927" s="82"/>
    </row>
    <row r="928" customFormat="false" ht="46.25" hidden="false" customHeight="false" outlineLevel="0" collapsed="false">
      <c r="A928" s="61" t="s">
        <v>709</v>
      </c>
      <c r="B928" s="76" t="s">
        <v>19</v>
      </c>
      <c r="C928" s="108" t="n">
        <f aca="false">SUM(C930:C935)</f>
        <v>6680050</v>
      </c>
      <c r="D928" s="108" t="n">
        <f aca="false">SUM(D930:D935)</f>
        <v>0</v>
      </c>
      <c r="E928" s="108" t="n">
        <f aca="false">SUM(C928:D928)</f>
        <v>6680050</v>
      </c>
    </row>
    <row r="929" customFormat="false" ht="22.35" hidden="false" customHeight="false" outlineLevel="0" collapsed="false">
      <c r="A929" s="72" t="s">
        <v>26</v>
      </c>
      <c r="B929" s="179"/>
      <c r="C929" s="111" t="n">
        <f aca="false">SUM(C930:C935)</f>
        <v>6680050</v>
      </c>
      <c r="D929" s="112"/>
      <c r="E929" s="82" t="n">
        <f aca="false">D929+C929</f>
        <v>6680050</v>
      </c>
    </row>
    <row r="930" customFormat="false" ht="22.35" hidden="false" customHeight="false" outlineLevel="0" collapsed="false">
      <c r="A930" s="72" t="s">
        <v>654</v>
      </c>
      <c r="B930" s="48" t="s">
        <v>618</v>
      </c>
      <c r="C930" s="82" t="n">
        <v>6573720</v>
      </c>
      <c r="D930" s="69"/>
      <c r="E930" s="82" t="n">
        <f aca="false">D930+C930</f>
        <v>6573720</v>
      </c>
    </row>
    <row r="931" customFormat="false" ht="32.8" hidden="false" customHeight="false" outlineLevel="0" collapsed="false">
      <c r="A931" s="72" t="s">
        <v>708</v>
      </c>
      <c r="B931" s="48" t="s">
        <v>628</v>
      </c>
      <c r="C931" s="159" t="n">
        <v>4200</v>
      </c>
      <c r="D931" s="176"/>
      <c r="E931" s="82" t="n">
        <f aca="false">D931+C931</f>
        <v>4200</v>
      </c>
    </row>
    <row r="932" customFormat="false" ht="43.25" hidden="false" customHeight="false" outlineLevel="0" collapsed="false">
      <c r="A932" s="72" t="s">
        <v>660</v>
      </c>
      <c r="B932" s="48" t="s">
        <v>626</v>
      </c>
      <c r="C932" s="69" t="n">
        <v>95130</v>
      </c>
      <c r="D932" s="69"/>
      <c r="E932" s="69" t="n">
        <f aca="false">D932+C932</f>
        <v>95130</v>
      </c>
    </row>
    <row r="933" customFormat="false" ht="12.8" hidden="false" customHeight="false" outlineLevel="0" collapsed="false">
      <c r="A933" s="72" t="s">
        <v>655</v>
      </c>
      <c r="B933" s="48" t="s">
        <v>656</v>
      </c>
      <c r="C933" s="69" t="n">
        <v>7000</v>
      </c>
      <c r="D933" s="69"/>
      <c r="E933" s="69" t="n">
        <f aca="false">SUM(C933:D933)</f>
        <v>7000</v>
      </c>
    </row>
    <row r="934" customFormat="false" ht="22.35" hidden="false" customHeight="false" outlineLevel="0" collapsed="false">
      <c r="A934" s="72" t="s">
        <v>658</v>
      </c>
      <c r="B934" s="79" t="s">
        <v>620</v>
      </c>
      <c r="C934" s="69"/>
      <c r="D934" s="69"/>
      <c r="E934" s="82"/>
    </row>
    <row r="935" customFormat="false" ht="32.8" hidden="false" customHeight="false" outlineLevel="0" collapsed="false">
      <c r="A935" s="72" t="s">
        <v>30</v>
      </c>
      <c r="B935" s="79" t="s">
        <v>31</v>
      </c>
      <c r="C935" s="82"/>
      <c r="D935" s="69"/>
      <c r="E935" s="82" t="n">
        <f aca="false">D935+C935</f>
        <v>0</v>
      </c>
    </row>
    <row r="936" customFormat="false" ht="12.8" hidden="false" customHeight="false" outlineLevel="0" collapsed="false">
      <c r="A936" s="72"/>
      <c r="B936" s="48"/>
      <c r="C936" s="69"/>
      <c r="D936" s="69"/>
      <c r="E936" s="69"/>
    </row>
    <row r="937" customFormat="false" ht="46.25" hidden="false" customHeight="false" outlineLevel="0" collapsed="false">
      <c r="A937" s="61" t="s">
        <v>710</v>
      </c>
      <c r="B937" s="76" t="s">
        <v>19</v>
      </c>
      <c r="C937" s="108" t="n">
        <f aca="false">SUM(C939:C942)</f>
        <v>4348010</v>
      </c>
      <c r="D937" s="108" t="n">
        <f aca="false">SUM(D939:D942)</f>
        <v>0</v>
      </c>
      <c r="E937" s="108" t="n">
        <f aca="false">SUM(C937:D937)</f>
        <v>4348010</v>
      </c>
    </row>
    <row r="938" customFormat="false" ht="22.35" hidden="false" customHeight="false" outlineLevel="0" collapsed="false">
      <c r="A938" s="75" t="s">
        <v>26</v>
      </c>
      <c r="B938" s="85"/>
      <c r="C938" s="69" t="n">
        <f aca="false">SUM(C939:C942)</f>
        <v>4348010</v>
      </c>
      <c r="D938" s="69"/>
      <c r="E938" s="82" t="n">
        <f aca="false">SUM(C938:D938)</f>
        <v>4348010</v>
      </c>
    </row>
    <row r="939" customFormat="false" ht="22.35" hidden="false" customHeight="false" outlineLevel="0" collapsed="false">
      <c r="A939" s="72" t="s">
        <v>654</v>
      </c>
      <c r="B939" s="48" t="s">
        <v>618</v>
      </c>
      <c r="C939" s="69" t="n">
        <v>4341010</v>
      </c>
      <c r="D939" s="69"/>
      <c r="E939" s="82" t="n">
        <f aca="false">SUM(C939:D939)</f>
        <v>4341010</v>
      </c>
    </row>
    <row r="940" customFormat="false" ht="12.8" hidden="false" customHeight="false" outlineLevel="0" collapsed="false">
      <c r="A940" s="72" t="s">
        <v>655</v>
      </c>
      <c r="B940" s="48" t="s">
        <v>656</v>
      </c>
      <c r="C940" s="82" t="n">
        <v>7000</v>
      </c>
      <c r="D940" s="82"/>
      <c r="E940" s="82" t="n">
        <f aca="false">SUM(C940:D940)</f>
        <v>7000</v>
      </c>
    </row>
    <row r="941" customFormat="false" ht="22.35" hidden="false" customHeight="false" outlineLevel="0" collapsed="false">
      <c r="A941" s="72" t="s">
        <v>658</v>
      </c>
      <c r="B941" s="79" t="s">
        <v>620</v>
      </c>
      <c r="C941" s="69"/>
      <c r="D941" s="69"/>
      <c r="E941" s="82"/>
    </row>
    <row r="942" customFormat="false" ht="32.8" hidden="false" customHeight="false" outlineLevel="0" collapsed="false">
      <c r="A942" s="72" t="s">
        <v>30</v>
      </c>
      <c r="B942" s="79" t="s">
        <v>31</v>
      </c>
      <c r="C942" s="69"/>
      <c r="D942" s="69"/>
      <c r="E942" s="82" t="n">
        <f aca="false">SUM(C942:D942)</f>
        <v>0</v>
      </c>
    </row>
    <row r="943" customFormat="false" ht="22.35" hidden="false" customHeight="false" outlineLevel="0" collapsed="false">
      <c r="A943" s="72" t="s">
        <v>57</v>
      </c>
      <c r="B943" s="79" t="s">
        <v>58</v>
      </c>
      <c r="C943" s="69"/>
      <c r="D943" s="69"/>
      <c r="E943" s="82"/>
    </row>
    <row r="944" customFormat="false" ht="12.8" hidden="false" customHeight="false" outlineLevel="0" collapsed="false">
      <c r="A944" s="75"/>
      <c r="B944" s="48"/>
      <c r="C944" s="69"/>
      <c r="D944" s="69"/>
      <c r="E944" s="82" t="n">
        <f aca="false">SUM(C944:D944)</f>
        <v>0</v>
      </c>
    </row>
    <row r="945" customFormat="false" ht="35.05" hidden="false" customHeight="false" outlineLevel="0" collapsed="false">
      <c r="A945" s="61" t="s">
        <v>711</v>
      </c>
      <c r="B945" s="76" t="s">
        <v>19</v>
      </c>
      <c r="C945" s="183" t="n">
        <f aca="false">SUM(C947:C951)</f>
        <v>6733790</v>
      </c>
      <c r="D945" s="183" t="n">
        <f aca="false">SUM(D947:D951)</f>
        <v>0</v>
      </c>
      <c r="E945" s="183" t="n">
        <f aca="false">SUM(C945:D945)</f>
        <v>6733790</v>
      </c>
    </row>
    <row r="946" customFormat="false" ht="22.35" hidden="false" customHeight="false" outlineLevel="0" collapsed="false">
      <c r="A946" s="72" t="s">
        <v>26</v>
      </c>
      <c r="B946" s="68"/>
      <c r="C946" s="69" t="n">
        <f aca="false">SUM(C947:C950)</f>
        <v>6733790</v>
      </c>
      <c r="D946" s="69" t="n">
        <f aca="false">SUM(D947:D950)</f>
        <v>0</v>
      </c>
      <c r="E946" s="69" t="n">
        <f aca="false">SUM(C946:D946)</f>
        <v>6733790</v>
      </c>
    </row>
    <row r="947" customFormat="false" ht="22.35" hidden="false" customHeight="false" outlineLevel="0" collapsed="false">
      <c r="A947" s="72" t="s">
        <v>654</v>
      </c>
      <c r="B947" s="48" t="s">
        <v>618</v>
      </c>
      <c r="C947" s="185" t="n">
        <v>6450190</v>
      </c>
      <c r="D947" s="186"/>
      <c r="E947" s="69" t="n">
        <f aca="false">SUM(C947:D947)</f>
        <v>6450190</v>
      </c>
    </row>
    <row r="948" customFormat="false" ht="32.8" hidden="false" customHeight="false" outlineLevel="0" collapsed="false">
      <c r="A948" s="72" t="s">
        <v>708</v>
      </c>
      <c r="B948" s="48" t="s">
        <v>628</v>
      </c>
      <c r="C948" s="159" t="n">
        <v>2100</v>
      </c>
      <c r="D948" s="176"/>
      <c r="E948" s="82" t="n">
        <f aca="false">D948+C948</f>
        <v>2100</v>
      </c>
    </row>
    <row r="949" customFormat="false" ht="43.25" hidden="false" customHeight="false" outlineLevel="0" collapsed="false">
      <c r="A949" s="72" t="s">
        <v>660</v>
      </c>
      <c r="B949" s="48" t="s">
        <v>626</v>
      </c>
      <c r="C949" s="69" t="n">
        <v>274500</v>
      </c>
      <c r="D949" s="69"/>
      <c r="E949" s="69" t="n">
        <f aca="false">D949+C949</f>
        <v>274500</v>
      </c>
    </row>
    <row r="950" customFormat="false" ht="12.8" hidden="false" customHeight="false" outlineLevel="0" collapsed="false">
      <c r="A950" s="72" t="s">
        <v>655</v>
      </c>
      <c r="B950" s="48" t="s">
        <v>656</v>
      </c>
      <c r="C950" s="111" t="n">
        <v>7000</v>
      </c>
      <c r="D950" s="69"/>
      <c r="E950" s="69" t="n">
        <f aca="false">SUM(C950:D950)</f>
        <v>7000</v>
      </c>
    </row>
    <row r="951" customFormat="false" ht="22.35" hidden="false" customHeight="false" outlineLevel="0" collapsed="false">
      <c r="A951" s="72" t="s">
        <v>57</v>
      </c>
      <c r="B951" s="79" t="s">
        <v>58</v>
      </c>
      <c r="C951" s="111"/>
      <c r="D951" s="69"/>
      <c r="E951" s="69" t="n">
        <f aca="false">SUM(C951:D951)</f>
        <v>0</v>
      </c>
    </row>
    <row r="952" customFormat="false" ht="12.8" hidden="false" customHeight="false" outlineLevel="0" collapsed="false">
      <c r="A952" s="72"/>
      <c r="B952" s="48"/>
      <c r="C952" s="111"/>
      <c r="D952" s="69"/>
      <c r="E952" s="69"/>
    </row>
    <row r="953" customFormat="false" ht="46.25" hidden="false" customHeight="false" outlineLevel="0" collapsed="false">
      <c r="A953" s="61" t="s">
        <v>712</v>
      </c>
      <c r="B953" s="76" t="s">
        <v>19</v>
      </c>
      <c r="C953" s="108" t="n">
        <f aca="false">SUM(C955:C961)</f>
        <v>5735740</v>
      </c>
      <c r="D953" s="108" t="n">
        <f aca="false">SUM(D955:D961)</f>
        <v>0</v>
      </c>
      <c r="E953" s="108" t="n">
        <f aca="false">SUM(C953:D953)</f>
        <v>5735740</v>
      </c>
    </row>
    <row r="954" customFormat="false" ht="22.35" hidden="false" customHeight="false" outlineLevel="0" collapsed="false">
      <c r="A954" s="67" t="s">
        <v>26</v>
      </c>
      <c r="B954" s="179"/>
      <c r="C954" s="151" t="n">
        <f aca="false">SUM(C955:C961)</f>
        <v>5735740</v>
      </c>
      <c r="D954" s="166"/>
      <c r="E954" s="82" t="n">
        <f aca="false">D954+C954</f>
        <v>5735740</v>
      </c>
    </row>
    <row r="955" customFormat="false" ht="22.35" hidden="false" customHeight="false" outlineLevel="0" collapsed="false">
      <c r="A955" s="72" t="s">
        <v>654</v>
      </c>
      <c r="B955" s="48" t="s">
        <v>618</v>
      </c>
      <c r="C955" s="82" t="n">
        <v>5392540</v>
      </c>
      <c r="D955" s="69"/>
      <c r="E955" s="82" t="n">
        <f aca="false">D955+C955</f>
        <v>5392540</v>
      </c>
    </row>
    <row r="956" customFormat="false" ht="32.8" hidden="false" customHeight="false" outlineLevel="0" collapsed="false">
      <c r="A956" s="72" t="s">
        <v>708</v>
      </c>
      <c r="B956" s="48" t="s">
        <v>628</v>
      </c>
      <c r="C956" s="69" t="n">
        <v>4200</v>
      </c>
      <c r="D956" s="69"/>
      <c r="E956" s="69" t="n">
        <f aca="false">SUM(C956:D956)</f>
        <v>4200</v>
      </c>
    </row>
    <row r="957" customFormat="false" ht="43.25" hidden="false" customHeight="false" outlineLevel="0" collapsed="false">
      <c r="A957" s="72" t="s">
        <v>713</v>
      </c>
      <c r="B957" s="48" t="s">
        <v>626</v>
      </c>
      <c r="C957" s="69" t="n">
        <v>132000</v>
      </c>
      <c r="D957" s="69"/>
      <c r="E957" s="69" t="n">
        <f aca="false">SUM(C957:D957)</f>
        <v>132000</v>
      </c>
    </row>
    <row r="958" customFormat="false" ht="12.8" hidden="false" customHeight="false" outlineLevel="0" collapsed="false">
      <c r="A958" s="72" t="s">
        <v>655</v>
      </c>
      <c r="B958" s="48" t="s">
        <v>656</v>
      </c>
      <c r="C958" s="69" t="n">
        <f aca="false">7000+200000</f>
        <v>207000</v>
      </c>
      <c r="D958" s="69"/>
      <c r="E958" s="69" t="n">
        <f aca="false">SUM(C958:D958)</f>
        <v>207000</v>
      </c>
    </row>
    <row r="959" customFormat="false" ht="64.15" hidden="false" customHeight="false" outlineLevel="0" collapsed="false">
      <c r="A959" s="126" t="s">
        <v>714</v>
      </c>
      <c r="B959" s="48"/>
      <c r="C959" s="69"/>
      <c r="D959" s="69"/>
      <c r="E959" s="69"/>
    </row>
    <row r="960" customFormat="false" ht="22.35" hidden="false" customHeight="false" outlineLevel="0" collapsed="false">
      <c r="A960" s="72" t="s">
        <v>658</v>
      </c>
      <c r="B960" s="79" t="s">
        <v>620</v>
      </c>
      <c r="C960" s="69"/>
      <c r="D960" s="69"/>
      <c r="E960" s="69"/>
    </row>
    <row r="961" customFormat="false" ht="32.8" hidden="false" customHeight="false" outlineLevel="0" collapsed="false">
      <c r="A961" s="72" t="s">
        <v>30</v>
      </c>
      <c r="B961" s="79" t="s">
        <v>31</v>
      </c>
      <c r="C961" s="69"/>
      <c r="D961" s="69"/>
      <c r="E961" s="69"/>
    </row>
    <row r="962" customFormat="false" ht="12.8" hidden="false" customHeight="false" outlineLevel="0" collapsed="false">
      <c r="A962" s="72"/>
      <c r="B962" s="48"/>
      <c r="C962" s="69"/>
      <c r="D962" s="69"/>
      <c r="E962" s="69"/>
    </row>
    <row r="963" customFormat="false" ht="46.25" hidden="false" customHeight="false" outlineLevel="0" collapsed="false">
      <c r="A963" s="61" t="s">
        <v>715</v>
      </c>
      <c r="B963" s="76" t="s">
        <v>19</v>
      </c>
      <c r="C963" s="183" t="n">
        <f aca="false">SUM(C965:C967)</f>
        <v>5688950</v>
      </c>
      <c r="D963" s="183" t="n">
        <f aca="false">SUM(D965:D967)</f>
        <v>0</v>
      </c>
      <c r="E963" s="183" t="n">
        <f aca="false">SUM(C963:D963)</f>
        <v>5688950</v>
      </c>
    </row>
    <row r="964" customFormat="false" ht="22.35" hidden="false" customHeight="false" outlineLevel="0" collapsed="false">
      <c r="A964" s="72" t="s">
        <v>26</v>
      </c>
      <c r="B964" s="179"/>
      <c r="C964" s="185" t="n">
        <f aca="false">SUM(C965:C967)</f>
        <v>5688950</v>
      </c>
      <c r="D964" s="186"/>
      <c r="E964" s="69" t="n">
        <f aca="false">SUM(C964:D964)</f>
        <v>5688950</v>
      </c>
    </row>
    <row r="965" customFormat="false" ht="22.35" hidden="false" customHeight="false" outlineLevel="0" collapsed="false">
      <c r="A965" s="72" t="s">
        <v>654</v>
      </c>
      <c r="B965" s="48" t="s">
        <v>618</v>
      </c>
      <c r="C965" s="185" t="n">
        <v>5681950</v>
      </c>
      <c r="D965" s="186"/>
      <c r="E965" s="69" t="n">
        <f aca="false">SUM(C965:D965)</f>
        <v>5681950</v>
      </c>
    </row>
    <row r="966" customFormat="false" ht="12.8" hidden="false" customHeight="false" outlineLevel="0" collapsed="false">
      <c r="A966" s="72" t="s">
        <v>655</v>
      </c>
      <c r="B966" s="48" t="s">
        <v>656</v>
      </c>
      <c r="C966" s="111" t="n">
        <v>7000</v>
      </c>
      <c r="D966" s="69"/>
      <c r="E966" s="69" t="n">
        <f aca="false">SUM(C966:D966)</f>
        <v>7000</v>
      </c>
    </row>
    <row r="967" customFormat="false" ht="22.35" hidden="false" customHeight="false" outlineLevel="0" collapsed="false">
      <c r="A967" s="72" t="s">
        <v>658</v>
      </c>
      <c r="B967" s="79" t="s">
        <v>620</v>
      </c>
      <c r="C967" s="185"/>
      <c r="D967" s="186"/>
      <c r="E967" s="69"/>
    </row>
    <row r="968" customFormat="false" ht="12.8" hidden="false" customHeight="false" outlineLevel="0" collapsed="false">
      <c r="A968" s="72"/>
      <c r="B968" s="48"/>
      <c r="C968" s="111"/>
      <c r="D968" s="69"/>
      <c r="E968" s="69"/>
    </row>
    <row r="969" customFormat="false" ht="46.25" hidden="false" customHeight="false" outlineLevel="0" collapsed="false">
      <c r="A969" s="61" t="s">
        <v>716</v>
      </c>
      <c r="B969" s="76" t="s">
        <v>19</v>
      </c>
      <c r="C969" s="108" t="n">
        <f aca="false">SUM(C971:C976)</f>
        <v>6083310</v>
      </c>
      <c r="D969" s="108" t="n">
        <f aca="false">SUM(D971:D976)</f>
        <v>0</v>
      </c>
      <c r="E969" s="108" t="n">
        <f aca="false">SUM(C969:D969)</f>
        <v>6083310</v>
      </c>
    </row>
    <row r="970" customFormat="false" ht="22.35" hidden="false" customHeight="false" outlineLevel="0" collapsed="false">
      <c r="A970" s="72" t="s">
        <v>26</v>
      </c>
      <c r="B970" s="179"/>
      <c r="C970" s="111" t="n">
        <f aca="false">SUM(C971:C976)</f>
        <v>6083310</v>
      </c>
      <c r="D970" s="112"/>
      <c r="E970" s="69" t="n">
        <f aca="false">SUM(C970:D970)</f>
        <v>6083310</v>
      </c>
    </row>
    <row r="971" customFormat="false" ht="22.35" hidden="false" customHeight="false" outlineLevel="0" collapsed="false">
      <c r="A971" s="72" t="s">
        <v>654</v>
      </c>
      <c r="B971" s="48" t="s">
        <v>618</v>
      </c>
      <c r="C971" s="69" t="n">
        <v>6064310</v>
      </c>
      <c r="D971" s="69"/>
      <c r="E971" s="69" t="n">
        <f aca="false">SUM(C971:D971)</f>
        <v>6064310</v>
      </c>
    </row>
    <row r="972" customFormat="false" ht="32.8" hidden="false" customHeight="false" outlineLevel="0" collapsed="false">
      <c r="A972" s="72" t="s">
        <v>30</v>
      </c>
      <c r="B972" s="48" t="s">
        <v>31</v>
      </c>
      <c r="C972" s="69" t="n">
        <v>12000</v>
      </c>
      <c r="D972" s="69"/>
      <c r="E972" s="69" t="n">
        <f aca="false">SUM(C972:D972)</f>
        <v>12000</v>
      </c>
    </row>
    <row r="973" customFormat="false" ht="12.8" hidden="false" customHeight="false" outlineLevel="0" collapsed="false">
      <c r="A973" s="72" t="s">
        <v>655</v>
      </c>
      <c r="B973" s="48" t="s">
        <v>656</v>
      </c>
      <c r="C973" s="69" t="n">
        <v>7000</v>
      </c>
      <c r="D973" s="69"/>
      <c r="E973" s="82" t="n">
        <f aca="false">SUM(C973:D973)</f>
        <v>7000</v>
      </c>
    </row>
    <row r="974" customFormat="false" ht="22.35" hidden="false" customHeight="false" outlineLevel="0" collapsed="false">
      <c r="A974" s="72" t="s">
        <v>658</v>
      </c>
      <c r="B974" s="79" t="s">
        <v>620</v>
      </c>
      <c r="C974" s="69"/>
      <c r="D974" s="69"/>
      <c r="E974" s="69"/>
    </row>
    <row r="975" customFormat="false" ht="53.7" hidden="false" customHeight="false" outlineLevel="0" collapsed="false">
      <c r="A975" s="72" t="s">
        <v>667</v>
      </c>
      <c r="B975" s="79" t="s">
        <v>668</v>
      </c>
      <c r="C975" s="69"/>
      <c r="D975" s="69"/>
      <c r="E975" s="69" t="n">
        <f aca="false">SUM(C975:D975)</f>
        <v>0</v>
      </c>
    </row>
    <row r="976" customFormat="false" ht="32.8" hidden="false" customHeight="false" outlineLevel="0" collapsed="false">
      <c r="A976" s="72" t="s">
        <v>643</v>
      </c>
      <c r="B976" s="79" t="s">
        <v>644</v>
      </c>
      <c r="C976" s="69"/>
      <c r="D976" s="69"/>
      <c r="E976" s="69" t="n">
        <f aca="false">SUM(C976:D976)</f>
        <v>0</v>
      </c>
    </row>
    <row r="977" customFormat="false" ht="12.8" hidden="false" customHeight="false" outlineLevel="0" collapsed="false">
      <c r="A977" s="72"/>
      <c r="B977" s="48"/>
      <c r="C977" s="69"/>
      <c r="D977" s="69"/>
      <c r="E977" s="69" t="n">
        <f aca="false">SUM(C977:D977)</f>
        <v>0</v>
      </c>
    </row>
    <row r="978" customFormat="false" ht="46.25" hidden="false" customHeight="false" outlineLevel="0" collapsed="false">
      <c r="A978" s="61" t="s">
        <v>717</v>
      </c>
      <c r="B978" s="76" t="s">
        <v>19</v>
      </c>
      <c r="C978" s="108" t="n">
        <f aca="false">SUM(C980:C982)</f>
        <v>3630190</v>
      </c>
      <c r="D978" s="108" t="n">
        <f aca="false">SUM(D980:D983)</f>
        <v>0</v>
      </c>
      <c r="E978" s="108" t="n">
        <f aca="false">SUM(C978:D978)</f>
        <v>3630190</v>
      </c>
    </row>
    <row r="979" customFormat="false" ht="22.35" hidden="false" customHeight="false" outlineLevel="0" collapsed="false">
      <c r="A979" s="72" t="s">
        <v>26</v>
      </c>
      <c r="B979" s="179"/>
      <c r="C979" s="111" t="n">
        <f aca="false">SUM(C980:C982)</f>
        <v>3630190</v>
      </c>
      <c r="D979" s="112"/>
      <c r="E979" s="69" t="n">
        <f aca="false">SUM(C979:D979)</f>
        <v>3630190</v>
      </c>
    </row>
    <row r="980" customFormat="false" ht="22.35" hidden="false" customHeight="false" outlineLevel="0" collapsed="false">
      <c r="A980" s="72" t="s">
        <v>654</v>
      </c>
      <c r="B980" s="48" t="s">
        <v>618</v>
      </c>
      <c r="C980" s="69" t="n">
        <v>3623190</v>
      </c>
      <c r="D980" s="69"/>
      <c r="E980" s="69" t="n">
        <f aca="false">SUM(C980:D980)</f>
        <v>3623190</v>
      </c>
    </row>
    <row r="981" customFormat="false" ht="12.8" hidden="false" customHeight="false" outlineLevel="0" collapsed="false">
      <c r="A981" s="72" t="s">
        <v>655</v>
      </c>
      <c r="B981" s="48" t="s">
        <v>656</v>
      </c>
      <c r="C981" s="69" t="n">
        <v>7000</v>
      </c>
      <c r="D981" s="69"/>
      <c r="E981" s="82" t="n">
        <f aca="false">SUM(C981:D981)</f>
        <v>7000</v>
      </c>
    </row>
    <row r="982" customFormat="false" ht="22.35" hidden="false" customHeight="false" outlineLevel="0" collapsed="false">
      <c r="A982" s="72" t="s">
        <v>658</v>
      </c>
      <c r="B982" s="79" t="s">
        <v>620</v>
      </c>
      <c r="C982" s="69"/>
      <c r="D982" s="69"/>
      <c r="E982" s="69"/>
    </row>
    <row r="983" customFormat="false" ht="12.8" hidden="false" customHeight="false" outlineLevel="0" collapsed="false">
      <c r="A983" s="190"/>
      <c r="B983" s="190"/>
      <c r="C983" s="69"/>
      <c r="D983" s="69"/>
      <c r="E983" s="69" t="n">
        <f aca="false">SUM(C983:D983)</f>
        <v>0</v>
      </c>
    </row>
    <row r="984" customFormat="false" ht="46.25" hidden="false" customHeight="false" outlineLevel="0" collapsed="false">
      <c r="A984" s="61" t="s">
        <v>718</v>
      </c>
      <c r="B984" s="76" t="s">
        <v>19</v>
      </c>
      <c r="C984" s="108" t="n">
        <f aca="false">SUM(C986:C989)</f>
        <v>4865680</v>
      </c>
      <c r="D984" s="108" t="n">
        <f aca="false">SUM(D986:D988)</f>
        <v>0</v>
      </c>
      <c r="E984" s="108" t="n">
        <f aca="false">SUM(C984:D984)</f>
        <v>4865680</v>
      </c>
    </row>
    <row r="985" customFormat="false" ht="22.35" hidden="false" customHeight="false" outlineLevel="0" collapsed="false">
      <c r="A985" s="72" t="s">
        <v>26</v>
      </c>
      <c r="B985" s="179"/>
      <c r="C985" s="69" t="n">
        <f aca="false">SUM(C986:C988)</f>
        <v>4865680</v>
      </c>
      <c r="D985" s="112"/>
      <c r="E985" s="69" t="n">
        <f aca="false">SUM(C985:D985)</f>
        <v>4865680</v>
      </c>
    </row>
    <row r="986" customFormat="false" ht="22.35" hidden="false" customHeight="false" outlineLevel="0" collapsed="false">
      <c r="A986" s="72" t="s">
        <v>654</v>
      </c>
      <c r="B986" s="48" t="s">
        <v>618</v>
      </c>
      <c r="C986" s="69" t="n">
        <v>4856680</v>
      </c>
      <c r="D986" s="69"/>
      <c r="E986" s="69" t="n">
        <f aca="false">SUM(C986:D986)</f>
        <v>4856680</v>
      </c>
    </row>
    <row r="987" customFormat="false" ht="12.8" hidden="false" customHeight="false" outlineLevel="0" collapsed="false">
      <c r="A987" s="72" t="s">
        <v>655</v>
      </c>
      <c r="B987" s="48" t="s">
        <v>656</v>
      </c>
      <c r="C987" s="69" t="n">
        <v>9000</v>
      </c>
      <c r="D987" s="69"/>
      <c r="E987" s="69" t="n">
        <f aca="false">SUM(C987:D987)</f>
        <v>9000</v>
      </c>
    </row>
    <row r="988" customFormat="false" ht="22.35" hidden="false" customHeight="false" outlineLevel="0" collapsed="false">
      <c r="A988" s="101" t="s">
        <v>658</v>
      </c>
      <c r="B988" s="181" t="s">
        <v>620</v>
      </c>
      <c r="C988" s="103"/>
      <c r="D988" s="103"/>
      <c r="E988" s="103"/>
    </row>
    <row r="989" customFormat="false" ht="32.8" hidden="false" customHeight="false" outlineLevel="0" collapsed="false">
      <c r="A989" s="67" t="s">
        <v>55</v>
      </c>
      <c r="B989" s="191" t="s">
        <v>56</v>
      </c>
      <c r="C989" s="113"/>
      <c r="D989" s="113"/>
      <c r="E989" s="113"/>
    </row>
    <row r="990" customFormat="false" ht="12.8" hidden="false" customHeight="false" outlineLevel="0" collapsed="false">
      <c r="A990" s="72"/>
      <c r="B990" s="48"/>
      <c r="C990" s="69" t="n">
        <f aca="false">8000-8000</f>
        <v>0</v>
      </c>
      <c r="D990" s="69"/>
      <c r="E990" s="69" t="n">
        <f aca="false">SUM(C990:D990)</f>
        <v>0</v>
      </c>
    </row>
    <row r="991" customFormat="false" ht="46.25" hidden="false" customHeight="false" outlineLevel="0" collapsed="false">
      <c r="A991" s="61" t="s">
        <v>719</v>
      </c>
      <c r="B991" s="76" t="s">
        <v>19</v>
      </c>
      <c r="C991" s="90" t="n">
        <f aca="false">SUM(C993:C997)</f>
        <v>5629670</v>
      </c>
      <c r="D991" s="155" t="n">
        <f aca="false">SUM(D993:D997)</f>
        <v>0</v>
      </c>
      <c r="E991" s="108" t="n">
        <f aca="false">SUM(C991:D991)</f>
        <v>5629670</v>
      </c>
    </row>
    <row r="992" customFormat="false" ht="22.35" hidden="false" customHeight="false" outlineLevel="0" collapsed="false">
      <c r="A992" s="72" t="s">
        <v>26</v>
      </c>
      <c r="B992" s="179"/>
      <c r="C992" s="111" t="n">
        <f aca="false">SUM(C993:C997)</f>
        <v>5629670</v>
      </c>
      <c r="D992" s="192"/>
      <c r="E992" s="187" t="n">
        <f aca="false">SUM(C992:D992)</f>
        <v>5629670</v>
      </c>
    </row>
    <row r="993" customFormat="false" ht="22.35" hidden="false" customHeight="false" outlineLevel="0" collapsed="false">
      <c r="A993" s="72" t="s">
        <v>654</v>
      </c>
      <c r="B993" s="48" t="s">
        <v>618</v>
      </c>
      <c r="C993" s="111" t="n">
        <v>5473720</v>
      </c>
      <c r="D993" s="112"/>
      <c r="E993" s="187" t="n">
        <f aca="false">SUM(C993:D993)</f>
        <v>5473720</v>
      </c>
    </row>
    <row r="994" customFormat="false" ht="32.8" hidden="false" customHeight="false" outlineLevel="0" collapsed="false">
      <c r="A994" s="72" t="s">
        <v>708</v>
      </c>
      <c r="B994" s="48" t="s">
        <v>628</v>
      </c>
      <c r="C994" s="111" t="n">
        <v>1050</v>
      </c>
      <c r="D994" s="69"/>
      <c r="E994" s="187" t="n">
        <f aca="false">SUM(C994:D994)</f>
        <v>1050</v>
      </c>
    </row>
    <row r="995" customFormat="false" ht="43.25" hidden="false" customHeight="false" outlineLevel="0" collapsed="false">
      <c r="A995" s="72" t="s">
        <v>660</v>
      </c>
      <c r="B995" s="48" t="s">
        <v>626</v>
      </c>
      <c r="C995" s="111" t="n">
        <v>147900</v>
      </c>
      <c r="D995" s="69"/>
      <c r="E995" s="187" t="n">
        <f aca="false">SUM(C995:D995)</f>
        <v>147900</v>
      </c>
    </row>
    <row r="996" customFormat="false" ht="12.8" hidden="false" customHeight="false" outlineLevel="0" collapsed="false">
      <c r="A996" s="72" t="s">
        <v>655</v>
      </c>
      <c r="B996" s="48" t="s">
        <v>656</v>
      </c>
      <c r="C996" s="111" t="n">
        <v>7000</v>
      </c>
      <c r="D996" s="69"/>
      <c r="E996" s="187" t="n">
        <f aca="false">SUM(C996:D996)</f>
        <v>7000</v>
      </c>
    </row>
    <row r="997" customFormat="false" ht="22.35" hidden="false" customHeight="false" outlineLevel="0" collapsed="false">
      <c r="A997" s="72" t="s">
        <v>658</v>
      </c>
      <c r="B997" s="79" t="s">
        <v>620</v>
      </c>
      <c r="C997" s="111"/>
      <c r="D997" s="112"/>
      <c r="E997" s="187"/>
    </row>
    <row r="998" customFormat="false" ht="12.8" hidden="false" customHeight="false" outlineLevel="0" collapsed="false">
      <c r="A998" s="72"/>
      <c r="B998" s="48"/>
      <c r="C998" s="111"/>
      <c r="D998" s="69"/>
      <c r="E998" s="194" t="n">
        <f aca="false">SUM(C998:D998)</f>
        <v>0</v>
      </c>
    </row>
    <row r="999" customFormat="false" ht="46.25" hidden="false" customHeight="false" outlineLevel="0" collapsed="false">
      <c r="A999" s="61" t="s">
        <v>720</v>
      </c>
      <c r="B999" s="76" t="s">
        <v>19</v>
      </c>
      <c r="C999" s="108" t="n">
        <f aca="false">SUM(C1001:C1003)</f>
        <v>1262970</v>
      </c>
      <c r="D999" s="108" t="n">
        <f aca="false">SUM(D1001:D1003)</f>
        <v>0</v>
      </c>
      <c r="E999" s="118" t="n">
        <f aca="false">SUM(C999:D999)</f>
        <v>1262970</v>
      </c>
    </row>
    <row r="1000" customFormat="false" ht="22.35" hidden="false" customHeight="false" outlineLevel="0" collapsed="false">
      <c r="A1000" s="72" t="s">
        <v>26</v>
      </c>
      <c r="B1000" s="179"/>
      <c r="C1000" s="111" t="n">
        <f aca="false">SUM(C1001:C1003)</f>
        <v>1262970</v>
      </c>
      <c r="D1000" s="112"/>
      <c r="E1000" s="69" t="n">
        <f aca="false">SUM(C1000:D1000)</f>
        <v>1262970</v>
      </c>
    </row>
    <row r="1001" customFormat="false" ht="22.35" hidden="false" customHeight="false" outlineLevel="0" collapsed="false">
      <c r="A1001" s="72" t="s">
        <v>654</v>
      </c>
      <c r="B1001" s="48" t="s">
        <v>618</v>
      </c>
      <c r="C1001" s="111" t="n">
        <v>1262970</v>
      </c>
      <c r="D1001" s="112"/>
      <c r="E1001" s="69" t="n">
        <f aca="false">SUM(C1001:D1001)</f>
        <v>1262970</v>
      </c>
    </row>
    <row r="1002" customFormat="false" ht="22.35" hidden="false" customHeight="false" outlineLevel="0" collapsed="false">
      <c r="A1002" s="72" t="s">
        <v>658</v>
      </c>
      <c r="B1002" s="79" t="s">
        <v>620</v>
      </c>
      <c r="C1002" s="111"/>
      <c r="D1002" s="112"/>
      <c r="E1002" s="69"/>
    </row>
    <row r="1003" customFormat="false" ht="12.8" hidden="false" customHeight="false" outlineLevel="0" collapsed="false">
      <c r="A1003" s="72" t="s">
        <v>655</v>
      </c>
      <c r="B1003" s="79" t="s">
        <v>656</v>
      </c>
      <c r="C1003" s="111"/>
      <c r="D1003" s="69"/>
      <c r="E1003" s="187" t="n">
        <f aca="false">SUM(C1003:D1003)</f>
        <v>0</v>
      </c>
    </row>
    <row r="1004" customFormat="false" ht="12.8" hidden="false" customHeight="false" outlineLevel="0" collapsed="false">
      <c r="A1004" s="72"/>
      <c r="B1004" s="48"/>
      <c r="C1004" s="111"/>
      <c r="D1004" s="69"/>
      <c r="E1004" s="111"/>
    </row>
    <row r="1005" customFormat="false" ht="46.25" hidden="false" customHeight="false" outlineLevel="0" collapsed="false">
      <c r="A1005" s="61" t="s">
        <v>721</v>
      </c>
      <c r="B1005" s="76" t="s">
        <v>19</v>
      </c>
      <c r="C1005" s="108" t="n">
        <f aca="false">SUM(C1007:C1011)</f>
        <v>3932320</v>
      </c>
      <c r="D1005" s="108" t="n">
        <f aca="false">SUM(D1007:D1011)</f>
        <v>0</v>
      </c>
      <c r="E1005" s="118" t="n">
        <f aca="false">SUM(C1005:D1005)</f>
        <v>3932320</v>
      </c>
    </row>
    <row r="1006" customFormat="false" ht="22.35" hidden="false" customHeight="false" outlineLevel="0" collapsed="false">
      <c r="A1006" s="72" t="s">
        <v>26</v>
      </c>
      <c r="B1006" s="179"/>
      <c r="C1006" s="111" t="n">
        <f aca="false">SUM(C1007:C1011)</f>
        <v>3932320</v>
      </c>
      <c r="D1006" s="112"/>
      <c r="E1006" s="69" t="n">
        <f aca="false">SUM(C1006:D1006)</f>
        <v>3932320</v>
      </c>
    </row>
    <row r="1007" customFormat="false" ht="22.35" hidden="false" customHeight="false" outlineLevel="0" collapsed="false">
      <c r="A1007" s="72" t="s">
        <v>654</v>
      </c>
      <c r="B1007" s="48" t="s">
        <v>618</v>
      </c>
      <c r="C1007" s="111" t="n">
        <v>3924320</v>
      </c>
      <c r="D1007" s="112"/>
      <c r="E1007" s="69" t="n">
        <f aca="false">SUM(C1007:D1007)</f>
        <v>3924320</v>
      </c>
    </row>
    <row r="1008" customFormat="false" ht="12.8" hidden="false" customHeight="false" outlineLevel="0" collapsed="false">
      <c r="A1008" s="72" t="s">
        <v>655</v>
      </c>
      <c r="B1008" s="48" t="s">
        <v>656</v>
      </c>
      <c r="C1008" s="111" t="n">
        <v>8000</v>
      </c>
      <c r="D1008" s="69"/>
      <c r="E1008" s="111" t="n">
        <f aca="false">SUM(C1008:D1008)</f>
        <v>8000</v>
      </c>
    </row>
    <row r="1009" customFormat="false" ht="22.35" hidden="false" customHeight="false" outlineLevel="0" collapsed="false">
      <c r="A1009" s="72" t="s">
        <v>658</v>
      </c>
      <c r="B1009" s="79" t="s">
        <v>620</v>
      </c>
      <c r="C1009" s="111"/>
      <c r="D1009" s="112"/>
      <c r="E1009" s="69"/>
    </row>
    <row r="1010" customFormat="false" ht="53.7" hidden="false" customHeight="false" outlineLevel="0" collapsed="false">
      <c r="A1010" s="72" t="s">
        <v>667</v>
      </c>
      <c r="B1010" s="79" t="s">
        <v>668</v>
      </c>
      <c r="C1010" s="111"/>
      <c r="D1010" s="112"/>
      <c r="E1010" s="69"/>
    </row>
    <row r="1011" customFormat="false" ht="32.8" hidden="false" customHeight="false" outlineLevel="0" collapsed="false">
      <c r="A1011" s="72" t="s">
        <v>30</v>
      </c>
      <c r="B1011" s="79" t="s">
        <v>31</v>
      </c>
      <c r="C1011" s="111"/>
      <c r="D1011" s="112"/>
      <c r="E1011" s="69"/>
    </row>
    <row r="1012" customFormat="false" ht="12.8" hidden="false" customHeight="false" outlineLevel="0" collapsed="false">
      <c r="A1012" s="72"/>
      <c r="B1012" s="48"/>
      <c r="C1012" s="111"/>
      <c r="D1012" s="112"/>
      <c r="E1012" s="69"/>
    </row>
    <row r="1013" customFormat="false" ht="57.45" hidden="false" customHeight="false" outlineLevel="0" collapsed="false">
      <c r="A1013" s="61" t="s">
        <v>722</v>
      </c>
      <c r="B1013" s="76" t="s">
        <v>19</v>
      </c>
      <c r="C1013" s="108" t="n">
        <f aca="false">SUM(C1015:C1018)</f>
        <v>3322420</v>
      </c>
      <c r="D1013" s="108" t="n">
        <f aca="false">SUM(D1015:D1018)</f>
        <v>0</v>
      </c>
      <c r="E1013" s="108" t="n">
        <f aca="false">SUM(C1013:D1013)</f>
        <v>3322420</v>
      </c>
    </row>
    <row r="1014" customFormat="false" ht="22.35" hidden="false" customHeight="false" outlineLevel="0" collapsed="false">
      <c r="A1014" s="72" t="s">
        <v>26</v>
      </c>
      <c r="B1014" s="179"/>
      <c r="C1014" s="111" t="n">
        <f aca="false">SUM(C1015:C1018)</f>
        <v>3322420</v>
      </c>
      <c r="D1014" s="112"/>
      <c r="E1014" s="82" t="n">
        <f aca="false">D1014+C1014</f>
        <v>3322420</v>
      </c>
    </row>
    <row r="1015" customFormat="false" ht="22.35" hidden="false" customHeight="false" outlineLevel="0" collapsed="false">
      <c r="A1015" s="72" t="s">
        <v>654</v>
      </c>
      <c r="B1015" s="48" t="s">
        <v>618</v>
      </c>
      <c r="C1015" s="69" t="n">
        <v>3315420</v>
      </c>
      <c r="D1015" s="69"/>
      <c r="E1015" s="82" t="n">
        <f aca="false">D1015+C1015</f>
        <v>3315420</v>
      </c>
    </row>
    <row r="1016" customFormat="false" ht="32.8" hidden="false" customHeight="false" outlineLevel="0" collapsed="false">
      <c r="A1016" s="72" t="s">
        <v>30</v>
      </c>
      <c r="B1016" s="48" t="s">
        <v>31</v>
      </c>
      <c r="C1016" s="69" t="n">
        <v>2000</v>
      </c>
      <c r="D1016" s="69"/>
      <c r="E1016" s="82" t="n">
        <f aca="false">D1016+C1016</f>
        <v>2000</v>
      </c>
    </row>
    <row r="1017" customFormat="false" ht="12.8" hidden="false" customHeight="false" outlineLevel="0" collapsed="false">
      <c r="A1017" s="72" t="s">
        <v>655</v>
      </c>
      <c r="B1017" s="48" t="s">
        <v>656</v>
      </c>
      <c r="C1017" s="69" t="n">
        <v>5000</v>
      </c>
      <c r="D1017" s="69"/>
      <c r="E1017" s="82" t="n">
        <f aca="false">D1017+C1017</f>
        <v>5000</v>
      </c>
    </row>
    <row r="1018" customFormat="false" ht="22.35" hidden="false" customHeight="false" outlineLevel="0" collapsed="false">
      <c r="A1018" s="72" t="s">
        <v>658</v>
      </c>
      <c r="B1018" s="79" t="s">
        <v>620</v>
      </c>
      <c r="C1018" s="69"/>
      <c r="D1018" s="69"/>
      <c r="E1018" s="82"/>
    </row>
    <row r="1019" customFormat="false" ht="12.8" hidden="false" customHeight="false" outlineLevel="0" collapsed="false">
      <c r="A1019" s="72"/>
      <c r="B1019" s="48"/>
      <c r="C1019" s="111"/>
      <c r="D1019" s="112"/>
      <c r="E1019" s="69"/>
    </row>
    <row r="1020" customFormat="false" ht="46.25" hidden="false" customHeight="false" outlineLevel="0" collapsed="false">
      <c r="A1020" s="61" t="s">
        <v>723</v>
      </c>
      <c r="B1020" s="76" t="s">
        <v>19</v>
      </c>
      <c r="C1020" s="108" t="n">
        <f aca="false">SUM(C1022:C1024)</f>
        <v>3496400</v>
      </c>
      <c r="D1020" s="108" t="n">
        <f aca="false">SUM(D1022:D1024)</f>
        <v>0</v>
      </c>
      <c r="E1020" s="108" t="n">
        <f aca="false">SUM(C1020:D1020)</f>
        <v>3496400</v>
      </c>
    </row>
    <row r="1021" customFormat="false" ht="22.35" hidden="false" customHeight="false" outlineLevel="0" collapsed="false">
      <c r="A1021" s="72" t="s">
        <v>26</v>
      </c>
      <c r="B1021" s="85"/>
      <c r="C1021" s="69" t="n">
        <f aca="false">SUM(C1022:C1024)</f>
        <v>3496400</v>
      </c>
      <c r="D1021" s="69"/>
      <c r="E1021" s="69" t="n">
        <f aca="false">SUM(C1021:D1021)</f>
        <v>3496400</v>
      </c>
    </row>
    <row r="1022" customFormat="false" ht="22.35" hidden="false" customHeight="false" outlineLevel="0" collapsed="false">
      <c r="A1022" s="72" t="s">
        <v>654</v>
      </c>
      <c r="B1022" s="48" t="s">
        <v>618</v>
      </c>
      <c r="C1022" s="69" t="n">
        <v>3485400</v>
      </c>
      <c r="D1022" s="69"/>
      <c r="E1022" s="69" t="n">
        <f aca="false">SUM(C1022:D1022)</f>
        <v>3485400</v>
      </c>
    </row>
    <row r="1023" customFormat="false" ht="32.8" hidden="false" customHeight="false" outlineLevel="0" collapsed="false">
      <c r="A1023" s="72" t="s">
        <v>30</v>
      </c>
      <c r="B1023" s="48" t="s">
        <v>31</v>
      </c>
      <c r="C1023" s="69" t="n">
        <v>5000</v>
      </c>
      <c r="D1023" s="69"/>
      <c r="E1023" s="69" t="n">
        <f aca="false">SUM(C1023:D1023)</f>
        <v>5000</v>
      </c>
    </row>
    <row r="1024" customFormat="false" ht="12.8" hidden="false" customHeight="false" outlineLevel="0" collapsed="false">
      <c r="A1024" s="72" t="s">
        <v>655</v>
      </c>
      <c r="B1024" s="48" t="s">
        <v>656</v>
      </c>
      <c r="C1024" s="69" t="n">
        <v>6000</v>
      </c>
      <c r="D1024" s="69"/>
      <c r="E1024" s="69" t="n">
        <f aca="false">SUM(C1024:D1024)</f>
        <v>6000</v>
      </c>
    </row>
    <row r="1025" customFormat="false" ht="22.35" hidden="false" customHeight="false" outlineLevel="0" collapsed="false">
      <c r="A1025" s="72" t="s">
        <v>57</v>
      </c>
      <c r="B1025" s="79" t="s">
        <v>58</v>
      </c>
      <c r="C1025" s="69"/>
      <c r="D1025" s="69"/>
      <c r="E1025" s="69"/>
    </row>
    <row r="1026" customFormat="false" ht="12.8" hidden="false" customHeight="false" outlineLevel="0" collapsed="false">
      <c r="A1026" s="72"/>
      <c r="B1026" s="48"/>
      <c r="C1026" s="111"/>
      <c r="D1026" s="112"/>
      <c r="E1026" s="69"/>
    </row>
    <row r="1027" customFormat="false" ht="46.25" hidden="false" customHeight="false" outlineLevel="0" collapsed="false">
      <c r="A1027" s="61" t="s">
        <v>724</v>
      </c>
      <c r="B1027" s="76" t="s">
        <v>19</v>
      </c>
      <c r="C1027" s="108" t="n">
        <f aca="false">SUM(C1029:C1033)</f>
        <v>4027280</v>
      </c>
      <c r="D1027" s="108" t="n">
        <f aca="false">SUM(D1029:D1033)</f>
        <v>0</v>
      </c>
      <c r="E1027" s="108" t="n">
        <f aca="false">SUM(C1027:D1027)</f>
        <v>4027280</v>
      </c>
    </row>
    <row r="1028" customFormat="false" ht="22.35" hidden="false" customHeight="false" outlineLevel="0" collapsed="false">
      <c r="A1028" s="72" t="s">
        <v>26</v>
      </c>
      <c r="B1028" s="179"/>
      <c r="C1028" s="111" t="n">
        <f aca="false">SUM(C1029:C1033)</f>
        <v>4027280</v>
      </c>
      <c r="D1028" s="112"/>
      <c r="E1028" s="69" t="n">
        <f aca="false">SUM(C1028:D1028)</f>
        <v>4027280</v>
      </c>
    </row>
    <row r="1029" customFormat="false" ht="22.35" hidden="false" customHeight="false" outlineLevel="0" collapsed="false">
      <c r="A1029" s="72" t="s">
        <v>654</v>
      </c>
      <c r="B1029" s="48" t="s">
        <v>618</v>
      </c>
      <c r="C1029" s="69" t="n">
        <v>3954180</v>
      </c>
      <c r="D1029" s="69"/>
      <c r="E1029" s="69" t="n">
        <f aca="false">SUM(C1029:D1029)</f>
        <v>3954180</v>
      </c>
    </row>
    <row r="1030" customFormat="false" ht="32.8" hidden="false" customHeight="false" outlineLevel="0" collapsed="false">
      <c r="A1030" s="72" t="s">
        <v>30</v>
      </c>
      <c r="B1030" s="48" t="s">
        <v>31</v>
      </c>
      <c r="C1030" s="69" t="n">
        <v>2000</v>
      </c>
      <c r="D1030" s="69"/>
      <c r="E1030" s="69" t="n">
        <f aca="false">SUM(C1030:D1030)</f>
        <v>2000</v>
      </c>
    </row>
    <row r="1031" customFormat="false" ht="43.25" hidden="false" customHeight="false" outlineLevel="0" collapsed="false">
      <c r="A1031" s="72" t="s">
        <v>660</v>
      </c>
      <c r="B1031" s="48" t="s">
        <v>626</v>
      </c>
      <c r="C1031" s="69" t="n">
        <v>66100</v>
      </c>
      <c r="D1031" s="69"/>
      <c r="E1031" s="69" t="n">
        <f aca="false">SUM(C1031:D1031)</f>
        <v>66100</v>
      </c>
    </row>
    <row r="1032" customFormat="false" ht="12.8" hidden="false" customHeight="false" outlineLevel="0" collapsed="false">
      <c r="A1032" s="75" t="s">
        <v>655</v>
      </c>
      <c r="B1032" s="48" t="s">
        <v>656</v>
      </c>
      <c r="C1032" s="69" t="n">
        <v>5000</v>
      </c>
      <c r="D1032" s="69"/>
      <c r="E1032" s="69" t="n">
        <f aca="false">SUM(C1032:D1032)</f>
        <v>5000</v>
      </c>
    </row>
    <row r="1033" customFormat="false" ht="22.35" hidden="false" customHeight="false" outlineLevel="0" collapsed="false">
      <c r="A1033" s="72" t="s">
        <v>658</v>
      </c>
      <c r="B1033" s="79" t="s">
        <v>620</v>
      </c>
      <c r="C1033" s="69"/>
      <c r="D1033" s="69"/>
      <c r="E1033" s="69"/>
    </row>
    <row r="1034" customFormat="false" ht="12.8" hidden="false" customHeight="false" outlineLevel="0" collapsed="false">
      <c r="A1034" s="72"/>
      <c r="B1034" s="48"/>
      <c r="C1034" s="111"/>
      <c r="D1034" s="112"/>
      <c r="E1034" s="69"/>
    </row>
    <row r="1035" customFormat="false" ht="57.45" hidden="false" customHeight="false" outlineLevel="0" collapsed="false">
      <c r="A1035" s="61" t="s">
        <v>725</v>
      </c>
      <c r="B1035" s="76" t="s">
        <v>19</v>
      </c>
      <c r="C1035" s="108" t="n">
        <f aca="false">SUM(C1037:C1041)</f>
        <v>4134870</v>
      </c>
      <c r="D1035" s="108" t="n">
        <f aca="false">SUM(D1037:D1040)</f>
        <v>0</v>
      </c>
      <c r="E1035" s="108" t="n">
        <f aca="false">SUM(C1035:D1035)</f>
        <v>4134870</v>
      </c>
    </row>
    <row r="1036" customFormat="false" ht="22.35" hidden="false" customHeight="false" outlineLevel="0" collapsed="false">
      <c r="A1036" s="72" t="s">
        <v>26</v>
      </c>
      <c r="B1036" s="179"/>
      <c r="C1036" s="69" t="n">
        <f aca="false">SUM(C1037:C1040)</f>
        <v>4134870</v>
      </c>
      <c r="D1036" s="112"/>
      <c r="E1036" s="69" t="n">
        <f aca="false">SUM(C1036:D1036)</f>
        <v>4134870</v>
      </c>
    </row>
    <row r="1037" customFormat="false" ht="22.35" hidden="false" customHeight="false" outlineLevel="0" collapsed="false">
      <c r="A1037" s="72" t="s">
        <v>654</v>
      </c>
      <c r="B1037" s="48" t="s">
        <v>618</v>
      </c>
      <c r="C1037" s="69" t="n">
        <v>4127870</v>
      </c>
      <c r="D1037" s="69"/>
      <c r="E1037" s="69" t="n">
        <f aca="false">SUM(C1037:D1037)</f>
        <v>4127870</v>
      </c>
    </row>
    <row r="1038" customFormat="false" ht="32.8" hidden="false" customHeight="false" outlineLevel="0" collapsed="false">
      <c r="A1038" s="72" t="s">
        <v>30</v>
      </c>
      <c r="B1038" s="48" t="s">
        <v>31</v>
      </c>
      <c r="C1038" s="69" t="n">
        <v>2000</v>
      </c>
      <c r="D1038" s="69"/>
      <c r="E1038" s="69" t="n">
        <f aca="false">SUM(C1038:D1038)</f>
        <v>2000</v>
      </c>
    </row>
    <row r="1039" customFormat="false" ht="12.8" hidden="false" customHeight="false" outlineLevel="0" collapsed="false">
      <c r="A1039" s="75" t="s">
        <v>655</v>
      </c>
      <c r="B1039" s="48" t="s">
        <v>656</v>
      </c>
      <c r="C1039" s="69" t="n">
        <v>5000</v>
      </c>
      <c r="D1039" s="69"/>
      <c r="E1039" s="69" t="n">
        <f aca="false">SUM(C1039:D1039)</f>
        <v>5000</v>
      </c>
    </row>
    <row r="1040" customFormat="false" ht="22.35" hidden="false" customHeight="false" outlineLevel="0" collapsed="false">
      <c r="A1040" s="72" t="s">
        <v>658</v>
      </c>
      <c r="B1040" s="79" t="s">
        <v>620</v>
      </c>
      <c r="C1040" s="69"/>
      <c r="D1040" s="69"/>
      <c r="E1040" s="69"/>
    </row>
    <row r="1041" customFormat="false" ht="22.35" hidden="false" customHeight="false" outlineLevel="0" collapsed="false">
      <c r="A1041" s="75" t="s">
        <v>57</v>
      </c>
      <c r="B1041" s="79" t="s">
        <v>58</v>
      </c>
      <c r="C1041" s="69"/>
      <c r="D1041" s="69"/>
      <c r="E1041" s="69"/>
    </row>
    <row r="1042" customFormat="false" ht="12.8" hidden="false" customHeight="false" outlineLevel="0" collapsed="false">
      <c r="A1042" s="196"/>
      <c r="B1042" s="130"/>
      <c r="C1042" s="112"/>
      <c r="D1042" s="112"/>
      <c r="E1042" s="112"/>
    </row>
    <row r="1043" customFormat="false" ht="57.45" hidden="false" customHeight="false" outlineLevel="0" collapsed="false">
      <c r="A1043" s="61" t="s">
        <v>726</v>
      </c>
      <c r="B1043" s="76" t="s">
        <v>19</v>
      </c>
      <c r="C1043" s="108" t="n">
        <f aca="false">SUM(C1045:C1050)</f>
        <v>5803500</v>
      </c>
      <c r="D1043" s="108" t="n">
        <f aca="false">SUM(D1045:D1050)</f>
        <v>0</v>
      </c>
      <c r="E1043" s="108" t="n">
        <f aca="false">SUM(C1043:D1043)</f>
        <v>5803500</v>
      </c>
    </row>
    <row r="1044" customFormat="false" ht="22.35" hidden="false" customHeight="false" outlineLevel="0" collapsed="false">
      <c r="A1044" s="75" t="s">
        <v>26</v>
      </c>
      <c r="B1044" s="179"/>
      <c r="C1044" s="111" t="n">
        <f aca="false">SUM(C1045:C1050)</f>
        <v>5803500</v>
      </c>
      <c r="D1044" s="112"/>
      <c r="E1044" s="69" t="n">
        <f aca="false">SUM(C1044:D1044)</f>
        <v>5803500</v>
      </c>
    </row>
    <row r="1045" customFormat="false" ht="22.35" hidden="false" customHeight="false" outlineLevel="0" collapsed="false">
      <c r="A1045" s="72" t="s">
        <v>654</v>
      </c>
      <c r="B1045" s="48" t="s">
        <v>618</v>
      </c>
      <c r="C1045" s="111" t="n">
        <v>5766210</v>
      </c>
      <c r="D1045" s="111"/>
      <c r="E1045" s="69" t="n">
        <f aca="false">SUM(C1045:D1045)</f>
        <v>5766210</v>
      </c>
    </row>
    <row r="1046" customFormat="false" ht="53.7" hidden="false" customHeight="false" outlineLevel="0" collapsed="false">
      <c r="A1046" s="72" t="s">
        <v>727</v>
      </c>
      <c r="B1046" s="48" t="s">
        <v>632</v>
      </c>
      <c r="C1046" s="111" t="n">
        <v>21660</v>
      </c>
      <c r="D1046" s="111"/>
      <c r="E1046" s="69" t="n">
        <f aca="false">SUM(C1046:D1046)</f>
        <v>21660</v>
      </c>
    </row>
    <row r="1047" customFormat="false" ht="32.8" hidden="false" customHeight="false" outlineLevel="0" collapsed="false">
      <c r="A1047" s="75" t="s">
        <v>30</v>
      </c>
      <c r="B1047" s="48" t="s">
        <v>31</v>
      </c>
      <c r="C1047" s="69" t="n">
        <v>2500</v>
      </c>
      <c r="D1047" s="69"/>
      <c r="E1047" s="69" t="n">
        <f aca="false">SUM(C1047:D1047)</f>
        <v>2500</v>
      </c>
    </row>
    <row r="1048" customFormat="false" ht="43.25" hidden="false" customHeight="false" outlineLevel="0" collapsed="false">
      <c r="A1048" s="72" t="s">
        <v>659</v>
      </c>
      <c r="B1048" s="48" t="s">
        <v>642</v>
      </c>
      <c r="C1048" s="111" t="n">
        <v>3130</v>
      </c>
      <c r="D1048" s="111"/>
      <c r="E1048" s="69" t="n">
        <f aca="false">SUM(C1048:D1048)</f>
        <v>3130</v>
      </c>
    </row>
    <row r="1049" customFormat="false" ht="12.8" hidden="false" customHeight="false" outlineLevel="0" collapsed="false">
      <c r="A1049" s="72" t="s">
        <v>655</v>
      </c>
      <c r="B1049" s="48" t="s">
        <v>656</v>
      </c>
      <c r="C1049" s="69" t="n">
        <v>10000</v>
      </c>
      <c r="D1049" s="69"/>
      <c r="E1049" s="69" t="n">
        <f aca="false">SUM(C1049:D1049)</f>
        <v>10000</v>
      </c>
    </row>
    <row r="1050" customFormat="false" ht="22.35" hidden="false" customHeight="false" outlineLevel="0" collapsed="false">
      <c r="A1050" s="72" t="s">
        <v>658</v>
      </c>
      <c r="B1050" s="79" t="s">
        <v>620</v>
      </c>
      <c r="C1050" s="111"/>
      <c r="D1050" s="111"/>
      <c r="E1050" s="69"/>
    </row>
    <row r="1051" customFormat="false" ht="12.8" hidden="false" customHeight="false" outlineLevel="0" collapsed="false">
      <c r="A1051" s="72"/>
      <c r="B1051" s="48"/>
      <c r="C1051" s="69"/>
      <c r="D1051" s="69"/>
      <c r="E1051" s="69" t="n">
        <f aca="false">SUM(C1051:D1051)</f>
        <v>0</v>
      </c>
    </row>
    <row r="1052" customFormat="false" ht="46.25" hidden="false" customHeight="false" outlineLevel="0" collapsed="false">
      <c r="A1052" s="61" t="s">
        <v>728</v>
      </c>
      <c r="B1052" s="76" t="s">
        <v>19</v>
      </c>
      <c r="C1052" s="108" t="n">
        <f aca="false">SUM(C1054:C1059)</f>
        <v>5103270</v>
      </c>
      <c r="D1052" s="108" t="n">
        <f aca="false">SUM(D1054:D1059)</f>
        <v>0</v>
      </c>
      <c r="E1052" s="108" t="n">
        <f aca="false">SUM(C1052:D1052)</f>
        <v>5103270</v>
      </c>
    </row>
    <row r="1053" customFormat="false" ht="22.35" hidden="false" customHeight="false" outlineLevel="0" collapsed="false">
      <c r="A1053" s="75" t="s">
        <v>26</v>
      </c>
      <c r="B1053" s="179"/>
      <c r="C1053" s="111" t="n">
        <f aca="false">SUM(C1054:C1059)</f>
        <v>5103270</v>
      </c>
      <c r="D1053" s="112"/>
      <c r="E1053" s="69" t="n">
        <f aca="false">SUM(C1053:D1053)</f>
        <v>5103270</v>
      </c>
    </row>
    <row r="1054" customFormat="false" ht="22.35" hidden="false" customHeight="false" outlineLevel="0" collapsed="false">
      <c r="A1054" s="72" t="s">
        <v>654</v>
      </c>
      <c r="B1054" s="48" t="s">
        <v>618</v>
      </c>
      <c r="C1054" s="111" t="n">
        <v>4928320</v>
      </c>
      <c r="D1054" s="111"/>
      <c r="E1054" s="69" t="n">
        <f aca="false">SUM(C1054:D1054)</f>
        <v>4928320</v>
      </c>
    </row>
    <row r="1055" customFormat="false" ht="32.8" hidden="false" customHeight="false" outlineLevel="0" collapsed="false">
      <c r="A1055" s="72" t="s">
        <v>708</v>
      </c>
      <c r="B1055" s="48" t="s">
        <v>628</v>
      </c>
      <c r="C1055" s="111" t="n">
        <v>3150</v>
      </c>
      <c r="D1055" s="111"/>
      <c r="E1055" s="69" t="n">
        <f aca="false">SUM(C1055:D1055)</f>
        <v>3150</v>
      </c>
    </row>
    <row r="1056" customFormat="false" ht="74.6" hidden="false" customHeight="false" outlineLevel="0" collapsed="false">
      <c r="A1056" s="72" t="s">
        <v>729</v>
      </c>
      <c r="B1056" s="48" t="s">
        <v>630</v>
      </c>
      <c r="C1056" s="69" t="n">
        <v>26300</v>
      </c>
      <c r="D1056" s="69"/>
      <c r="E1056" s="69" t="n">
        <f aca="false">SUM(C1056:D1056)</f>
        <v>26300</v>
      </c>
    </row>
    <row r="1057" customFormat="false" ht="43.25" hidden="false" customHeight="false" outlineLevel="0" collapsed="false">
      <c r="A1057" s="72" t="s">
        <v>660</v>
      </c>
      <c r="B1057" s="48" t="s">
        <v>626</v>
      </c>
      <c r="C1057" s="111" t="n">
        <v>138500</v>
      </c>
      <c r="D1057" s="111"/>
      <c r="E1057" s="69" t="n">
        <f aca="false">SUM(C1057:D1057)</f>
        <v>138500</v>
      </c>
    </row>
    <row r="1058" customFormat="false" ht="12.8" hidden="false" customHeight="false" outlineLevel="0" collapsed="false">
      <c r="A1058" s="72" t="s">
        <v>655</v>
      </c>
      <c r="B1058" s="48" t="s">
        <v>656</v>
      </c>
      <c r="C1058" s="69" t="n">
        <v>7000</v>
      </c>
      <c r="D1058" s="69"/>
      <c r="E1058" s="69" t="n">
        <f aca="false">SUM(C1058:D1058)</f>
        <v>7000</v>
      </c>
    </row>
    <row r="1059" customFormat="false" ht="22.35" hidden="false" customHeight="false" outlineLevel="0" collapsed="false">
      <c r="A1059" s="72" t="s">
        <v>658</v>
      </c>
      <c r="B1059" s="79" t="s">
        <v>620</v>
      </c>
      <c r="C1059" s="111"/>
      <c r="D1059" s="111"/>
      <c r="E1059" s="69"/>
    </row>
    <row r="1060" customFormat="false" ht="12.8" hidden="false" customHeight="false" outlineLevel="0" collapsed="false">
      <c r="A1060" s="72"/>
      <c r="B1060" s="48"/>
      <c r="C1060" s="69"/>
      <c r="D1060" s="69"/>
      <c r="E1060" s="69"/>
    </row>
    <row r="1061" customFormat="false" ht="57.45" hidden="false" customHeight="false" outlineLevel="0" collapsed="false">
      <c r="A1061" s="61" t="s">
        <v>730</v>
      </c>
      <c r="B1061" s="76" t="s">
        <v>19</v>
      </c>
      <c r="C1061" s="108" t="n">
        <f aca="false">SUM(C1063:C1073)</f>
        <v>7102250</v>
      </c>
      <c r="D1061" s="108" t="n">
        <f aca="false">SUM(D1063:D1072)</f>
        <v>0</v>
      </c>
      <c r="E1061" s="108" t="n">
        <f aca="false">SUM(C1061:D1061)</f>
        <v>7102250</v>
      </c>
    </row>
    <row r="1062" customFormat="false" ht="22.35" hidden="false" customHeight="false" outlineLevel="0" collapsed="false">
      <c r="A1062" s="75" t="s">
        <v>26</v>
      </c>
      <c r="B1062" s="85"/>
      <c r="C1062" s="69" t="n">
        <f aca="false">SUM(C1063:C1072)</f>
        <v>7102250</v>
      </c>
      <c r="D1062" s="69"/>
      <c r="E1062" s="69" t="n">
        <f aca="false">SUM(C1062:D1062)</f>
        <v>7102250</v>
      </c>
    </row>
    <row r="1063" customFormat="false" ht="22.35" hidden="false" customHeight="false" outlineLevel="0" collapsed="false">
      <c r="A1063" s="72" t="s">
        <v>654</v>
      </c>
      <c r="B1063" s="48" t="s">
        <v>618</v>
      </c>
      <c r="C1063" s="111" t="n">
        <v>6658750</v>
      </c>
      <c r="D1063" s="111"/>
      <c r="E1063" s="69" t="n">
        <f aca="false">SUM(C1063:D1063)</f>
        <v>6658750</v>
      </c>
    </row>
    <row r="1064" customFormat="false" ht="74.6" hidden="false" customHeight="false" outlineLevel="0" collapsed="false">
      <c r="A1064" s="72" t="s">
        <v>729</v>
      </c>
      <c r="B1064" s="48" t="s">
        <v>630</v>
      </c>
      <c r="C1064" s="111" t="n">
        <v>9090</v>
      </c>
      <c r="D1064" s="111"/>
      <c r="E1064" s="69" t="n">
        <f aca="false">SUM(C1064:D1064)</f>
        <v>9090</v>
      </c>
    </row>
    <row r="1065" customFormat="false" ht="74.6" hidden="false" customHeight="false" outlineLevel="0" collapsed="false">
      <c r="A1065" s="101" t="s">
        <v>731</v>
      </c>
      <c r="B1065" s="124" t="s">
        <v>640</v>
      </c>
      <c r="C1065" s="155" t="n">
        <v>7440</v>
      </c>
      <c r="D1065" s="155"/>
      <c r="E1065" s="103" t="n">
        <f aca="false">SUM(C1065:D1065)</f>
        <v>7440</v>
      </c>
    </row>
    <row r="1066" customFormat="false" ht="43.25" hidden="false" customHeight="false" outlineLevel="0" collapsed="false">
      <c r="A1066" s="72" t="s">
        <v>659</v>
      </c>
      <c r="B1066" s="48" t="s">
        <v>642</v>
      </c>
      <c r="C1066" s="111" t="n">
        <v>2770</v>
      </c>
      <c r="D1066" s="111"/>
      <c r="E1066" s="69" t="n">
        <f aca="false">SUM(C1066:D1066)</f>
        <v>2770</v>
      </c>
    </row>
    <row r="1067" customFormat="false" ht="43.25" hidden="false" customHeight="false" outlineLevel="0" collapsed="false">
      <c r="A1067" s="72" t="s">
        <v>660</v>
      </c>
      <c r="B1067" s="48" t="s">
        <v>626</v>
      </c>
      <c r="C1067" s="111" t="n">
        <v>287200</v>
      </c>
      <c r="D1067" s="111"/>
      <c r="E1067" s="69" t="n">
        <f aca="false">SUM(C1067:D1067)</f>
        <v>287200</v>
      </c>
    </row>
    <row r="1068" customFormat="false" ht="32.8" hidden="false" customHeight="false" outlineLevel="0" collapsed="false">
      <c r="A1068" s="72" t="s">
        <v>643</v>
      </c>
      <c r="B1068" s="48" t="s">
        <v>644</v>
      </c>
      <c r="C1068" s="111" t="n">
        <v>123000</v>
      </c>
      <c r="D1068" s="111"/>
      <c r="E1068" s="69" t="n">
        <f aca="false">SUM(C1068:D1068)</f>
        <v>123000</v>
      </c>
    </row>
    <row r="1069" customFormat="false" ht="12.8" hidden="false" customHeight="false" outlineLevel="0" collapsed="false">
      <c r="A1069" s="72" t="s">
        <v>655</v>
      </c>
      <c r="B1069" s="48" t="s">
        <v>656</v>
      </c>
      <c r="C1069" s="69" t="n">
        <v>14000</v>
      </c>
      <c r="D1069" s="69"/>
      <c r="E1069" s="69" t="n">
        <f aca="false">SUM(C1069:D1069)</f>
        <v>14000</v>
      </c>
    </row>
    <row r="1070" customFormat="false" ht="22.35" hidden="false" customHeight="false" outlineLevel="0" collapsed="false">
      <c r="A1070" s="72" t="s">
        <v>658</v>
      </c>
      <c r="B1070" s="79" t="s">
        <v>620</v>
      </c>
      <c r="C1070" s="111"/>
      <c r="D1070" s="111"/>
      <c r="E1070" s="69"/>
    </row>
    <row r="1071" customFormat="false" ht="43.25" hidden="false" customHeight="false" outlineLevel="0" collapsed="false">
      <c r="A1071" s="72" t="s">
        <v>699</v>
      </c>
      <c r="B1071" s="79" t="s">
        <v>652</v>
      </c>
      <c r="C1071" s="111"/>
      <c r="D1071" s="111"/>
      <c r="E1071" s="69" t="n">
        <f aca="false">SUM(C1071:D1071)</f>
        <v>0</v>
      </c>
    </row>
    <row r="1072" customFormat="false" ht="53.7" hidden="false" customHeight="false" outlineLevel="0" collapsed="false">
      <c r="A1072" s="72" t="s">
        <v>667</v>
      </c>
      <c r="B1072" s="79" t="s">
        <v>668</v>
      </c>
      <c r="C1072" s="150"/>
      <c r="D1072" s="150"/>
      <c r="E1072" s="69" t="n">
        <f aca="false">SUM(C1072:D1072)</f>
        <v>0</v>
      </c>
    </row>
    <row r="1073" customFormat="false" ht="22.35" hidden="false" customHeight="false" outlineLevel="0" collapsed="false">
      <c r="A1073" s="72" t="s">
        <v>57</v>
      </c>
      <c r="B1073" s="79" t="s">
        <v>58</v>
      </c>
      <c r="C1073" s="159"/>
      <c r="D1073" s="159"/>
      <c r="E1073" s="69"/>
    </row>
    <row r="1074" customFormat="false" ht="12.8" hidden="false" customHeight="false" outlineLevel="0" collapsed="false">
      <c r="A1074" s="72"/>
      <c r="B1074" s="48"/>
      <c r="C1074" s="69"/>
      <c r="D1074" s="69"/>
      <c r="E1074" s="69" t="n">
        <f aca="false">SUM(C1074:D1074)</f>
        <v>0</v>
      </c>
    </row>
    <row r="1075" customFormat="false" ht="57.45" hidden="false" customHeight="false" outlineLevel="0" collapsed="false">
      <c r="A1075" s="61" t="s">
        <v>732</v>
      </c>
      <c r="B1075" s="76" t="s">
        <v>19</v>
      </c>
      <c r="C1075" s="108" t="n">
        <f aca="false">SUM(C1077:C1084)</f>
        <v>8156400</v>
      </c>
      <c r="D1075" s="108" t="n">
        <f aca="false">SUM(D1077:D1084)</f>
        <v>0</v>
      </c>
      <c r="E1075" s="108" t="n">
        <f aca="false">SUM(C1075:D1075)</f>
        <v>8156400</v>
      </c>
    </row>
    <row r="1076" customFormat="false" ht="22.35" hidden="false" customHeight="false" outlineLevel="0" collapsed="false">
      <c r="A1076" s="75" t="s">
        <v>26</v>
      </c>
      <c r="B1076" s="179"/>
      <c r="C1076" s="111" t="n">
        <f aca="false">SUM(C1077:C1084)</f>
        <v>8156400</v>
      </c>
      <c r="D1076" s="112"/>
      <c r="E1076" s="69" t="n">
        <f aca="false">SUM(C1076:D1076)</f>
        <v>8156400</v>
      </c>
    </row>
    <row r="1077" customFormat="false" ht="22.35" hidden="false" customHeight="false" outlineLevel="0" collapsed="false">
      <c r="A1077" s="72" t="s">
        <v>654</v>
      </c>
      <c r="B1077" s="48" t="s">
        <v>618</v>
      </c>
      <c r="C1077" s="111" t="n">
        <v>7734540</v>
      </c>
      <c r="D1077" s="111"/>
      <c r="E1077" s="69" t="n">
        <f aca="false">SUM(C1077:D1077)</f>
        <v>7734540</v>
      </c>
    </row>
    <row r="1078" customFormat="false" ht="74.6" hidden="false" customHeight="false" outlineLevel="0" collapsed="false">
      <c r="A1078" s="72" t="s">
        <v>729</v>
      </c>
      <c r="B1078" s="48" t="s">
        <v>630</v>
      </c>
      <c r="C1078" s="111" t="n">
        <v>44280</v>
      </c>
      <c r="D1078" s="111"/>
      <c r="E1078" s="69" t="n">
        <f aca="false">SUM(C1078:D1078)</f>
        <v>44280</v>
      </c>
    </row>
    <row r="1079" customFormat="false" ht="74.6" hidden="false" customHeight="false" outlineLevel="0" collapsed="false">
      <c r="A1079" s="72" t="s">
        <v>731</v>
      </c>
      <c r="B1079" s="48" t="s">
        <v>640</v>
      </c>
      <c r="C1079" s="111" t="n">
        <v>27550</v>
      </c>
      <c r="D1079" s="111"/>
      <c r="E1079" s="69" t="n">
        <f aca="false">SUM(C1079:D1079)</f>
        <v>27550</v>
      </c>
    </row>
    <row r="1080" customFormat="false" ht="32.8" hidden="false" customHeight="false" outlineLevel="0" collapsed="false">
      <c r="A1080" s="75" t="s">
        <v>30</v>
      </c>
      <c r="B1080" s="48" t="s">
        <v>31</v>
      </c>
      <c r="C1080" s="111" t="n">
        <v>4000</v>
      </c>
      <c r="D1080" s="111"/>
      <c r="E1080" s="69" t="n">
        <f aca="false">SUM(C1080:D1080)</f>
        <v>4000</v>
      </c>
    </row>
    <row r="1081" customFormat="false" ht="43.25" hidden="false" customHeight="false" outlineLevel="0" collapsed="false">
      <c r="A1081" s="72" t="s">
        <v>660</v>
      </c>
      <c r="B1081" s="48" t="s">
        <v>626</v>
      </c>
      <c r="C1081" s="111" t="n">
        <v>330010</v>
      </c>
      <c r="D1081" s="111"/>
      <c r="E1081" s="69" t="n">
        <f aca="false">SUM(C1081:D1081)</f>
        <v>330010</v>
      </c>
    </row>
    <row r="1082" customFormat="false" ht="43.25" hidden="false" customHeight="false" outlineLevel="0" collapsed="false">
      <c r="A1082" s="72" t="s">
        <v>659</v>
      </c>
      <c r="B1082" s="48" t="s">
        <v>642</v>
      </c>
      <c r="C1082" s="111" t="n">
        <v>6520</v>
      </c>
      <c r="D1082" s="111"/>
      <c r="E1082" s="69" t="n">
        <f aca="false">SUM(C1082:D1082)</f>
        <v>6520</v>
      </c>
    </row>
    <row r="1083" customFormat="false" ht="12.8" hidden="false" customHeight="false" outlineLevel="0" collapsed="false">
      <c r="A1083" s="72" t="s">
        <v>655</v>
      </c>
      <c r="B1083" s="48" t="s">
        <v>656</v>
      </c>
      <c r="C1083" s="111" t="n">
        <v>9500</v>
      </c>
      <c r="D1083" s="111"/>
      <c r="E1083" s="69" t="n">
        <f aca="false">SUM(C1083:D1083)</f>
        <v>9500</v>
      </c>
    </row>
    <row r="1084" customFormat="false" ht="22.35" hidden="false" customHeight="false" outlineLevel="0" collapsed="false">
      <c r="A1084" s="72" t="s">
        <v>658</v>
      </c>
      <c r="B1084" s="79" t="s">
        <v>620</v>
      </c>
      <c r="C1084" s="111"/>
      <c r="D1084" s="111"/>
      <c r="E1084" s="69"/>
    </row>
    <row r="1085" customFormat="false" ht="12.8" hidden="false" customHeight="false" outlineLevel="0" collapsed="false">
      <c r="A1085" s="72"/>
      <c r="B1085" s="48"/>
      <c r="C1085" s="69"/>
      <c r="D1085" s="69"/>
      <c r="E1085" s="69"/>
    </row>
    <row r="1086" customFormat="false" ht="57.45" hidden="false" customHeight="false" outlineLevel="0" collapsed="false">
      <c r="A1086" s="61" t="s">
        <v>733</v>
      </c>
      <c r="B1086" s="76" t="s">
        <v>19</v>
      </c>
      <c r="C1086" s="108" t="n">
        <f aca="false">SUM(C1088:C1096)</f>
        <v>11519620</v>
      </c>
      <c r="D1086" s="108" t="n">
        <f aca="false">SUM(D1088:D1096)</f>
        <v>0</v>
      </c>
      <c r="E1086" s="108" t="n">
        <f aca="false">SUM(C1086:D1086)</f>
        <v>11519620</v>
      </c>
    </row>
    <row r="1087" customFormat="false" ht="22.35" hidden="false" customHeight="false" outlineLevel="0" collapsed="false">
      <c r="A1087" s="75" t="s">
        <v>26</v>
      </c>
      <c r="B1087" s="179"/>
      <c r="C1087" s="111" t="n">
        <f aca="false">SUM(C1088:C1096)</f>
        <v>11519620</v>
      </c>
      <c r="D1087" s="112"/>
      <c r="E1087" s="82" t="n">
        <f aca="false">D1087+C1087</f>
        <v>11519620</v>
      </c>
    </row>
    <row r="1088" customFormat="false" ht="22.35" hidden="false" customHeight="false" outlineLevel="0" collapsed="false">
      <c r="A1088" s="72" t="s">
        <v>654</v>
      </c>
      <c r="B1088" s="48" t="s">
        <v>618</v>
      </c>
      <c r="C1088" s="69" t="n">
        <v>11031310</v>
      </c>
      <c r="D1088" s="69"/>
      <c r="E1088" s="82" t="n">
        <f aca="false">D1088+C1088</f>
        <v>11031310</v>
      </c>
    </row>
    <row r="1089" customFormat="false" ht="32.8" hidden="false" customHeight="false" outlineLevel="0" collapsed="false">
      <c r="A1089" s="75" t="s">
        <v>30</v>
      </c>
      <c r="B1089" s="48" t="s">
        <v>31</v>
      </c>
      <c r="C1089" s="69" t="n">
        <v>20000</v>
      </c>
      <c r="D1089" s="69"/>
      <c r="E1089" s="82" t="n">
        <f aca="false">D1089+C1089</f>
        <v>20000</v>
      </c>
    </row>
    <row r="1090" customFormat="false" ht="64.15" hidden="false" customHeight="false" outlineLevel="0" collapsed="false">
      <c r="A1090" s="72" t="s">
        <v>734</v>
      </c>
      <c r="B1090" s="48" t="s">
        <v>634</v>
      </c>
      <c r="C1090" s="69" t="n">
        <v>59410</v>
      </c>
      <c r="D1090" s="69"/>
      <c r="E1090" s="82" t="n">
        <f aca="false">D1090+C1090</f>
        <v>59410</v>
      </c>
    </row>
    <row r="1091" customFormat="false" ht="43.25" hidden="false" customHeight="false" outlineLevel="0" collapsed="false">
      <c r="A1091" s="72" t="s">
        <v>660</v>
      </c>
      <c r="B1091" s="48" t="s">
        <v>626</v>
      </c>
      <c r="C1091" s="69" t="n">
        <v>394900</v>
      </c>
      <c r="D1091" s="69"/>
      <c r="E1091" s="82" t="n">
        <f aca="false">D1091+C1091</f>
        <v>394900</v>
      </c>
    </row>
    <row r="1092" customFormat="false" ht="12.8" hidden="false" customHeight="false" outlineLevel="0" collapsed="false">
      <c r="A1092" s="72" t="s">
        <v>655</v>
      </c>
      <c r="B1092" s="48" t="s">
        <v>656</v>
      </c>
      <c r="C1092" s="69" t="n">
        <v>14000</v>
      </c>
      <c r="D1092" s="69"/>
      <c r="E1092" s="82" t="n">
        <f aca="false">D1092+C1092</f>
        <v>14000</v>
      </c>
    </row>
    <row r="1093" customFormat="false" ht="22.35" hidden="false" customHeight="false" outlineLevel="0" collapsed="false">
      <c r="A1093" s="72" t="s">
        <v>658</v>
      </c>
      <c r="B1093" s="79" t="s">
        <v>620</v>
      </c>
      <c r="C1093" s="69"/>
      <c r="D1093" s="69"/>
      <c r="E1093" s="82"/>
    </row>
    <row r="1094" customFormat="false" ht="53.7" hidden="false" customHeight="false" outlineLevel="0" collapsed="false">
      <c r="A1094" s="72" t="s">
        <v>667</v>
      </c>
      <c r="B1094" s="79" t="s">
        <v>668</v>
      </c>
      <c r="C1094" s="150"/>
      <c r="D1094" s="150"/>
      <c r="E1094" s="69" t="n">
        <f aca="false">SUM(C1094:D1094)</f>
        <v>0</v>
      </c>
    </row>
    <row r="1095" customFormat="false" ht="43.25" hidden="false" customHeight="false" outlineLevel="0" collapsed="false">
      <c r="A1095" s="72" t="s">
        <v>659</v>
      </c>
      <c r="B1095" s="79" t="s">
        <v>642</v>
      </c>
      <c r="C1095" s="69"/>
      <c r="D1095" s="69"/>
      <c r="E1095" s="82" t="n">
        <f aca="false">SUM(C1095:D1095)</f>
        <v>0</v>
      </c>
    </row>
    <row r="1096" customFormat="false" ht="43.25" hidden="false" customHeight="false" outlineLevel="0" collapsed="false">
      <c r="A1096" s="72" t="s">
        <v>699</v>
      </c>
      <c r="B1096" s="79" t="s">
        <v>652</v>
      </c>
      <c r="C1096" s="69"/>
      <c r="D1096" s="69"/>
      <c r="E1096" s="82" t="n">
        <f aca="false">SUM(C1096:D1096)</f>
        <v>0</v>
      </c>
    </row>
    <row r="1097" customFormat="false" ht="22.35" hidden="false" customHeight="false" outlineLevel="0" collapsed="false">
      <c r="A1097" s="72" t="s">
        <v>57</v>
      </c>
      <c r="B1097" s="79" t="s">
        <v>58</v>
      </c>
      <c r="C1097" s="69"/>
      <c r="D1097" s="69"/>
      <c r="E1097" s="69"/>
    </row>
    <row r="1098" customFormat="false" ht="12.8" hidden="false" customHeight="false" outlineLevel="0" collapsed="false">
      <c r="A1098" s="72"/>
      <c r="B1098" s="48"/>
      <c r="C1098" s="69"/>
      <c r="D1098" s="69"/>
      <c r="E1098" s="69"/>
    </row>
    <row r="1099" customFormat="false" ht="57.45" hidden="false" customHeight="false" outlineLevel="0" collapsed="false">
      <c r="A1099" s="61" t="s">
        <v>735</v>
      </c>
      <c r="B1099" s="76" t="s">
        <v>19</v>
      </c>
      <c r="C1099" s="108" t="n">
        <f aca="false">SUM(C1101:C1108)</f>
        <v>5493760</v>
      </c>
      <c r="D1099" s="108" t="n">
        <f aca="false">SUM(D1101:D1108)</f>
        <v>0</v>
      </c>
      <c r="E1099" s="108" t="n">
        <f aca="false">SUM(C1099:D1099)</f>
        <v>5493760</v>
      </c>
    </row>
    <row r="1100" customFormat="false" ht="22.35" hidden="false" customHeight="false" outlineLevel="0" collapsed="false">
      <c r="A1100" s="75" t="s">
        <v>26</v>
      </c>
      <c r="B1100" s="179"/>
      <c r="C1100" s="111" t="n">
        <f aca="false">SUM(C1101:C1108)</f>
        <v>5493760</v>
      </c>
      <c r="D1100" s="112"/>
      <c r="E1100" s="187" t="n">
        <f aca="false">SUM(C1100:D1100)</f>
        <v>5493760</v>
      </c>
    </row>
    <row r="1101" customFormat="false" ht="22.35" hidden="false" customHeight="false" outlineLevel="0" collapsed="false">
      <c r="A1101" s="72" t="s">
        <v>654</v>
      </c>
      <c r="B1101" s="48" t="s">
        <v>618</v>
      </c>
      <c r="C1101" s="111" t="n">
        <v>5443680</v>
      </c>
      <c r="D1101" s="111"/>
      <c r="E1101" s="187" t="n">
        <f aca="false">SUM(C1101:D1101)</f>
        <v>5443680</v>
      </c>
    </row>
    <row r="1102" customFormat="false" ht="64.15" hidden="false" customHeight="false" outlineLevel="0" collapsed="false">
      <c r="A1102" s="72" t="s">
        <v>734</v>
      </c>
      <c r="B1102" s="48" t="s">
        <v>634</v>
      </c>
      <c r="C1102" s="111" t="n">
        <v>33870</v>
      </c>
      <c r="D1102" s="111"/>
      <c r="E1102" s="69" t="n">
        <f aca="false">SUM(C1102:D1102)</f>
        <v>33870</v>
      </c>
    </row>
    <row r="1103" customFormat="false" ht="32.8" hidden="false" customHeight="false" outlineLevel="0" collapsed="false">
      <c r="A1103" s="75" t="s">
        <v>30</v>
      </c>
      <c r="B1103" s="48" t="s">
        <v>31</v>
      </c>
      <c r="C1103" s="111" t="n">
        <v>4000</v>
      </c>
      <c r="D1103" s="111"/>
      <c r="E1103" s="69" t="n">
        <f aca="false">SUM(C1103:D1103)</f>
        <v>4000</v>
      </c>
    </row>
    <row r="1104" customFormat="false" ht="43.25" hidden="false" customHeight="false" outlineLevel="0" collapsed="false">
      <c r="A1104" s="72" t="s">
        <v>659</v>
      </c>
      <c r="B1104" s="48" t="s">
        <v>642</v>
      </c>
      <c r="C1104" s="69" t="n">
        <v>2110</v>
      </c>
      <c r="D1104" s="69"/>
      <c r="E1104" s="69" t="n">
        <f aca="false">SUM(C1104:D1104)</f>
        <v>2110</v>
      </c>
    </row>
    <row r="1105" customFormat="false" ht="32.8" hidden="false" customHeight="false" outlineLevel="0" collapsed="false">
      <c r="A1105" s="72" t="s">
        <v>698</v>
      </c>
      <c r="B1105" s="48" t="s">
        <v>628</v>
      </c>
      <c r="C1105" s="69" t="n">
        <v>2100</v>
      </c>
      <c r="D1105" s="69"/>
      <c r="E1105" s="69" t="n">
        <f aca="false">SUM(C1105:D1105)</f>
        <v>2100</v>
      </c>
    </row>
    <row r="1106" customFormat="false" ht="12.8" hidden="false" customHeight="false" outlineLevel="0" collapsed="false">
      <c r="A1106" s="72" t="s">
        <v>655</v>
      </c>
      <c r="B1106" s="48" t="s">
        <v>656</v>
      </c>
      <c r="C1106" s="69" t="n">
        <v>8000</v>
      </c>
      <c r="D1106" s="69"/>
      <c r="E1106" s="69" t="n">
        <f aca="false">SUM(C1106:D1106)</f>
        <v>8000</v>
      </c>
    </row>
    <row r="1107" customFormat="false" ht="22.35" hidden="false" customHeight="false" outlineLevel="0" collapsed="false">
      <c r="A1107" s="72" t="s">
        <v>658</v>
      </c>
      <c r="B1107" s="79" t="s">
        <v>620</v>
      </c>
      <c r="C1107" s="111"/>
      <c r="D1107" s="111"/>
      <c r="E1107" s="111"/>
    </row>
    <row r="1108" customFormat="false" ht="43.25" hidden="false" customHeight="false" outlineLevel="0" collapsed="false">
      <c r="A1108" s="72" t="s">
        <v>660</v>
      </c>
      <c r="B1108" s="79" t="s">
        <v>626</v>
      </c>
      <c r="C1108" s="111"/>
      <c r="D1108" s="111"/>
      <c r="E1108" s="69" t="n">
        <f aca="false">SUM(C1108:D1108)</f>
        <v>0</v>
      </c>
    </row>
    <row r="1109" customFormat="false" ht="12.8" hidden="false" customHeight="false" outlineLevel="0" collapsed="false">
      <c r="A1109" s="72"/>
      <c r="B1109" s="48"/>
      <c r="C1109" s="69"/>
      <c r="D1109" s="69"/>
      <c r="E1109" s="69" t="n">
        <f aca="false">SUM(C1109:D1109)</f>
        <v>0</v>
      </c>
    </row>
    <row r="1110" customFormat="false" ht="46.25" hidden="false" customHeight="false" outlineLevel="0" collapsed="false">
      <c r="A1110" s="61" t="s">
        <v>736</v>
      </c>
      <c r="B1110" s="76" t="s">
        <v>19</v>
      </c>
      <c r="C1110" s="183" t="n">
        <f aca="false">SUM(C1112:C1117)</f>
        <v>6257300</v>
      </c>
      <c r="D1110" s="183" t="n">
        <f aca="false">SUM(D1112:D1117)</f>
        <v>0</v>
      </c>
      <c r="E1110" s="183" t="n">
        <f aca="false">SUM(C1110:D1110)</f>
        <v>6257300</v>
      </c>
    </row>
    <row r="1111" customFormat="false" ht="22.35" hidden="false" customHeight="false" outlineLevel="0" collapsed="false">
      <c r="A1111" s="75" t="s">
        <v>26</v>
      </c>
      <c r="B1111" s="85"/>
      <c r="C1111" s="198" t="n">
        <f aca="false">SUM(C1112:C1117)</f>
        <v>6257300</v>
      </c>
      <c r="D1111" s="198"/>
      <c r="E1111" s="69" t="n">
        <f aca="false">SUM(C1111:D1111)</f>
        <v>6257300</v>
      </c>
    </row>
    <row r="1112" customFormat="false" ht="22.35" hidden="false" customHeight="false" outlineLevel="0" collapsed="false">
      <c r="A1112" s="72" t="s">
        <v>654</v>
      </c>
      <c r="B1112" s="48" t="s">
        <v>618</v>
      </c>
      <c r="C1112" s="185" t="n">
        <v>6058970</v>
      </c>
      <c r="D1112" s="185"/>
      <c r="E1112" s="69" t="n">
        <f aca="false">SUM(C1112:D1112)</f>
        <v>6058970</v>
      </c>
    </row>
    <row r="1113" customFormat="false" ht="64.15" hidden="false" customHeight="false" outlineLevel="0" collapsed="false">
      <c r="A1113" s="72" t="s">
        <v>734</v>
      </c>
      <c r="B1113" s="48" t="s">
        <v>634</v>
      </c>
      <c r="C1113" s="185" t="n">
        <v>133030</v>
      </c>
      <c r="D1113" s="185"/>
      <c r="E1113" s="69" t="n">
        <f aca="false">SUM(C1113:D1113)</f>
        <v>133030</v>
      </c>
    </row>
    <row r="1114" customFormat="false" ht="43.25" hidden="false" customHeight="false" outlineLevel="0" collapsed="false">
      <c r="A1114" s="72" t="s">
        <v>659</v>
      </c>
      <c r="B1114" s="48" t="s">
        <v>642</v>
      </c>
      <c r="C1114" s="185" t="n">
        <v>2300</v>
      </c>
      <c r="D1114" s="185"/>
      <c r="E1114" s="69" t="n">
        <f aca="false">SUM(C1114:D1114)</f>
        <v>2300</v>
      </c>
    </row>
    <row r="1115" customFormat="false" ht="43.25" hidden="false" customHeight="false" outlineLevel="0" collapsed="false">
      <c r="A1115" s="72" t="s">
        <v>660</v>
      </c>
      <c r="B1115" s="87" t="s">
        <v>626</v>
      </c>
      <c r="C1115" s="185" t="n">
        <v>52000</v>
      </c>
      <c r="D1115" s="185"/>
      <c r="E1115" s="69" t="n">
        <f aca="false">SUM(C1115:D1115)</f>
        <v>52000</v>
      </c>
    </row>
    <row r="1116" customFormat="false" ht="12.8" hidden="false" customHeight="false" outlineLevel="0" collapsed="false">
      <c r="A1116" s="72" t="s">
        <v>655</v>
      </c>
      <c r="B1116" s="48" t="s">
        <v>656</v>
      </c>
      <c r="C1116" s="69" t="n">
        <v>11000</v>
      </c>
      <c r="D1116" s="69"/>
      <c r="E1116" s="69" t="n">
        <f aca="false">SUM(C1116:D1116)</f>
        <v>11000</v>
      </c>
    </row>
    <row r="1117" customFormat="false" ht="22.35" hidden="false" customHeight="false" outlineLevel="0" collapsed="false">
      <c r="A1117" s="72" t="s">
        <v>658</v>
      </c>
      <c r="B1117" s="79" t="s">
        <v>620</v>
      </c>
      <c r="C1117" s="185"/>
      <c r="D1117" s="185"/>
      <c r="E1117" s="69"/>
    </row>
    <row r="1118" customFormat="false" ht="22.35" hidden="false" customHeight="false" outlineLevel="0" collapsed="false">
      <c r="A1118" s="72" t="s">
        <v>57</v>
      </c>
      <c r="B1118" s="79" t="s">
        <v>58</v>
      </c>
      <c r="C1118" s="69"/>
      <c r="D1118" s="69"/>
      <c r="E1118" s="69"/>
    </row>
    <row r="1119" customFormat="false" ht="12.8" hidden="false" customHeight="false" outlineLevel="0" collapsed="false">
      <c r="A1119" s="72"/>
      <c r="B1119" s="48"/>
      <c r="C1119" s="69"/>
      <c r="D1119" s="69"/>
      <c r="E1119" s="69" t="n">
        <f aca="false">SUM(C1119:D1119)</f>
        <v>0</v>
      </c>
    </row>
    <row r="1120" customFormat="false" ht="57.45" hidden="false" customHeight="false" outlineLevel="0" collapsed="false">
      <c r="A1120" s="61" t="s">
        <v>737</v>
      </c>
      <c r="B1120" s="76" t="s">
        <v>19</v>
      </c>
      <c r="C1120" s="108" t="n">
        <f aca="false">SUM(C1122:C1130)</f>
        <v>7327490</v>
      </c>
      <c r="D1120" s="108" t="n">
        <f aca="false">SUM(D1122:D1130)</f>
        <v>0</v>
      </c>
      <c r="E1120" s="108" t="n">
        <f aca="false">SUM(C1120:D1120)</f>
        <v>7327490</v>
      </c>
    </row>
    <row r="1121" customFormat="false" ht="22.35" hidden="false" customHeight="false" outlineLevel="0" collapsed="false">
      <c r="A1121" s="67" t="s">
        <v>26</v>
      </c>
      <c r="B1121" s="179"/>
      <c r="C1121" s="151" t="n">
        <f aca="false">SUM(C1122:C1130)</f>
        <v>7327490</v>
      </c>
      <c r="D1121" s="166"/>
      <c r="E1121" s="69" t="n">
        <f aca="false">SUM(C1121:D1121)</f>
        <v>7327490</v>
      </c>
    </row>
    <row r="1122" customFormat="false" ht="22.35" hidden="false" customHeight="false" outlineLevel="0" collapsed="false">
      <c r="A1122" s="72" t="s">
        <v>654</v>
      </c>
      <c r="B1122" s="48" t="s">
        <v>618</v>
      </c>
      <c r="C1122" s="111" t="n">
        <v>7091010</v>
      </c>
      <c r="D1122" s="111"/>
      <c r="E1122" s="69" t="n">
        <f aca="false">SUM(C1122:D1122)</f>
        <v>7091010</v>
      </c>
    </row>
    <row r="1123" customFormat="false" ht="32.8" hidden="false" customHeight="false" outlineLevel="0" collapsed="false">
      <c r="A1123" s="72" t="s">
        <v>708</v>
      </c>
      <c r="B1123" s="48" t="s">
        <v>628</v>
      </c>
      <c r="C1123" s="111" t="n">
        <v>2100</v>
      </c>
      <c r="D1123" s="111"/>
      <c r="E1123" s="69" t="n">
        <f aca="false">SUM(C1123:D1123)</f>
        <v>2100</v>
      </c>
    </row>
    <row r="1124" customFormat="false" ht="32.8" hidden="false" customHeight="false" outlineLevel="0" collapsed="false">
      <c r="A1124" s="75" t="s">
        <v>30</v>
      </c>
      <c r="B1124" s="48" t="s">
        <v>31</v>
      </c>
      <c r="C1124" s="69" t="n">
        <v>30000</v>
      </c>
      <c r="D1124" s="69"/>
      <c r="E1124" s="69" t="n">
        <f aca="false">SUM(C1124:D1124)</f>
        <v>30000</v>
      </c>
    </row>
    <row r="1125" customFormat="false" ht="43.25" hidden="false" customHeight="false" outlineLevel="0" collapsed="false">
      <c r="A1125" s="72" t="s">
        <v>660</v>
      </c>
      <c r="B1125" s="48" t="s">
        <v>626</v>
      </c>
      <c r="C1125" s="111" t="n">
        <v>164000</v>
      </c>
      <c r="D1125" s="111"/>
      <c r="E1125" s="69" t="n">
        <f aca="false">SUM(C1125:D1125)</f>
        <v>164000</v>
      </c>
    </row>
    <row r="1126" customFormat="false" ht="43.25" hidden="false" customHeight="false" outlineLevel="0" collapsed="false">
      <c r="A1126" s="72" t="s">
        <v>659</v>
      </c>
      <c r="B1126" s="48" t="s">
        <v>642</v>
      </c>
      <c r="C1126" s="111" t="n">
        <v>4210</v>
      </c>
      <c r="D1126" s="111"/>
      <c r="E1126" s="69" t="n">
        <f aca="false">SUM(C1126:D1126)</f>
        <v>4210</v>
      </c>
    </row>
    <row r="1127" customFormat="false" ht="74.6" hidden="false" customHeight="false" outlineLevel="0" collapsed="false">
      <c r="A1127" s="72" t="s">
        <v>731</v>
      </c>
      <c r="B1127" s="48" t="s">
        <v>640</v>
      </c>
      <c r="C1127" s="111" t="n">
        <v>25170</v>
      </c>
      <c r="D1127" s="111"/>
      <c r="E1127" s="69" t="n">
        <f aca="false">SUM(C1127:D1127)</f>
        <v>25170</v>
      </c>
    </row>
    <row r="1128" customFormat="false" ht="12.8" hidden="false" customHeight="false" outlineLevel="0" collapsed="false">
      <c r="A1128" s="72" t="s">
        <v>655</v>
      </c>
      <c r="B1128" s="48" t="s">
        <v>656</v>
      </c>
      <c r="C1128" s="69" t="n">
        <v>11000</v>
      </c>
      <c r="D1128" s="69"/>
      <c r="E1128" s="69" t="n">
        <f aca="false">SUM(C1128:D1128)</f>
        <v>11000</v>
      </c>
    </row>
    <row r="1129" customFormat="false" ht="43.25" hidden="false" customHeight="false" outlineLevel="0" collapsed="false">
      <c r="A1129" s="72" t="s">
        <v>699</v>
      </c>
      <c r="B1129" s="79" t="s">
        <v>652</v>
      </c>
      <c r="C1129" s="111"/>
      <c r="D1129" s="111"/>
      <c r="E1129" s="69" t="n">
        <f aca="false">SUM(C1129:D1129)</f>
        <v>0</v>
      </c>
    </row>
    <row r="1130" customFormat="false" ht="22.35" hidden="false" customHeight="false" outlineLevel="0" collapsed="false">
      <c r="A1130" s="72" t="s">
        <v>658</v>
      </c>
      <c r="B1130" s="79" t="s">
        <v>620</v>
      </c>
      <c r="C1130" s="111"/>
      <c r="D1130" s="111"/>
      <c r="E1130" s="69"/>
    </row>
    <row r="1131" customFormat="false" ht="12.8" hidden="false" customHeight="false" outlineLevel="0" collapsed="false">
      <c r="A1131" s="72"/>
      <c r="B1131" s="48"/>
      <c r="C1131" s="69"/>
      <c r="D1131" s="69"/>
      <c r="E1131" s="69" t="n">
        <f aca="false">SUM(C1131:D1131)</f>
        <v>0</v>
      </c>
    </row>
    <row r="1132" customFormat="false" ht="57.45" hidden="false" customHeight="false" outlineLevel="0" collapsed="false">
      <c r="A1132" s="61" t="s">
        <v>738</v>
      </c>
      <c r="B1132" s="76" t="s">
        <v>19</v>
      </c>
      <c r="C1132" s="108" t="n">
        <f aca="false">SUM(C1134:C1137)</f>
        <v>8313990</v>
      </c>
      <c r="D1132" s="108" t="n">
        <f aca="false">SUM(D1134:D1137)</f>
        <v>0</v>
      </c>
      <c r="E1132" s="108" t="n">
        <f aca="false">SUM(C1132:D1132)</f>
        <v>8313990</v>
      </c>
    </row>
    <row r="1133" customFormat="false" ht="22.35" hidden="false" customHeight="false" outlineLevel="0" collapsed="false">
      <c r="A1133" s="67" t="s">
        <v>26</v>
      </c>
      <c r="B1133" s="179"/>
      <c r="C1133" s="111" t="n">
        <f aca="false">SUM(C1134:C1137)</f>
        <v>8313990</v>
      </c>
      <c r="D1133" s="112"/>
      <c r="E1133" s="69" t="n">
        <f aca="false">SUM(C1133:D1133)</f>
        <v>8313990</v>
      </c>
    </row>
    <row r="1134" customFormat="false" ht="22.35" hidden="false" customHeight="false" outlineLevel="0" collapsed="false">
      <c r="A1134" s="72" t="s">
        <v>654</v>
      </c>
      <c r="B1134" s="48" t="s">
        <v>618</v>
      </c>
      <c r="C1134" s="111" t="n">
        <v>8279310</v>
      </c>
      <c r="D1134" s="111"/>
      <c r="E1134" s="69" t="n">
        <f aca="false">SUM(C1134:D1134)</f>
        <v>8279310</v>
      </c>
    </row>
    <row r="1135" customFormat="false" ht="74.6" hidden="false" customHeight="false" outlineLevel="0" collapsed="false">
      <c r="A1135" s="72" t="s">
        <v>731</v>
      </c>
      <c r="B1135" s="48" t="s">
        <v>640</v>
      </c>
      <c r="C1135" s="111" t="n">
        <v>27680</v>
      </c>
      <c r="D1135" s="111"/>
      <c r="E1135" s="69" t="n">
        <f aca="false">SUM(C1135:D1135)</f>
        <v>27680</v>
      </c>
    </row>
    <row r="1136" customFormat="false" ht="12.8" hidden="false" customHeight="false" outlineLevel="0" collapsed="false">
      <c r="A1136" s="72" t="s">
        <v>655</v>
      </c>
      <c r="B1136" s="48" t="s">
        <v>656</v>
      </c>
      <c r="C1136" s="111" t="n">
        <v>7000</v>
      </c>
      <c r="D1136" s="111"/>
      <c r="E1136" s="69" t="n">
        <f aca="false">SUM(C1136:D1136)</f>
        <v>7000</v>
      </c>
    </row>
    <row r="1137" customFormat="false" ht="22.35" hidden="false" customHeight="false" outlineLevel="0" collapsed="false">
      <c r="A1137" s="101" t="s">
        <v>658</v>
      </c>
      <c r="B1137" s="181" t="s">
        <v>620</v>
      </c>
      <c r="C1137" s="103"/>
      <c r="D1137" s="103"/>
      <c r="E1137" s="103" t="n">
        <f aca="false">SUM(C1137:D1137)</f>
        <v>0</v>
      </c>
    </row>
    <row r="1138" customFormat="false" ht="12.8" hidden="false" customHeight="false" outlineLevel="0" collapsed="false">
      <c r="A1138" s="72"/>
      <c r="B1138" s="48"/>
      <c r="C1138" s="69"/>
      <c r="D1138" s="69"/>
      <c r="E1138" s="69" t="n">
        <f aca="false">SUM(C1138:D1138)</f>
        <v>0</v>
      </c>
    </row>
    <row r="1139" customFormat="false" ht="79.85" hidden="false" customHeight="false" outlineLevel="0" collapsed="false">
      <c r="A1139" s="61" t="s">
        <v>739</v>
      </c>
      <c r="B1139" s="76" t="s">
        <v>19</v>
      </c>
      <c r="C1139" s="199" t="n">
        <f aca="false">SUM(C1141:C1147)</f>
        <v>4126620</v>
      </c>
      <c r="D1139" s="199" t="n">
        <f aca="false">SUM(D1141:D1147)</f>
        <v>0</v>
      </c>
      <c r="E1139" s="199" t="n">
        <f aca="false">SUM(C1139:D1139)</f>
        <v>4126620</v>
      </c>
    </row>
    <row r="1140" customFormat="false" ht="22.35" hidden="false" customHeight="false" outlineLevel="0" collapsed="false">
      <c r="A1140" s="67" t="s">
        <v>26</v>
      </c>
      <c r="B1140" s="179"/>
      <c r="C1140" s="201" t="n">
        <f aca="false">SUM(C1141:C1147)</f>
        <v>4126620</v>
      </c>
      <c r="D1140" s="202"/>
      <c r="E1140" s="69" t="n">
        <f aca="false">SUM(C1140:D1140)</f>
        <v>4126620</v>
      </c>
    </row>
    <row r="1141" customFormat="false" ht="22.35" hidden="false" customHeight="false" outlineLevel="0" collapsed="false">
      <c r="A1141" s="72" t="s">
        <v>654</v>
      </c>
      <c r="B1141" s="48" t="s">
        <v>618</v>
      </c>
      <c r="C1141" s="201" t="n">
        <v>4070140</v>
      </c>
      <c r="D1141" s="201"/>
      <c r="E1141" s="69" t="n">
        <f aca="false">SUM(C1141:D1141)</f>
        <v>4070140</v>
      </c>
    </row>
    <row r="1142" customFormat="false" ht="32.8" hidden="false" customHeight="false" outlineLevel="0" collapsed="false">
      <c r="A1142" s="72" t="s">
        <v>708</v>
      </c>
      <c r="B1142" s="48" t="s">
        <v>628</v>
      </c>
      <c r="C1142" s="111" t="n">
        <v>2100</v>
      </c>
      <c r="D1142" s="111"/>
      <c r="E1142" s="69" t="n">
        <f aca="false">SUM(C1142:D1142)</f>
        <v>2100</v>
      </c>
    </row>
    <row r="1143" customFormat="false" ht="32.8" hidden="false" customHeight="false" outlineLevel="0" collapsed="false">
      <c r="A1143" s="72" t="s">
        <v>30</v>
      </c>
      <c r="B1143" s="48" t="s">
        <v>31</v>
      </c>
      <c r="C1143" s="69" t="n">
        <v>2500</v>
      </c>
      <c r="D1143" s="69"/>
      <c r="E1143" s="69" t="n">
        <f aca="false">SUM(C1143:D1143)</f>
        <v>2500</v>
      </c>
    </row>
    <row r="1144" customFormat="false" ht="74.6" hidden="false" customHeight="false" outlineLevel="0" collapsed="false">
      <c r="A1144" s="72" t="s">
        <v>729</v>
      </c>
      <c r="B1144" s="48" t="s">
        <v>630</v>
      </c>
      <c r="C1144" s="201" t="n">
        <v>21080</v>
      </c>
      <c r="D1144" s="201"/>
      <c r="E1144" s="69" t="n">
        <f aca="false">SUM(C1144:D1144)</f>
        <v>21080</v>
      </c>
    </row>
    <row r="1145" customFormat="false" ht="53.7" hidden="false" customHeight="false" outlineLevel="0" collapsed="false">
      <c r="A1145" s="72" t="s">
        <v>727</v>
      </c>
      <c r="B1145" s="48" t="s">
        <v>632</v>
      </c>
      <c r="C1145" s="201" t="n">
        <v>23800</v>
      </c>
      <c r="D1145" s="201"/>
      <c r="E1145" s="69" t="n">
        <f aca="false">SUM(C1145:D1145)</f>
        <v>23800</v>
      </c>
    </row>
    <row r="1146" customFormat="false" ht="12.8" hidden="false" customHeight="false" outlineLevel="0" collapsed="false">
      <c r="A1146" s="72" t="s">
        <v>655</v>
      </c>
      <c r="B1146" s="48" t="s">
        <v>656</v>
      </c>
      <c r="C1146" s="69" t="n">
        <v>7000</v>
      </c>
      <c r="D1146" s="69"/>
      <c r="E1146" s="69" t="n">
        <f aca="false">SUM(C1146:D1146)</f>
        <v>7000</v>
      </c>
    </row>
    <row r="1147" customFormat="false" ht="22.35" hidden="false" customHeight="false" outlineLevel="0" collapsed="false">
      <c r="A1147" s="72" t="s">
        <v>658</v>
      </c>
      <c r="B1147" s="79" t="s">
        <v>620</v>
      </c>
      <c r="C1147" s="69"/>
      <c r="D1147" s="69"/>
      <c r="E1147" s="69" t="n">
        <f aca="false">SUM(C1147:D1147)</f>
        <v>0</v>
      </c>
    </row>
    <row r="1148" customFormat="false" ht="12.8" hidden="false" customHeight="false" outlineLevel="0" collapsed="false">
      <c r="A1148" s="72"/>
      <c r="B1148" s="48"/>
      <c r="C1148" s="69"/>
      <c r="D1148" s="69"/>
      <c r="E1148" s="69"/>
    </row>
    <row r="1149" customFormat="false" ht="68.65" hidden="false" customHeight="false" outlineLevel="0" collapsed="false">
      <c r="A1149" s="61" t="s">
        <v>740</v>
      </c>
      <c r="B1149" s="76" t="s">
        <v>19</v>
      </c>
      <c r="C1149" s="183" t="n">
        <f aca="false">SUM(C1151:C1159)</f>
        <v>7416780</v>
      </c>
      <c r="D1149" s="183" t="n">
        <f aca="false">SUM(D1151:D1159)</f>
        <v>0</v>
      </c>
      <c r="E1149" s="183" t="n">
        <f aca="false">SUM(C1149:D1149)</f>
        <v>7416780</v>
      </c>
    </row>
    <row r="1150" customFormat="false" ht="22.35" hidden="false" customHeight="false" outlineLevel="0" collapsed="false">
      <c r="A1150" s="67" t="s">
        <v>26</v>
      </c>
      <c r="B1150" s="179"/>
      <c r="C1150" s="185" t="n">
        <f aca="false">SUM(C1151:C1159)</f>
        <v>7416780</v>
      </c>
      <c r="D1150" s="186"/>
      <c r="E1150" s="69" t="n">
        <f aca="false">SUM(C1150:D1150)</f>
        <v>7416780</v>
      </c>
    </row>
    <row r="1151" customFormat="false" ht="22.35" hidden="false" customHeight="false" outlineLevel="0" collapsed="false">
      <c r="A1151" s="72" t="s">
        <v>654</v>
      </c>
      <c r="B1151" s="48" t="s">
        <v>618</v>
      </c>
      <c r="C1151" s="185" t="n">
        <v>7094530</v>
      </c>
      <c r="D1151" s="185"/>
      <c r="E1151" s="69" t="n">
        <f aca="false">SUM(C1151:D1151)</f>
        <v>7094530</v>
      </c>
    </row>
    <row r="1152" customFormat="false" ht="74.6" hidden="false" customHeight="false" outlineLevel="0" collapsed="false">
      <c r="A1152" s="72" t="s">
        <v>729</v>
      </c>
      <c r="B1152" s="48" t="s">
        <v>630</v>
      </c>
      <c r="C1152" s="185" t="n">
        <v>34200</v>
      </c>
      <c r="D1152" s="185"/>
      <c r="E1152" s="69" t="n">
        <f aca="false">SUM(C1152:D1152)</f>
        <v>34200</v>
      </c>
    </row>
    <row r="1153" customFormat="false" ht="53.7" hidden="false" customHeight="false" outlineLevel="0" collapsed="false">
      <c r="A1153" s="72" t="s">
        <v>727</v>
      </c>
      <c r="B1153" s="48" t="s">
        <v>632</v>
      </c>
      <c r="C1153" s="185" t="n">
        <v>18360</v>
      </c>
      <c r="D1153" s="185"/>
      <c r="E1153" s="69" t="n">
        <f aca="false">SUM(C1153:D1153)</f>
        <v>18360</v>
      </c>
    </row>
    <row r="1154" customFormat="false" ht="85.05" hidden="false" customHeight="false" outlineLevel="0" collapsed="false">
      <c r="A1154" s="72" t="s">
        <v>741</v>
      </c>
      <c r="B1154" s="48" t="s">
        <v>638</v>
      </c>
      <c r="C1154" s="185" t="n">
        <v>32980</v>
      </c>
      <c r="D1154" s="185"/>
      <c r="E1154" s="69" t="n">
        <f aca="false">SUM(C1154:D1154)</f>
        <v>32980</v>
      </c>
    </row>
    <row r="1155" customFormat="false" ht="43.25" hidden="false" customHeight="false" outlineLevel="0" collapsed="false">
      <c r="A1155" s="72" t="s">
        <v>659</v>
      </c>
      <c r="B1155" s="48" t="s">
        <v>642</v>
      </c>
      <c r="C1155" s="185" t="n">
        <v>2210</v>
      </c>
      <c r="D1155" s="185"/>
      <c r="E1155" s="69" t="n">
        <f aca="false">SUM(C1155:D1155)</f>
        <v>2210</v>
      </c>
    </row>
    <row r="1156" customFormat="false" ht="32.8" hidden="false" customHeight="false" outlineLevel="0" collapsed="false">
      <c r="A1156" s="72" t="s">
        <v>742</v>
      </c>
      <c r="B1156" s="48" t="s">
        <v>644</v>
      </c>
      <c r="C1156" s="185" t="n">
        <v>226500</v>
      </c>
      <c r="D1156" s="185"/>
      <c r="E1156" s="69" t="n">
        <f aca="false">SUM(C1156:D1156)</f>
        <v>226500</v>
      </c>
    </row>
    <row r="1157" customFormat="false" ht="12.8" hidden="false" customHeight="false" outlineLevel="0" collapsed="false">
      <c r="A1157" s="72" t="s">
        <v>655</v>
      </c>
      <c r="B1157" s="48" t="s">
        <v>656</v>
      </c>
      <c r="C1157" s="69" t="n">
        <v>8000</v>
      </c>
      <c r="D1157" s="69"/>
      <c r="E1157" s="69" t="n">
        <f aca="false">SUM(C1157:D1157)</f>
        <v>8000</v>
      </c>
    </row>
    <row r="1158" customFormat="false" ht="22.35" hidden="false" customHeight="false" outlineLevel="0" collapsed="false">
      <c r="A1158" s="72" t="s">
        <v>658</v>
      </c>
      <c r="B1158" s="79" t="s">
        <v>620</v>
      </c>
      <c r="C1158" s="185"/>
      <c r="D1158" s="185"/>
      <c r="E1158" s="69"/>
    </row>
    <row r="1159" customFormat="false" ht="43.25" hidden="false" customHeight="false" outlineLevel="0" collapsed="false">
      <c r="A1159" s="72" t="s">
        <v>660</v>
      </c>
      <c r="B1159" s="79" t="s">
        <v>626</v>
      </c>
      <c r="C1159" s="185"/>
      <c r="D1159" s="185"/>
      <c r="E1159" s="69" t="n">
        <f aca="false">SUM(C1159:D1159)</f>
        <v>0</v>
      </c>
    </row>
    <row r="1160" customFormat="false" ht="22.35" hidden="false" customHeight="false" outlineLevel="0" collapsed="false">
      <c r="A1160" s="72" t="s">
        <v>57</v>
      </c>
      <c r="B1160" s="79" t="s">
        <v>58</v>
      </c>
      <c r="C1160" s="69"/>
      <c r="D1160" s="69"/>
      <c r="E1160" s="69"/>
    </row>
    <row r="1161" customFormat="false" ht="12.8" hidden="false" customHeight="false" outlineLevel="0" collapsed="false">
      <c r="A1161" s="72"/>
      <c r="B1161" s="48"/>
      <c r="C1161" s="69"/>
      <c r="D1161" s="69"/>
      <c r="E1161" s="69"/>
    </row>
    <row r="1162" customFormat="false" ht="46.25" hidden="false" customHeight="false" outlineLevel="0" collapsed="false">
      <c r="A1162" s="61" t="s">
        <v>743</v>
      </c>
      <c r="B1162" s="76" t="s">
        <v>19</v>
      </c>
      <c r="C1162" s="108" t="n">
        <f aca="false">SUM(C1164:C1170)</f>
        <v>13863050</v>
      </c>
      <c r="D1162" s="108" t="n">
        <f aca="false">SUM(D1164:D1170)</f>
        <v>0</v>
      </c>
      <c r="E1162" s="108" t="n">
        <f aca="false">SUM(C1162:D1162)</f>
        <v>13863050</v>
      </c>
    </row>
    <row r="1163" customFormat="false" ht="22.35" hidden="false" customHeight="false" outlineLevel="0" collapsed="false">
      <c r="A1163" s="67" t="s">
        <v>26</v>
      </c>
      <c r="B1163" s="179"/>
      <c r="C1163" s="111" t="n">
        <f aca="false">SUM(C1164:C1170)</f>
        <v>13863050</v>
      </c>
      <c r="D1163" s="112"/>
      <c r="E1163" s="69" t="n">
        <f aca="false">SUM(C1163:D1163)</f>
        <v>13863050</v>
      </c>
    </row>
    <row r="1164" customFormat="false" ht="22.35" hidden="false" customHeight="false" outlineLevel="0" collapsed="false">
      <c r="A1164" s="72" t="s">
        <v>654</v>
      </c>
      <c r="B1164" s="48" t="s">
        <v>618</v>
      </c>
      <c r="C1164" s="111" t="n">
        <v>13732870</v>
      </c>
      <c r="D1164" s="111"/>
      <c r="E1164" s="69" t="n">
        <f aca="false">SUM(C1164:D1164)</f>
        <v>13732870</v>
      </c>
    </row>
    <row r="1165" customFormat="false" ht="32.8" hidden="false" customHeight="false" outlineLevel="0" collapsed="false">
      <c r="A1165" s="72" t="s">
        <v>708</v>
      </c>
      <c r="B1165" s="48" t="s">
        <v>628</v>
      </c>
      <c r="C1165" s="111" t="n">
        <v>2100</v>
      </c>
      <c r="D1165" s="111"/>
      <c r="E1165" s="69" t="n">
        <f aca="false">SUM(C1165:D1165)</f>
        <v>2100</v>
      </c>
    </row>
    <row r="1166" customFormat="false" ht="64.15" hidden="false" customHeight="false" outlineLevel="0" collapsed="false">
      <c r="A1166" s="72" t="s">
        <v>734</v>
      </c>
      <c r="B1166" s="48" t="s">
        <v>634</v>
      </c>
      <c r="C1166" s="111" t="n">
        <v>113970</v>
      </c>
      <c r="D1166" s="111"/>
      <c r="E1166" s="69" t="n">
        <f aca="false">SUM(C1166:D1166)</f>
        <v>113970</v>
      </c>
    </row>
    <row r="1167" customFormat="false" ht="43.25" hidden="false" customHeight="false" outlineLevel="0" collapsed="false">
      <c r="A1167" s="72" t="s">
        <v>659</v>
      </c>
      <c r="B1167" s="48" t="s">
        <v>642</v>
      </c>
      <c r="C1167" s="111" t="n">
        <v>2110</v>
      </c>
      <c r="D1167" s="111"/>
      <c r="E1167" s="69" t="n">
        <f aca="false">SUM(C1167:D1167)</f>
        <v>2110</v>
      </c>
    </row>
    <row r="1168" customFormat="false" ht="12.8" hidden="false" customHeight="false" outlineLevel="0" collapsed="false">
      <c r="A1168" s="72" t="s">
        <v>655</v>
      </c>
      <c r="B1168" s="48" t="s">
        <v>656</v>
      </c>
      <c r="C1168" s="69" t="n">
        <v>12000</v>
      </c>
      <c r="D1168" s="69"/>
      <c r="E1168" s="69" t="n">
        <f aca="false">SUM(C1168:D1168)</f>
        <v>12000</v>
      </c>
    </row>
    <row r="1169" customFormat="false" ht="22.35" hidden="false" customHeight="false" outlineLevel="0" collapsed="false">
      <c r="A1169" s="72" t="s">
        <v>658</v>
      </c>
      <c r="B1169" s="79" t="s">
        <v>620</v>
      </c>
      <c r="C1169" s="111"/>
      <c r="D1169" s="111"/>
      <c r="E1169" s="69"/>
    </row>
    <row r="1170" customFormat="false" ht="32.8" hidden="false" customHeight="false" outlineLevel="0" collapsed="false">
      <c r="A1170" s="72" t="s">
        <v>30</v>
      </c>
      <c r="B1170" s="79" t="s">
        <v>31</v>
      </c>
      <c r="C1170" s="111"/>
      <c r="D1170" s="111"/>
      <c r="E1170" s="69"/>
    </row>
    <row r="1171" customFormat="false" ht="12.8" hidden="false" customHeight="false" outlineLevel="0" collapsed="false">
      <c r="A1171" s="190"/>
      <c r="B1171" s="48"/>
      <c r="C1171" s="69"/>
      <c r="D1171" s="69"/>
      <c r="E1171" s="69" t="n">
        <f aca="false">SUM(C1171:D1171)</f>
        <v>0</v>
      </c>
    </row>
    <row r="1172" customFormat="false" ht="57.45" hidden="false" customHeight="false" outlineLevel="0" collapsed="false">
      <c r="A1172" s="61" t="s">
        <v>744</v>
      </c>
      <c r="B1172" s="76" t="s">
        <v>19</v>
      </c>
      <c r="C1172" s="108" t="n">
        <f aca="false">SUM(C1174:C1180)</f>
        <v>7170820</v>
      </c>
      <c r="D1172" s="108" t="n">
        <f aca="false">SUM(D1174:D1180)</f>
        <v>0</v>
      </c>
      <c r="E1172" s="108" t="n">
        <f aca="false">SUM(C1172:D1172)</f>
        <v>7170820</v>
      </c>
    </row>
    <row r="1173" customFormat="false" ht="22.35" hidden="false" customHeight="false" outlineLevel="0" collapsed="false">
      <c r="A1173" s="67" t="s">
        <v>26</v>
      </c>
      <c r="B1173" s="179"/>
      <c r="C1173" s="112" t="n">
        <f aca="false">SUM(C1174:C1180)</f>
        <v>7170820</v>
      </c>
      <c r="D1173" s="112"/>
      <c r="E1173" s="82" t="n">
        <f aca="false">SUM(C1173:D1173)</f>
        <v>7170820</v>
      </c>
    </row>
    <row r="1174" customFormat="false" ht="22.35" hidden="false" customHeight="false" outlineLevel="0" collapsed="false">
      <c r="A1174" s="72" t="s">
        <v>654</v>
      </c>
      <c r="B1174" s="48" t="s">
        <v>618</v>
      </c>
      <c r="C1174" s="111" t="n">
        <v>7023250</v>
      </c>
      <c r="D1174" s="112"/>
      <c r="E1174" s="82" t="n">
        <f aca="false">SUM(C1174:D1174)</f>
        <v>7023250</v>
      </c>
    </row>
    <row r="1175" customFormat="false" ht="32.8" hidden="false" customHeight="false" outlineLevel="0" collapsed="false">
      <c r="A1175" s="72" t="s">
        <v>708</v>
      </c>
      <c r="B1175" s="48" t="s">
        <v>628</v>
      </c>
      <c r="C1175" s="69" t="n">
        <v>2100</v>
      </c>
      <c r="D1175" s="69"/>
      <c r="E1175" s="82" t="n">
        <f aca="false">SUM(C1175:D1175)</f>
        <v>2100</v>
      </c>
    </row>
    <row r="1176" customFormat="false" ht="53.7" hidden="false" customHeight="false" outlineLevel="0" collapsed="false">
      <c r="A1176" s="72" t="s">
        <v>745</v>
      </c>
      <c r="B1176" s="48" t="s">
        <v>636</v>
      </c>
      <c r="C1176" s="69" t="n">
        <v>41010</v>
      </c>
      <c r="D1176" s="69"/>
      <c r="E1176" s="82" t="n">
        <f aca="false">SUM(C1176:D1176)</f>
        <v>41010</v>
      </c>
    </row>
    <row r="1177" customFormat="false" ht="43.25" hidden="false" customHeight="false" outlineLevel="0" collapsed="false">
      <c r="A1177" s="72" t="s">
        <v>659</v>
      </c>
      <c r="B1177" s="48" t="s">
        <v>642</v>
      </c>
      <c r="C1177" s="69" t="n">
        <v>2460</v>
      </c>
      <c r="D1177" s="69"/>
      <c r="E1177" s="82" t="n">
        <f aca="false">SUM(C1177:D1177)</f>
        <v>2460</v>
      </c>
    </row>
    <row r="1178" customFormat="false" ht="43.25" hidden="false" customHeight="false" outlineLevel="0" collapsed="false">
      <c r="A1178" s="72" t="s">
        <v>660</v>
      </c>
      <c r="B1178" s="48" t="s">
        <v>626</v>
      </c>
      <c r="C1178" s="111" t="n">
        <v>90000</v>
      </c>
      <c r="D1178" s="111"/>
      <c r="E1178" s="69" t="n">
        <f aca="false">SUM(C1178:D1178)</f>
        <v>90000</v>
      </c>
    </row>
    <row r="1179" customFormat="false" ht="12.8" hidden="false" customHeight="false" outlineLevel="0" collapsed="false">
      <c r="A1179" s="72" t="s">
        <v>655</v>
      </c>
      <c r="B1179" s="48" t="s">
        <v>656</v>
      </c>
      <c r="C1179" s="69" t="n">
        <v>12000</v>
      </c>
      <c r="D1179" s="69"/>
      <c r="E1179" s="69" t="n">
        <f aca="false">SUM(C1179:D1179)</f>
        <v>12000</v>
      </c>
    </row>
    <row r="1180" customFormat="false" ht="22.35" hidden="false" customHeight="false" outlineLevel="0" collapsed="false">
      <c r="A1180" s="72" t="s">
        <v>658</v>
      </c>
      <c r="B1180" s="79" t="s">
        <v>620</v>
      </c>
      <c r="C1180" s="69"/>
      <c r="D1180" s="69"/>
      <c r="E1180" s="82" t="n">
        <f aca="false">SUM(C1180:D1180)</f>
        <v>0</v>
      </c>
    </row>
    <row r="1181" customFormat="false" ht="12.8" hidden="false" customHeight="false" outlineLevel="0" collapsed="false">
      <c r="A1181" s="72"/>
      <c r="B1181" s="48"/>
      <c r="C1181" s="69"/>
      <c r="D1181" s="69"/>
      <c r="E1181" s="69" t="n">
        <f aca="false">SUM(C1181:D1181)</f>
        <v>0</v>
      </c>
    </row>
    <row r="1182" customFormat="false" ht="57.45" hidden="false" customHeight="false" outlineLevel="0" collapsed="false">
      <c r="A1182" s="61" t="s">
        <v>746</v>
      </c>
      <c r="B1182" s="76" t="s">
        <v>19</v>
      </c>
      <c r="C1182" s="108" t="n">
        <f aca="false">SUM(C1184:C1189)</f>
        <v>6507250</v>
      </c>
      <c r="D1182" s="108" t="n">
        <f aca="false">SUM(D1184:D1189)</f>
        <v>0</v>
      </c>
      <c r="E1182" s="108" t="n">
        <f aca="false">SUM(C1182:D1182)</f>
        <v>6507250</v>
      </c>
    </row>
    <row r="1183" customFormat="false" ht="22.35" hidden="false" customHeight="false" outlineLevel="0" collapsed="false">
      <c r="A1183" s="67" t="s">
        <v>26</v>
      </c>
      <c r="B1183" s="179"/>
      <c r="C1183" s="111" t="n">
        <f aca="false">SUM(C1184:C1189)</f>
        <v>6507250</v>
      </c>
      <c r="D1183" s="112"/>
      <c r="E1183" s="69" t="n">
        <f aca="false">SUM(C1183:D1183)</f>
        <v>6507250</v>
      </c>
    </row>
    <row r="1184" customFormat="false" ht="22.35" hidden="false" customHeight="false" outlineLevel="0" collapsed="false">
      <c r="A1184" s="72" t="s">
        <v>654</v>
      </c>
      <c r="B1184" s="48" t="s">
        <v>618</v>
      </c>
      <c r="C1184" s="111" t="n">
        <v>6309550</v>
      </c>
      <c r="D1184" s="111"/>
      <c r="E1184" s="69" t="n">
        <f aca="false">SUM(C1184:D1184)</f>
        <v>6309550</v>
      </c>
    </row>
    <row r="1185" customFormat="false" ht="74.6" hidden="false" customHeight="false" outlineLevel="0" collapsed="false">
      <c r="A1185" s="72" t="s">
        <v>729</v>
      </c>
      <c r="B1185" s="48" t="s">
        <v>630</v>
      </c>
      <c r="C1185" s="111" t="n">
        <v>41900</v>
      </c>
      <c r="D1185" s="111"/>
      <c r="E1185" s="69" t="n">
        <f aca="false">SUM(C1185:D1185)</f>
        <v>41900</v>
      </c>
    </row>
    <row r="1186" customFormat="false" ht="53.7" hidden="false" customHeight="false" outlineLevel="0" collapsed="false">
      <c r="A1186" s="72" t="s">
        <v>745</v>
      </c>
      <c r="B1186" s="48" t="s">
        <v>636</v>
      </c>
      <c r="C1186" s="111" t="n">
        <v>51800</v>
      </c>
      <c r="D1186" s="111"/>
      <c r="E1186" s="69" t="n">
        <f aca="false">SUM(C1186:D1186)</f>
        <v>51800</v>
      </c>
    </row>
    <row r="1187" customFormat="false" ht="43.25" hidden="false" customHeight="false" outlineLevel="0" collapsed="false">
      <c r="A1187" s="75" t="s">
        <v>660</v>
      </c>
      <c r="B1187" s="48" t="s">
        <v>626</v>
      </c>
      <c r="C1187" s="111" t="n">
        <v>92000</v>
      </c>
      <c r="D1187" s="111"/>
      <c r="E1187" s="69" t="n">
        <f aca="false">SUM(C1187:D1187)</f>
        <v>92000</v>
      </c>
    </row>
    <row r="1188" customFormat="false" ht="12.8" hidden="false" customHeight="false" outlineLevel="0" collapsed="false">
      <c r="A1188" s="72" t="s">
        <v>655</v>
      </c>
      <c r="B1188" s="48" t="s">
        <v>656</v>
      </c>
      <c r="C1188" s="69" t="n">
        <v>12000</v>
      </c>
      <c r="D1188" s="69"/>
      <c r="E1188" s="69" t="n">
        <f aca="false">SUM(C1188:D1188)</f>
        <v>12000</v>
      </c>
    </row>
    <row r="1189" customFormat="false" ht="22.35" hidden="false" customHeight="false" outlineLevel="0" collapsed="false">
      <c r="A1189" s="72" t="s">
        <v>658</v>
      </c>
      <c r="B1189" s="79" t="s">
        <v>620</v>
      </c>
      <c r="C1189" s="111"/>
      <c r="D1189" s="111"/>
      <c r="E1189" s="69"/>
    </row>
    <row r="1190" customFormat="false" ht="12.8" hidden="false" customHeight="false" outlineLevel="0" collapsed="false">
      <c r="A1190" s="72"/>
      <c r="B1190" s="48"/>
      <c r="C1190" s="69"/>
      <c r="D1190" s="69"/>
      <c r="E1190" s="69"/>
    </row>
    <row r="1191" customFormat="false" ht="57.45" hidden="false" customHeight="false" outlineLevel="0" collapsed="false">
      <c r="A1191" s="61" t="s">
        <v>747</v>
      </c>
      <c r="B1191" s="76" t="s">
        <v>19</v>
      </c>
      <c r="C1191" s="108" t="n">
        <f aca="false">SUM(C1193:C1200)</f>
        <v>6657900</v>
      </c>
      <c r="D1191" s="108" t="n">
        <f aca="false">SUM(D1193:D1200)</f>
        <v>0</v>
      </c>
      <c r="E1191" s="108" t="n">
        <f aca="false">SUM(C1191:D1191)</f>
        <v>6657900</v>
      </c>
    </row>
    <row r="1192" customFormat="false" ht="22.35" hidden="false" customHeight="false" outlineLevel="0" collapsed="false">
      <c r="A1192" s="67" t="s">
        <v>26</v>
      </c>
      <c r="B1192" s="179"/>
      <c r="C1192" s="151" t="n">
        <f aca="false">SUM(C1193:C1200)</f>
        <v>6657900</v>
      </c>
      <c r="D1192" s="166"/>
      <c r="E1192" s="69" t="n">
        <f aca="false">SUM(C1192:D1192)</f>
        <v>6657900</v>
      </c>
    </row>
    <row r="1193" customFormat="false" ht="22.35" hidden="false" customHeight="false" outlineLevel="0" collapsed="false">
      <c r="A1193" s="72" t="s">
        <v>654</v>
      </c>
      <c r="B1193" s="48" t="s">
        <v>618</v>
      </c>
      <c r="C1193" s="111" t="n">
        <v>5944590</v>
      </c>
      <c r="D1193" s="111"/>
      <c r="E1193" s="69" t="n">
        <f aca="false">SUM(C1193:D1193)</f>
        <v>5944590</v>
      </c>
    </row>
    <row r="1194" customFormat="false" ht="32.8" hidden="false" customHeight="false" outlineLevel="0" collapsed="false">
      <c r="A1194" s="72" t="s">
        <v>708</v>
      </c>
      <c r="B1194" s="48" t="s">
        <v>628</v>
      </c>
      <c r="C1194" s="111" t="n">
        <v>4200</v>
      </c>
      <c r="D1194" s="111"/>
      <c r="E1194" s="69" t="n">
        <f aca="false">SUM(C1194:D1194)</f>
        <v>4200</v>
      </c>
    </row>
    <row r="1195" customFormat="false" ht="43.25" hidden="false" customHeight="false" outlineLevel="0" collapsed="false">
      <c r="A1195" s="72" t="s">
        <v>660</v>
      </c>
      <c r="B1195" s="48" t="s">
        <v>626</v>
      </c>
      <c r="C1195" s="111" t="n">
        <v>620500</v>
      </c>
      <c r="D1195" s="111"/>
      <c r="E1195" s="69" t="n">
        <f aca="false">SUM(C1195:D1195)</f>
        <v>620500</v>
      </c>
    </row>
    <row r="1196" customFormat="false" ht="43.25" hidden="false" customHeight="false" outlineLevel="0" collapsed="false">
      <c r="A1196" s="72" t="s">
        <v>659</v>
      </c>
      <c r="B1196" s="48" t="s">
        <v>642</v>
      </c>
      <c r="C1196" s="69" t="n">
        <v>2220</v>
      </c>
      <c r="D1196" s="69"/>
      <c r="E1196" s="69" t="n">
        <f aca="false">SUM(C1196:D1196)</f>
        <v>2220</v>
      </c>
    </row>
    <row r="1197" customFormat="false" ht="53.7" hidden="false" customHeight="false" outlineLevel="0" collapsed="false">
      <c r="A1197" s="72" t="s">
        <v>745</v>
      </c>
      <c r="B1197" s="48" t="s">
        <v>636</v>
      </c>
      <c r="C1197" s="111" t="n">
        <v>46080</v>
      </c>
      <c r="D1197" s="111"/>
      <c r="E1197" s="69" t="n">
        <f aca="false">SUM(C1197:D1197)</f>
        <v>46080</v>
      </c>
    </row>
    <row r="1198" customFormat="false" ht="43.25" hidden="false" customHeight="false" outlineLevel="0" collapsed="false">
      <c r="A1198" s="72" t="s">
        <v>328</v>
      </c>
      <c r="B1198" s="48" t="s">
        <v>329</v>
      </c>
      <c r="C1198" s="111" t="n">
        <v>27310</v>
      </c>
      <c r="D1198" s="111"/>
      <c r="E1198" s="69" t="n">
        <f aca="false">SUM(C1198:D1198)</f>
        <v>27310</v>
      </c>
    </row>
    <row r="1199" customFormat="false" ht="12.8" hidden="false" customHeight="false" outlineLevel="0" collapsed="false">
      <c r="A1199" s="72" t="s">
        <v>655</v>
      </c>
      <c r="B1199" s="48" t="s">
        <v>656</v>
      </c>
      <c r="C1199" s="69" t="n">
        <v>13000</v>
      </c>
      <c r="D1199" s="69"/>
      <c r="E1199" s="69" t="n">
        <f aca="false">SUM(C1199:D1199)</f>
        <v>13000</v>
      </c>
    </row>
    <row r="1200" customFormat="false" ht="22.35" hidden="false" customHeight="false" outlineLevel="0" collapsed="false">
      <c r="A1200" s="72" t="s">
        <v>658</v>
      </c>
      <c r="B1200" s="79" t="s">
        <v>620</v>
      </c>
      <c r="C1200" s="111"/>
      <c r="D1200" s="111"/>
      <c r="E1200" s="69"/>
    </row>
    <row r="1201" customFormat="false" ht="12.8" hidden="false" customHeight="false" outlineLevel="0" collapsed="false">
      <c r="A1201" s="72"/>
      <c r="B1201" s="48"/>
      <c r="C1201" s="69"/>
      <c r="D1201" s="69"/>
      <c r="E1201" s="69"/>
    </row>
    <row r="1202" customFormat="false" ht="57.45" hidden="false" customHeight="false" outlineLevel="0" collapsed="false">
      <c r="A1202" s="61" t="s">
        <v>748</v>
      </c>
      <c r="B1202" s="76" t="s">
        <v>19</v>
      </c>
      <c r="C1202" s="108" t="n">
        <f aca="false">SUM(C1204:C1206)</f>
        <v>3430030</v>
      </c>
      <c r="D1202" s="108" t="n">
        <f aca="false">SUM(D1204:D1206)</f>
        <v>0</v>
      </c>
      <c r="E1202" s="108" t="n">
        <f aca="false">SUM(C1202:D1202)</f>
        <v>3430030</v>
      </c>
    </row>
    <row r="1203" customFormat="false" ht="22.35" hidden="false" customHeight="false" outlineLevel="0" collapsed="false">
      <c r="A1203" s="67" t="s">
        <v>26</v>
      </c>
      <c r="B1203" s="179"/>
      <c r="C1203" s="111" t="n">
        <f aca="false">SUM(C1204:C1206)</f>
        <v>3430030</v>
      </c>
      <c r="D1203" s="112"/>
      <c r="E1203" s="82" t="n">
        <f aca="false">D1203+C1203</f>
        <v>3430030</v>
      </c>
    </row>
    <row r="1204" customFormat="false" ht="22.35" hidden="false" customHeight="false" outlineLevel="0" collapsed="false">
      <c r="A1204" s="72" t="s">
        <v>654</v>
      </c>
      <c r="B1204" s="48" t="s">
        <v>618</v>
      </c>
      <c r="C1204" s="69" t="n">
        <v>3248030</v>
      </c>
      <c r="D1204" s="69"/>
      <c r="E1204" s="82" t="n">
        <f aca="false">D1204+C1204</f>
        <v>3248030</v>
      </c>
    </row>
    <row r="1205" customFormat="false" ht="32.8" hidden="false" customHeight="false" outlineLevel="0" collapsed="false">
      <c r="A1205" s="116" t="s">
        <v>30</v>
      </c>
      <c r="B1205" s="124" t="s">
        <v>31</v>
      </c>
      <c r="C1205" s="103" t="n">
        <v>55000</v>
      </c>
      <c r="D1205" s="103"/>
      <c r="E1205" s="144" t="n">
        <f aca="false">D1205+C1205</f>
        <v>55000</v>
      </c>
    </row>
    <row r="1206" customFormat="false" ht="12.8" hidden="false" customHeight="false" outlineLevel="0" collapsed="false">
      <c r="A1206" s="67" t="s">
        <v>655</v>
      </c>
      <c r="B1206" s="203" t="s">
        <v>656</v>
      </c>
      <c r="C1206" s="113" t="n">
        <f aca="false">7000+120000</f>
        <v>127000</v>
      </c>
      <c r="D1206" s="113"/>
      <c r="E1206" s="113" t="n">
        <f aca="false">SUM(C1206:D1206)</f>
        <v>127000</v>
      </c>
    </row>
    <row r="1207" customFormat="false" ht="64.15" hidden="false" customHeight="false" outlineLevel="0" collapsed="false">
      <c r="A1207" s="126" t="s">
        <v>749</v>
      </c>
      <c r="B1207" s="204"/>
      <c r="C1207" s="69"/>
      <c r="D1207" s="69"/>
      <c r="E1207" s="69"/>
    </row>
    <row r="1208" customFormat="false" ht="12.8" hidden="false" customHeight="false" outlineLevel="0" collapsed="false">
      <c r="A1208" s="72"/>
      <c r="B1208" s="48"/>
      <c r="C1208" s="69"/>
      <c r="D1208" s="69"/>
      <c r="E1208" s="69"/>
    </row>
    <row r="1209" customFormat="false" ht="68.65" hidden="false" customHeight="false" outlineLevel="0" collapsed="false">
      <c r="A1209" s="61" t="s">
        <v>750</v>
      </c>
      <c r="B1209" s="76" t="s">
        <v>19</v>
      </c>
      <c r="C1209" s="183" t="n">
        <f aca="false">SUM(C1211:C1218)</f>
        <v>7078130</v>
      </c>
      <c r="D1209" s="183" t="n">
        <f aca="false">SUM(D1211:D1218)</f>
        <v>0</v>
      </c>
      <c r="E1209" s="183" t="n">
        <f aca="false">SUM(C1209:D1209)</f>
        <v>7078130</v>
      </c>
    </row>
    <row r="1210" customFormat="false" ht="22.35" hidden="false" customHeight="false" outlineLevel="0" collapsed="false">
      <c r="A1210" s="67" t="s">
        <v>26</v>
      </c>
      <c r="B1210" s="179"/>
      <c r="C1210" s="185" t="n">
        <f aca="false">SUM(C1211:C1218)</f>
        <v>7078130</v>
      </c>
      <c r="D1210" s="186"/>
      <c r="E1210" s="69" t="n">
        <f aca="false">SUM(C1210:D1210)</f>
        <v>7078130</v>
      </c>
    </row>
    <row r="1211" customFormat="false" ht="22.35" hidden="false" customHeight="false" outlineLevel="0" collapsed="false">
      <c r="A1211" s="72" t="s">
        <v>654</v>
      </c>
      <c r="B1211" s="48" t="s">
        <v>618</v>
      </c>
      <c r="C1211" s="185" t="n">
        <v>6911930</v>
      </c>
      <c r="D1211" s="185"/>
      <c r="E1211" s="69" t="n">
        <f aca="false">SUM(C1211:D1211)</f>
        <v>6911930</v>
      </c>
    </row>
    <row r="1212" customFormat="false" ht="22.35" hidden="false" customHeight="false" outlineLevel="0" collapsed="false">
      <c r="A1212" s="72" t="s">
        <v>658</v>
      </c>
      <c r="B1212" s="48" t="s">
        <v>620</v>
      </c>
      <c r="C1212" s="185" t="n">
        <v>132220</v>
      </c>
      <c r="D1212" s="185"/>
      <c r="E1212" s="69" t="n">
        <f aca="false">SUM(C1212:D1212)</f>
        <v>132220</v>
      </c>
    </row>
    <row r="1213" customFormat="false" ht="74.6" hidden="false" customHeight="false" outlineLevel="0" collapsed="false">
      <c r="A1213" s="72" t="s">
        <v>729</v>
      </c>
      <c r="B1213" s="48" t="s">
        <v>630</v>
      </c>
      <c r="C1213" s="69" t="n">
        <v>15710</v>
      </c>
      <c r="D1213" s="69"/>
      <c r="E1213" s="69" t="n">
        <f aca="false">SUM(C1213:D1213)</f>
        <v>15710</v>
      </c>
    </row>
    <row r="1214" customFormat="false" ht="43.25" hidden="false" customHeight="false" outlineLevel="0" collapsed="false">
      <c r="A1214" s="72" t="s">
        <v>659</v>
      </c>
      <c r="B1214" s="48" t="s">
        <v>642</v>
      </c>
      <c r="C1214" s="69" t="n">
        <v>3170</v>
      </c>
      <c r="D1214" s="69"/>
      <c r="E1214" s="69" t="n">
        <f aca="false">SUM(C1214:D1214)</f>
        <v>3170</v>
      </c>
    </row>
    <row r="1215" customFormat="false" ht="32.8" hidden="false" customHeight="false" outlineLevel="0" collapsed="false">
      <c r="A1215" s="72" t="s">
        <v>708</v>
      </c>
      <c r="B1215" s="48" t="s">
        <v>628</v>
      </c>
      <c r="C1215" s="69" t="n">
        <v>2100</v>
      </c>
      <c r="D1215" s="69"/>
      <c r="E1215" s="69" t="n">
        <f aca="false">SUM(C1215:D1215)</f>
        <v>2100</v>
      </c>
    </row>
    <row r="1216" customFormat="false" ht="12.8" hidden="false" customHeight="false" outlineLevel="0" collapsed="false">
      <c r="A1216" s="72" t="s">
        <v>655</v>
      </c>
      <c r="B1216" s="48" t="s">
        <v>656</v>
      </c>
      <c r="C1216" s="69" t="n">
        <v>13000</v>
      </c>
      <c r="D1216" s="69"/>
      <c r="E1216" s="69" t="n">
        <f aca="false">SUM(C1216:D1216)</f>
        <v>13000</v>
      </c>
    </row>
    <row r="1217" customFormat="false" ht="43.25" hidden="false" customHeight="false" outlineLevel="0" collapsed="false">
      <c r="A1217" s="72" t="s">
        <v>660</v>
      </c>
      <c r="B1217" s="79" t="s">
        <v>626</v>
      </c>
      <c r="C1217" s="69"/>
      <c r="D1217" s="69"/>
      <c r="E1217" s="69" t="n">
        <f aca="false">SUM(C1217:D1217)</f>
        <v>0</v>
      </c>
    </row>
    <row r="1218" customFormat="false" ht="32.8" hidden="false" customHeight="false" outlineLevel="0" collapsed="false">
      <c r="A1218" s="72" t="s">
        <v>751</v>
      </c>
      <c r="B1218" s="79" t="s">
        <v>752</v>
      </c>
      <c r="C1218" s="69"/>
      <c r="D1218" s="69"/>
      <c r="E1218" s="82" t="n">
        <f aca="false">SUM(C1218:D1218)</f>
        <v>0</v>
      </c>
    </row>
    <row r="1219" customFormat="false" ht="12.8" hidden="false" customHeight="false" outlineLevel="0" collapsed="false">
      <c r="A1219" s="72"/>
      <c r="B1219" s="48"/>
      <c r="C1219" s="69"/>
      <c r="D1219" s="69"/>
      <c r="E1219" s="69"/>
    </row>
    <row r="1220" customFormat="false" ht="57.45" hidden="false" customHeight="false" outlineLevel="0" collapsed="false">
      <c r="A1220" s="61" t="s">
        <v>753</v>
      </c>
      <c r="B1220" s="76" t="s">
        <v>19</v>
      </c>
      <c r="C1220" s="108" t="n">
        <f aca="false">SUM(C1222:C1225)</f>
        <v>5089990</v>
      </c>
      <c r="D1220" s="108" t="n">
        <f aca="false">SUM(D1222:D1225)</f>
        <v>0</v>
      </c>
      <c r="E1220" s="108" t="n">
        <f aca="false">SUM(C1220:D1220)</f>
        <v>5089990</v>
      </c>
    </row>
    <row r="1221" customFormat="false" ht="22.35" hidden="false" customHeight="false" outlineLevel="0" collapsed="false">
      <c r="A1221" s="67" t="s">
        <v>26</v>
      </c>
      <c r="B1221" s="179"/>
      <c r="C1221" s="151" t="n">
        <f aca="false">SUM(C1222:C1225)</f>
        <v>5089990</v>
      </c>
      <c r="D1221" s="166"/>
      <c r="E1221" s="69" t="n">
        <f aca="false">SUM(C1221:D1221)</f>
        <v>5089990</v>
      </c>
    </row>
    <row r="1222" customFormat="false" ht="22.35" hidden="false" customHeight="false" outlineLevel="0" collapsed="false">
      <c r="A1222" s="72" t="s">
        <v>654</v>
      </c>
      <c r="B1222" s="48" t="s">
        <v>618</v>
      </c>
      <c r="C1222" s="111" t="n">
        <v>5083990</v>
      </c>
      <c r="D1222" s="111"/>
      <c r="E1222" s="69" t="n">
        <f aca="false">SUM(C1222:D1222)</f>
        <v>5083990</v>
      </c>
    </row>
    <row r="1223" customFormat="false" ht="12.8" hidden="false" customHeight="false" outlineLevel="0" collapsed="false">
      <c r="A1223" s="72" t="s">
        <v>655</v>
      </c>
      <c r="B1223" s="48" t="s">
        <v>656</v>
      </c>
      <c r="C1223" s="69" t="n">
        <v>6000</v>
      </c>
      <c r="D1223" s="69"/>
      <c r="E1223" s="69" t="n">
        <f aca="false">SUM(C1223:D1223)</f>
        <v>6000</v>
      </c>
    </row>
    <row r="1224" customFormat="false" ht="22.35" hidden="false" customHeight="false" outlineLevel="0" collapsed="false">
      <c r="A1224" s="72" t="s">
        <v>658</v>
      </c>
      <c r="B1224" s="79" t="s">
        <v>620</v>
      </c>
      <c r="C1224" s="111"/>
      <c r="D1224" s="111"/>
      <c r="E1224" s="69"/>
    </row>
    <row r="1225" customFormat="false" ht="74.6" hidden="false" customHeight="false" outlineLevel="0" collapsed="false">
      <c r="A1225" s="72" t="s">
        <v>731</v>
      </c>
      <c r="B1225" s="79" t="s">
        <v>640</v>
      </c>
      <c r="C1225" s="111"/>
      <c r="D1225" s="111"/>
      <c r="E1225" s="69" t="n">
        <f aca="false">SUM(C1225:D1225)</f>
        <v>0</v>
      </c>
    </row>
    <row r="1226" customFormat="false" ht="12.8" hidden="false" customHeight="false" outlineLevel="0" collapsed="false">
      <c r="A1226" s="72"/>
      <c r="B1226" s="48"/>
      <c r="C1226" s="69"/>
      <c r="D1226" s="69"/>
      <c r="E1226" s="69"/>
    </row>
    <row r="1227" customFormat="false" ht="113.4" hidden="false" customHeight="false" outlineLevel="0" collapsed="false">
      <c r="A1227" s="131" t="s">
        <v>754</v>
      </c>
      <c r="B1227" s="76" t="s">
        <v>19</v>
      </c>
      <c r="C1227" s="108" t="n">
        <f aca="false">SUM(C1229:C1235)</f>
        <v>3971310</v>
      </c>
      <c r="D1227" s="108" t="n">
        <f aca="false">SUM(D1229:D1235)</f>
        <v>0</v>
      </c>
      <c r="E1227" s="108" t="n">
        <f aca="false">SUM(C1227:D1227)</f>
        <v>3971310</v>
      </c>
    </row>
    <row r="1228" customFormat="false" ht="22.35" hidden="false" customHeight="false" outlineLevel="0" collapsed="false">
      <c r="A1228" s="67" t="s">
        <v>26</v>
      </c>
      <c r="B1228" s="179"/>
      <c r="C1228" s="187" t="n">
        <f aca="false">SUM(C1229:C1235)</f>
        <v>3971310</v>
      </c>
      <c r="D1228" s="166"/>
      <c r="E1228" s="187" t="n">
        <f aca="false">SUM(C1228:D1228)</f>
        <v>3971310</v>
      </c>
    </row>
    <row r="1229" customFormat="false" ht="22.35" hidden="false" customHeight="false" outlineLevel="0" collapsed="false">
      <c r="A1229" s="72" t="s">
        <v>654</v>
      </c>
      <c r="B1229" s="48" t="s">
        <v>618</v>
      </c>
      <c r="C1229" s="111" t="n">
        <v>3935850</v>
      </c>
      <c r="D1229" s="111"/>
      <c r="E1229" s="187" t="n">
        <f aca="false">SUM(C1229:D1229)</f>
        <v>3935850</v>
      </c>
    </row>
    <row r="1230" customFormat="false" ht="53.7" hidden="false" customHeight="false" outlineLevel="0" collapsed="false">
      <c r="A1230" s="72" t="s">
        <v>745</v>
      </c>
      <c r="B1230" s="48" t="s">
        <v>636</v>
      </c>
      <c r="C1230" s="111" t="n">
        <v>15440</v>
      </c>
      <c r="D1230" s="111"/>
      <c r="E1230" s="187" t="n">
        <f aca="false">SUM(C1230:D1230)</f>
        <v>15440</v>
      </c>
    </row>
    <row r="1231" customFormat="false" ht="85.05" hidden="false" customHeight="false" outlineLevel="0" collapsed="false">
      <c r="A1231" s="72" t="s">
        <v>741</v>
      </c>
      <c r="B1231" s="48" t="s">
        <v>638</v>
      </c>
      <c r="C1231" s="111" t="n">
        <v>12920</v>
      </c>
      <c r="D1231" s="111"/>
      <c r="E1231" s="187" t="n">
        <f aca="false">SUM(C1231:D1231)</f>
        <v>12920</v>
      </c>
    </row>
    <row r="1232" customFormat="false" ht="32.8" hidden="false" customHeight="false" outlineLevel="0" collapsed="false">
      <c r="A1232" s="72" t="s">
        <v>698</v>
      </c>
      <c r="B1232" s="48" t="s">
        <v>628</v>
      </c>
      <c r="C1232" s="69" t="n">
        <v>2100</v>
      </c>
      <c r="D1232" s="69"/>
      <c r="E1232" s="82" t="n">
        <f aca="false">SUM(C1232:D1232)</f>
        <v>2100</v>
      </c>
    </row>
    <row r="1233" customFormat="false" ht="12.8" hidden="false" customHeight="false" outlineLevel="0" collapsed="false">
      <c r="A1233" s="72" t="s">
        <v>655</v>
      </c>
      <c r="B1233" s="48" t="s">
        <v>656</v>
      </c>
      <c r="C1233" s="111" t="n">
        <v>5000</v>
      </c>
      <c r="D1233" s="111"/>
      <c r="E1233" s="187" t="n">
        <f aca="false">SUM(C1233:D1233)</f>
        <v>5000</v>
      </c>
    </row>
    <row r="1234" customFormat="false" ht="22.35" hidden="false" customHeight="false" outlineLevel="0" collapsed="false">
      <c r="A1234" s="72" t="s">
        <v>658</v>
      </c>
      <c r="B1234" s="79" t="s">
        <v>620</v>
      </c>
      <c r="C1234" s="111"/>
      <c r="D1234" s="111"/>
      <c r="E1234" s="187"/>
    </row>
    <row r="1235" customFormat="false" ht="43.25" hidden="false" customHeight="false" outlineLevel="0" collapsed="false">
      <c r="A1235" s="72" t="s">
        <v>660</v>
      </c>
      <c r="B1235" s="79" t="s">
        <v>626</v>
      </c>
      <c r="C1235" s="111"/>
      <c r="D1235" s="111"/>
      <c r="E1235" s="69" t="n">
        <f aca="false">SUM(C1235:D1235)</f>
        <v>0</v>
      </c>
    </row>
    <row r="1236" customFormat="false" ht="12.8" hidden="false" customHeight="false" outlineLevel="0" collapsed="false">
      <c r="A1236" s="72"/>
      <c r="B1236" s="48"/>
      <c r="C1236" s="69"/>
      <c r="D1236" s="69"/>
      <c r="E1236" s="194" t="n">
        <f aca="false">SUM(C1236:D1236)</f>
        <v>0</v>
      </c>
    </row>
    <row r="1237" customFormat="false" ht="57.45" hidden="false" customHeight="false" outlineLevel="0" collapsed="false">
      <c r="A1237" s="61" t="s">
        <v>755</v>
      </c>
      <c r="B1237" s="76" t="s">
        <v>19</v>
      </c>
      <c r="C1237" s="183" t="n">
        <f aca="false">SUM(C1239:C1241)</f>
        <v>2785690</v>
      </c>
      <c r="D1237" s="183" t="n">
        <f aca="false">SUM(D1239:D1241)</f>
        <v>0</v>
      </c>
      <c r="E1237" s="183" t="n">
        <f aca="false">SUM(C1237:D1237)</f>
        <v>2785690</v>
      </c>
    </row>
    <row r="1238" customFormat="false" ht="22.35" hidden="false" customHeight="false" outlineLevel="0" collapsed="false">
      <c r="A1238" s="67" t="s">
        <v>26</v>
      </c>
      <c r="B1238" s="179"/>
      <c r="C1238" s="185" t="n">
        <f aca="false">SUM(C1239:C1241)</f>
        <v>2785690</v>
      </c>
      <c r="D1238" s="186"/>
      <c r="E1238" s="69" t="n">
        <f aca="false">SUM(C1238:D1238)</f>
        <v>2785690</v>
      </c>
    </row>
    <row r="1239" customFormat="false" ht="22.35" hidden="false" customHeight="false" outlineLevel="0" collapsed="false">
      <c r="A1239" s="72" t="s">
        <v>654</v>
      </c>
      <c r="B1239" s="48" t="s">
        <v>618</v>
      </c>
      <c r="C1239" s="185" t="n">
        <v>2778690</v>
      </c>
      <c r="D1239" s="186"/>
      <c r="E1239" s="69" t="n">
        <f aca="false">SUM(C1239:D1239)</f>
        <v>2778690</v>
      </c>
    </row>
    <row r="1240" customFormat="false" ht="12.8" hidden="false" customHeight="false" outlineLevel="0" collapsed="false">
      <c r="A1240" s="72" t="s">
        <v>655</v>
      </c>
      <c r="B1240" s="48" t="s">
        <v>656</v>
      </c>
      <c r="C1240" s="185" t="n">
        <v>7000</v>
      </c>
      <c r="D1240" s="186"/>
      <c r="E1240" s="69" t="n">
        <f aca="false">SUM(C1240:D1240)</f>
        <v>7000</v>
      </c>
    </row>
    <row r="1241" customFormat="false" ht="22.35" hidden="false" customHeight="false" outlineLevel="0" collapsed="false">
      <c r="A1241" s="72" t="s">
        <v>658</v>
      </c>
      <c r="B1241" s="79" t="s">
        <v>620</v>
      </c>
      <c r="C1241" s="185"/>
      <c r="D1241" s="186"/>
      <c r="E1241" s="69"/>
    </row>
    <row r="1242" customFormat="false" ht="12.8" hidden="false" customHeight="false" outlineLevel="0" collapsed="false">
      <c r="A1242" s="72"/>
      <c r="B1242" s="48"/>
      <c r="C1242" s="69"/>
      <c r="D1242" s="69"/>
      <c r="E1242" s="69"/>
    </row>
    <row r="1243" customFormat="false" ht="102.2" hidden="false" customHeight="false" outlineLevel="0" collapsed="false">
      <c r="A1243" s="61" t="s">
        <v>756</v>
      </c>
      <c r="B1243" s="76" t="s">
        <v>19</v>
      </c>
      <c r="C1243" s="108" t="n">
        <f aca="false">SUM(C1245:C1252)</f>
        <v>25867550</v>
      </c>
      <c r="D1243" s="108" t="n">
        <f aca="false">SUM(D1245:D1251)</f>
        <v>0</v>
      </c>
      <c r="E1243" s="108" t="n">
        <f aca="false">SUM(C1243:D1243)</f>
        <v>25867550</v>
      </c>
    </row>
    <row r="1244" customFormat="false" ht="22.35" hidden="false" customHeight="false" outlineLevel="0" collapsed="false">
      <c r="A1244" s="67" t="s">
        <v>26</v>
      </c>
      <c r="B1244" s="68"/>
      <c r="C1244" s="69" t="n">
        <f aca="false">SUM(C1245:C1251)</f>
        <v>25867550</v>
      </c>
      <c r="D1244" s="70" t="n">
        <f aca="false">SUM(D1245:D1251)</f>
        <v>0</v>
      </c>
      <c r="E1244" s="69" t="n">
        <f aca="false">SUM(C1244:D1244)</f>
        <v>25867550</v>
      </c>
    </row>
    <row r="1245" customFormat="false" ht="22.35" hidden="false" customHeight="false" outlineLevel="0" collapsed="false">
      <c r="A1245" s="72" t="s">
        <v>654</v>
      </c>
      <c r="B1245" s="48" t="s">
        <v>618</v>
      </c>
      <c r="C1245" s="69" t="n">
        <v>25727050</v>
      </c>
      <c r="D1245" s="69"/>
      <c r="E1245" s="69" t="n">
        <f aca="false">SUM(C1245:D1245)</f>
        <v>25727050</v>
      </c>
    </row>
    <row r="1246" customFormat="false" ht="32.8" hidden="false" customHeight="false" outlineLevel="0" collapsed="false">
      <c r="A1246" s="72" t="s">
        <v>30</v>
      </c>
      <c r="B1246" s="48" t="s">
        <v>31</v>
      </c>
      <c r="C1246" s="69" t="n">
        <v>67000</v>
      </c>
      <c r="D1246" s="69"/>
      <c r="E1246" s="69" t="n">
        <f aca="false">SUM(C1246:D1246)</f>
        <v>67000</v>
      </c>
    </row>
    <row r="1247" customFormat="false" ht="32.8" hidden="false" customHeight="false" outlineLevel="0" collapsed="false">
      <c r="A1247" s="72" t="s">
        <v>751</v>
      </c>
      <c r="B1247" s="48" t="s">
        <v>752</v>
      </c>
      <c r="C1247" s="69" t="n">
        <v>36000</v>
      </c>
      <c r="D1247" s="69"/>
      <c r="E1247" s="69" t="n">
        <f aca="false">SUM(C1247:D1247)</f>
        <v>36000</v>
      </c>
    </row>
    <row r="1248" customFormat="false" ht="43.25" hidden="false" customHeight="false" outlineLevel="0" collapsed="false">
      <c r="A1248" s="72" t="s">
        <v>328</v>
      </c>
      <c r="B1248" s="48" t="s">
        <v>329</v>
      </c>
      <c r="C1248" s="69" t="n">
        <v>16500</v>
      </c>
      <c r="D1248" s="69"/>
      <c r="E1248" s="69" t="n">
        <f aca="false">SUM(C1248:D1248)</f>
        <v>16500</v>
      </c>
    </row>
    <row r="1249" customFormat="false" ht="12.8" hidden="false" customHeight="false" outlineLevel="0" collapsed="false">
      <c r="A1249" s="75" t="s">
        <v>655</v>
      </c>
      <c r="B1249" s="48" t="s">
        <v>656</v>
      </c>
      <c r="C1249" s="69" t="n">
        <v>21000</v>
      </c>
      <c r="D1249" s="69"/>
      <c r="E1249" s="69" t="n">
        <f aca="false">SUM(C1249:D1249)</f>
        <v>21000</v>
      </c>
    </row>
    <row r="1250" customFormat="false" ht="22.35" hidden="false" customHeight="false" outlineLevel="0" collapsed="false">
      <c r="A1250" s="75" t="s">
        <v>658</v>
      </c>
      <c r="B1250" s="79" t="s">
        <v>620</v>
      </c>
      <c r="C1250" s="69"/>
      <c r="D1250" s="69"/>
      <c r="E1250" s="69" t="n">
        <f aca="false">SUM(C1250:D1250)</f>
        <v>0</v>
      </c>
    </row>
    <row r="1251" customFormat="false" ht="74.6" hidden="false" customHeight="false" outlineLevel="0" collapsed="false">
      <c r="A1251" s="72" t="s">
        <v>729</v>
      </c>
      <c r="B1251" s="79" t="s">
        <v>630</v>
      </c>
      <c r="C1251" s="69"/>
      <c r="D1251" s="69"/>
      <c r="E1251" s="69" t="n">
        <f aca="false">SUM(C1251:D1251)</f>
        <v>0</v>
      </c>
    </row>
    <row r="1252" customFormat="false" ht="22.35" hidden="false" customHeight="false" outlineLevel="0" collapsed="false">
      <c r="A1252" s="72" t="s">
        <v>57</v>
      </c>
      <c r="B1252" s="79" t="s">
        <v>58</v>
      </c>
      <c r="C1252" s="69"/>
      <c r="D1252" s="69"/>
      <c r="E1252" s="69"/>
    </row>
    <row r="1253" customFormat="false" ht="12.8" hidden="false" customHeight="false" outlineLevel="0" collapsed="false">
      <c r="A1253" s="75"/>
      <c r="B1253" s="48"/>
      <c r="C1253" s="69"/>
      <c r="D1253" s="69"/>
      <c r="E1253" s="69"/>
    </row>
    <row r="1254" customFormat="false" ht="57.45" hidden="false" customHeight="false" outlineLevel="0" collapsed="false">
      <c r="A1254" s="61" t="s">
        <v>757</v>
      </c>
      <c r="B1254" s="76" t="s">
        <v>19</v>
      </c>
      <c r="C1254" s="108" t="n">
        <f aca="false">SUM(C1256:C1265)</f>
        <v>8395300</v>
      </c>
      <c r="D1254" s="108" t="n">
        <f aca="false">SUM(D1256:D1266)</f>
        <v>0</v>
      </c>
      <c r="E1254" s="108" t="n">
        <f aca="false">SUM(C1254:D1254)</f>
        <v>8395300</v>
      </c>
    </row>
    <row r="1255" customFormat="false" ht="22.35" hidden="false" customHeight="false" outlineLevel="0" collapsed="false">
      <c r="A1255" s="72" t="s">
        <v>26</v>
      </c>
      <c r="B1255" s="130"/>
      <c r="C1255" s="111" t="n">
        <f aca="false">SUM(C1256:C1265)</f>
        <v>8395300</v>
      </c>
      <c r="D1255" s="112"/>
      <c r="E1255" s="69" t="n">
        <f aca="false">SUM(C1255:D1255)</f>
        <v>8395300</v>
      </c>
    </row>
    <row r="1256" customFormat="false" ht="22.35" hidden="false" customHeight="false" outlineLevel="0" collapsed="false">
      <c r="A1256" s="72" t="s">
        <v>654</v>
      </c>
      <c r="B1256" s="48" t="s">
        <v>618</v>
      </c>
      <c r="C1256" s="111" t="n">
        <v>8055650</v>
      </c>
      <c r="D1256" s="111"/>
      <c r="E1256" s="69" t="n">
        <f aca="false">SUM(C1256:D1256)</f>
        <v>8055650</v>
      </c>
    </row>
    <row r="1257" customFormat="false" ht="74.6" hidden="false" customHeight="false" outlineLevel="0" collapsed="false">
      <c r="A1257" s="72" t="s">
        <v>729</v>
      </c>
      <c r="B1257" s="48" t="s">
        <v>630</v>
      </c>
      <c r="C1257" s="111" t="n">
        <v>11560</v>
      </c>
      <c r="D1257" s="111"/>
      <c r="E1257" s="69" t="n">
        <f aca="false">SUM(C1257:D1257)</f>
        <v>11560</v>
      </c>
    </row>
    <row r="1258" customFormat="false" ht="53.7" hidden="false" customHeight="false" outlineLevel="0" collapsed="false">
      <c r="A1258" s="72" t="s">
        <v>727</v>
      </c>
      <c r="B1258" s="48" t="s">
        <v>632</v>
      </c>
      <c r="C1258" s="111" t="n">
        <v>51000</v>
      </c>
      <c r="D1258" s="111"/>
      <c r="E1258" s="69" t="n">
        <f aca="false">SUM(C1258:D1258)</f>
        <v>51000</v>
      </c>
    </row>
    <row r="1259" customFormat="false" ht="64.15" hidden="false" customHeight="false" outlineLevel="0" collapsed="false">
      <c r="A1259" s="72" t="s">
        <v>734</v>
      </c>
      <c r="B1259" s="48" t="s">
        <v>634</v>
      </c>
      <c r="C1259" s="111" t="n">
        <v>43520</v>
      </c>
      <c r="D1259" s="111"/>
      <c r="E1259" s="69" t="n">
        <f aca="false">SUM(C1259:D1259)</f>
        <v>43520</v>
      </c>
    </row>
    <row r="1260" customFormat="false" ht="53.7" hidden="false" customHeight="false" outlineLevel="0" collapsed="false">
      <c r="A1260" s="72" t="s">
        <v>745</v>
      </c>
      <c r="B1260" s="48" t="s">
        <v>636</v>
      </c>
      <c r="C1260" s="111" t="n">
        <v>160960</v>
      </c>
      <c r="D1260" s="111"/>
      <c r="E1260" s="69" t="n">
        <f aca="false">SUM(C1260:D1260)</f>
        <v>160960</v>
      </c>
    </row>
    <row r="1261" customFormat="false" ht="85.05" hidden="false" customHeight="false" outlineLevel="0" collapsed="false">
      <c r="A1261" s="72" t="s">
        <v>741</v>
      </c>
      <c r="B1261" s="48" t="s">
        <v>638</v>
      </c>
      <c r="C1261" s="111" t="n">
        <v>13470</v>
      </c>
      <c r="D1261" s="111"/>
      <c r="E1261" s="69" t="n">
        <f aca="false">SUM(C1261:D1261)</f>
        <v>13470</v>
      </c>
    </row>
    <row r="1262" customFormat="false" ht="74.6" hidden="false" customHeight="false" outlineLevel="0" collapsed="false">
      <c r="A1262" s="72" t="s">
        <v>731</v>
      </c>
      <c r="B1262" s="48" t="s">
        <v>640</v>
      </c>
      <c r="C1262" s="111" t="n">
        <v>2730</v>
      </c>
      <c r="D1262" s="111"/>
      <c r="E1262" s="69" t="n">
        <f aca="false">SUM(C1262:D1262)</f>
        <v>2730</v>
      </c>
    </row>
    <row r="1263" customFormat="false" ht="43.25" hidden="false" customHeight="false" outlineLevel="0" collapsed="false">
      <c r="A1263" s="72" t="s">
        <v>328</v>
      </c>
      <c r="B1263" s="48" t="s">
        <v>329</v>
      </c>
      <c r="C1263" s="111" t="n">
        <v>41410</v>
      </c>
      <c r="D1263" s="111"/>
      <c r="E1263" s="69" t="n">
        <f aca="false">SUM(C1263:D1263)</f>
        <v>41410</v>
      </c>
    </row>
    <row r="1264" customFormat="false" ht="12.8" hidden="false" customHeight="false" outlineLevel="0" collapsed="false">
      <c r="A1264" s="72" t="s">
        <v>655</v>
      </c>
      <c r="B1264" s="48" t="s">
        <v>656</v>
      </c>
      <c r="C1264" s="111" t="n">
        <v>15000</v>
      </c>
      <c r="D1264" s="111"/>
      <c r="E1264" s="69" t="n">
        <f aca="false">SUM(C1264:D1264)</f>
        <v>15000</v>
      </c>
    </row>
    <row r="1265" customFormat="false" ht="22.35" hidden="false" customHeight="false" outlineLevel="0" collapsed="false">
      <c r="A1265" s="72" t="s">
        <v>658</v>
      </c>
      <c r="B1265" s="79" t="s">
        <v>620</v>
      </c>
      <c r="C1265" s="111"/>
      <c r="D1265" s="111"/>
      <c r="E1265" s="69"/>
    </row>
    <row r="1266" customFormat="false" ht="12.8" hidden="false" customHeight="false" outlineLevel="0" collapsed="false">
      <c r="A1266" s="72"/>
      <c r="B1266" s="48"/>
      <c r="C1266" s="69"/>
      <c r="D1266" s="69"/>
      <c r="E1266" s="69" t="n">
        <f aca="false">SUM(C1266:D1266)</f>
        <v>0</v>
      </c>
    </row>
    <row r="1267" customFormat="false" ht="68.65" hidden="false" customHeight="false" outlineLevel="0" collapsed="false">
      <c r="A1267" s="61" t="s">
        <v>758</v>
      </c>
      <c r="B1267" s="76" t="s">
        <v>19</v>
      </c>
      <c r="C1267" s="108" t="n">
        <f aca="false">SUM(C1269:C1273)</f>
        <v>5285910</v>
      </c>
      <c r="D1267" s="108" t="n">
        <f aca="false">SUM(D1269:D1274)</f>
        <v>0</v>
      </c>
      <c r="E1267" s="108" t="n">
        <f aca="false">SUM(C1267:D1267)</f>
        <v>5285910</v>
      </c>
    </row>
    <row r="1268" customFormat="false" ht="22.35" hidden="false" customHeight="false" outlineLevel="0" collapsed="false">
      <c r="A1268" s="72" t="s">
        <v>26</v>
      </c>
      <c r="B1268" s="130"/>
      <c r="C1268" s="111" t="n">
        <f aca="false">SUM(C1269:C1273)</f>
        <v>5285910</v>
      </c>
      <c r="D1268" s="112"/>
      <c r="E1268" s="69" t="n">
        <f aca="false">SUM(C1268:D1268)</f>
        <v>5285910</v>
      </c>
    </row>
    <row r="1269" customFormat="false" ht="22.35" hidden="false" customHeight="false" outlineLevel="0" collapsed="false">
      <c r="A1269" s="72" t="s">
        <v>654</v>
      </c>
      <c r="B1269" s="48" t="s">
        <v>618</v>
      </c>
      <c r="C1269" s="111" t="n">
        <v>5280910</v>
      </c>
      <c r="D1269" s="111"/>
      <c r="E1269" s="69" t="n">
        <f aca="false">SUM(C1269:D1269)</f>
        <v>5280910</v>
      </c>
    </row>
    <row r="1270" customFormat="false" ht="12.8" hidden="false" customHeight="false" outlineLevel="0" collapsed="false">
      <c r="A1270" s="72" t="s">
        <v>655</v>
      </c>
      <c r="B1270" s="48" t="s">
        <v>656</v>
      </c>
      <c r="C1270" s="111" t="n">
        <v>5000</v>
      </c>
      <c r="D1270" s="111"/>
      <c r="E1270" s="69" t="n">
        <f aca="false">SUM(C1270:D1270)</f>
        <v>5000</v>
      </c>
    </row>
    <row r="1271" customFormat="false" ht="22.35" hidden="false" customHeight="false" outlineLevel="0" collapsed="false">
      <c r="A1271" s="101" t="s">
        <v>658</v>
      </c>
      <c r="B1271" s="181" t="s">
        <v>620</v>
      </c>
      <c r="C1271" s="155"/>
      <c r="D1271" s="155"/>
      <c r="E1271" s="103"/>
    </row>
    <row r="1272" customFormat="false" ht="53.7" hidden="false" customHeight="false" outlineLevel="0" collapsed="false">
      <c r="A1272" s="72" t="s">
        <v>667</v>
      </c>
      <c r="B1272" s="79" t="s">
        <v>668</v>
      </c>
      <c r="C1272" s="111"/>
      <c r="D1272" s="111"/>
      <c r="E1272" s="69" t="n">
        <f aca="false">SUM(C1272:D1272)</f>
        <v>0</v>
      </c>
    </row>
    <row r="1273" customFormat="false" ht="32.8" hidden="false" customHeight="false" outlineLevel="0" collapsed="false">
      <c r="A1273" s="72" t="s">
        <v>643</v>
      </c>
      <c r="B1273" s="79" t="s">
        <v>644</v>
      </c>
      <c r="C1273" s="111"/>
      <c r="D1273" s="111"/>
      <c r="E1273" s="69" t="n">
        <f aca="false">SUM(C1273:D1273)</f>
        <v>0</v>
      </c>
    </row>
    <row r="1274" customFormat="false" ht="12.8" hidden="false" customHeight="false" outlineLevel="0" collapsed="false">
      <c r="A1274" s="72"/>
      <c r="B1274" s="48"/>
      <c r="C1274" s="69"/>
      <c r="D1274" s="69"/>
      <c r="E1274" s="69" t="n">
        <f aca="false">SUM(C1274:D1274)</f>
        <v>0</v>
      </c>
    </row>
    <row r="1275" customFormat="false" ht="68.65" hidden="false" customHeight="false" outlineLevel="0" collapsed="false">
      <c r="A1275" s="61" t="s">
        <v>759</v>
      </c>
      <c r="B1275" s="76" t="s">
        <v>19</v>
      </c>
      <c r="C1275" s="108" t="n">
        <f aca="false">SUM(C1277:C1282)</f>
        <v>9692180</v>
      </c>
      <c r="D1275" s="108" t="n">
        <f aca="false">SUM(D1277:D1282)</f>
        <v>0</v>
      </c>
      <c r="E1275" s="108" t="n">
        <f aca="false">SUM(C1275:D1275)</f>
        <v>9692180</v>
      </c>
    </row>
    <row r="1276" customFormat="false" ht="22.35" hidden="false" customHeight="false" outlineLevel="0" collapsed="false">
      <c r="A1276" s="67" t="s">
        <v>26</v>
      </c>
      <c r="B1276" s="68"/>
      <c r="C1276" s="70" t="n">
        <f aca="false">SUM(C1277:C1281)</f>
        <v>9692180</v>
      </c>
      <c r="D1276" s="70" t="n">
        <f aca="false">SUM(D1277:D1281)</f>
        <v>0</v>
      </c>
      <c r="E1276" s="113" t="n">
        <f aca="false">SUM(C1276:D1276)</f>
        <v>9692180</v>
      </c>
    </row>
    <row r="1277" customFormat="false" ht="22.35" hidden="false" customHeight="false" outlineLevel="0" collapsed="false">
      <c r="A1277" s="72" t="s">
        <v>654</v>
      </c>
      <c r="B1277" s="48" t="s">
        <v>618</v>
      </c>
      <c r="C1277" s="111" t="n">
        <v>9554180</v>
      </c>
      <c r="D1277" s="112"/>
      <c r="E1277" s="69" t="n">
        <f aca="false">SUM(C1277:D1277)</f>
        <v>9554180</v>
      </c>
    </row>
    <row r="1278" customFormat="false" ht="32.8" hidden="false" customHeight="false" outlineLevel="0" collapsed="false">
      <c r="A1278" s="75" t="s">
        <v>30</v>
      </c>
      <c r="B1278" s="48" t="s">
        <v>31</v>
      </c>
      <c r="C1278" s="111" t="n">
        <v>20000</v>
      </c>
      <c r="D1278" s="112"/>
      <c r="E1278" s="69" t="n">
        <f aca="false">SUM(C1278:D1278)</f>
        <v>20000</v>
      </c>
    </row>
    <row r="1279" customFormat="false" ht="53.7" hidden="false" customHeight="false" outlineLevel="0" collapsed="false">
      <c r="A1279" s="72" t="s">
        <v>667</v>
      </c>
      <c r="B1279" s="48" t="s">
        <v>668</v>
      </c>
      <c r="C1279" s="69" t="n">
        <v>110000</v>
      </c>
      <c r="D1279" s="69"/>
      <c r="E1279" s="69" t="n">
        <f aca="false">SUM(C1279:D1279)</f>
        <v>110000</v>
      </c>
    </row>
    <row r="1280" customFormat="false" ht="12.8" hidden="false" customHeight="false" outlineLevel="0" collapsed="false">
      <c r="A1280" s="72" t="s">
        <v>655</v>
      </c>
      <c r="B1280" s="48" t="s">
        <v>656</v>
      </c>
      <c r="C1280" s="69" t="n">
        <v>8000</v>
      </c>
      <c r="D1280" s="69"/>
      <c r="E1280" s="69" t="n">
        <f aca="false">SUM(C1280:D1280)</f>
        <v>8000</v>
      </c>
    </row>
    <row r="1281" customFormat="false" ht="22.35" hidden="false" customHeight="false" outlineLevel="0" collapsed="false">
      <c r="A1281" s="75" t="s">
        <v>658</v>
      </c>
      <c r="B1281" s="79" t="s">
        <v>620</v>
      </c>
      <c r="C1281" s="111"/>
      <c r="D1281" s="112"/>
      <c r="E1281" s="69" t="n">
        <f aca="false">SUM(C1281:D1281)</f>
        <v>0</v>
      </c>
    </row>
    <row r="1282" customFormat="false" ht="22.35" hidden="false" customHeight="false" outlineLevel="0" collapsed="false">
      <c r="A1282" s="72" t="s">
        <v>57</v>
      </c>
      <c r="B1282" s="79" t="s">
        <v>58</v>
      </c>
      <c r="C1282" s="69"/>
      <c r="D1282" s="69"/>
      <c r="E1282" s="69" t="n">
        <f aca="false">SUM(C1282:D1282)</f>
        <v>0</v>
      </c>
    </row>
    <row r="1283" customFormat="false" ht="12.8" hidden="false" customHeight="false" outlineLevel="0" collapsed="false">
      <c r="A1283" s="72"/>
      <c r="B1283" s="48"/>
      <c r="C1283" s="69"/>
      <c r="D1283" s="69"/>
      <c r="E1283" s="69"/>
    </row>
    <row r="1284" customFormat="false" ht="57.45" hidden="false" customHeight="false" outlineLevel="0" collapsed="false">
      <c r="A1284" s="61" t="s">
        <v>760</v>
      </c>
      <c r="B1284" s="76" t="s">
        <v>19</v>
      </c>
      <c r="C1284" s="183" t="n">
        <f aca="false">SUM(C1286:C1290)</f>
        <v>8589040</v>
      </c>
      <c r="D1284" s="183" t="n">
        <f aca="false">SUM(D1286:D1290)</f>
        <v>0</v>
      </c>
      <c r="E1284" s="183" t="n">
        <f aca="false">SUM(C1284:D1284)</f>
        <v>8589040</v>
      </c>
    </row>
    <row r="1285" customFormat="false" ht="22.35" hidden="false" customHeight="false" outlineLevel="0" collapsed="false">
      <c r="A1285" s="72" t="s">
        <v>26</v>
      </c>
      <c r="B1285" s="179"/>
      <c r="C1285" s="185" t="n">
        <f aca="false">SUM(C1286:C1290)</f>
        <v>8589040</v>
      </c>
      <c r="D1285" s="186"/>
      <c r="E1285" s="69" t="n">
        <f aca="false">SUM(C1285:D1285)</f>
        <v>8589040</v>
      </c>
    </row>
    <row r="1286" customFormat="false" ht="22.35" hidden="false" customHeight="false" outlineLevel="0" collapsed="false">
      <c r="A1286" s="72" t="s">
        <v>654</v>
      </c>
      <c r="B1286" s="48" t="s">
        <v>618</v>
      </c>
      <c r="C1286" s="185" t="n">
        <v>8161540</v>
      </c>
      <c r="D1286" s="185"/>
      <c r="E1286" s="69" t="n">
        <f aca="false">SUM(C1286:D1286)</f>
        <v>8161540</v>
      </c>
    </row>
    <row r="1287" customFormat="false" ht="32.8" hidden="false" customHeight="false" outlineLevel="0" collapsed="false">
      <c r="A1287" s="75" t="s">
        <v>30</v>
      </c>
      <c r="B1287" s="48" t="s">
        <v>31</v>
      </c>
      <c r="C1287" s="185" t="n">
        <v>4000</v>
      </c>
      <c r="D1287" s="185"/>
      <c r="E1287" s="69" t="n">
        <f aca="false">SUM(C1287:D1287)</f>
        <v>4000</v>
      </c>
    </row>
    <row r="1288" customFormat="false" ht="43.25" hidden="false" customHeight="false" outlineLevel="0" collapsed="false">
      <c r="A1288" s="72" t="s">
        <v>660</v>
      </c>
      <c r="B1288" s="48" t="s">
        <v>626</v>
      </c>
      <c r="C1288" s="185" t="n">
        <v>408500</v>
      </c>
      <c r="D1288" s="185"/>
      <c r="E1288" s="69" t="n">
        <f aca="false">SUM(C1288:D1288)</f>
        <v>408500</v>
      </c>
    </row>
    <row r="1289" customFormat="false" ht="12.8" hidden="false" customHeight="false" outlineLevel="0" collapsed="false">
      <c r="A1289" s="72" t="s">
        <v>655</v>
      </c>
      <c r="B1289" s="48" t="s">
        <v>656</v>
      </c>
      <c r="C1289" s="111" t="n">
        <v>15000</v>
      </c>
      <c r="D1289" s="111"/>
      <c r="E1289" s="69" t="n">
        <f aca="false">SUM(C1289:D1289)</f>
        <v>15000</v>
      </c>
    </row>
    <row r="1290" customFormat="false" ht="53.7" hidden="false" customHeight="false" outlineLevel="0" collapsed="false">
      <c r="A1290" s="72" t="s">
        <v>667</v>
      </c>
      <c r="B1290" s="79" t="s">
        <v>668</v>
      </c>
      <c r="C1290" s="185"/>
      <c r="D1290" s="185"/>
      <c r="E1290" s="69"/>
    </row>
    <row r="1291" customFormat="false" ht="12.8" hidden="false" customHeight="false" outlineLevel="0" collapsed="false">
      <c r="A1291" s="72"/>
      <c r="B1291" s="48"/>
      <c r="C1291" s="111"/>
      <c r="D1291" s="111"/>
      <c r="E1291" s="69"/>
    </row>
    <row r="1292" customFormat="false" ht="57.45" hidden="false" customHeight="false" outlineLevel="0" collapsed="false">
      <c r="A1292" s="61" t="s">
        <v>761</v>
      </c>
      <c r="B1292" s="76" t="s">
        <v>19</v>
      </c>
      <c r="C1292" s="183" t="n">
        <f aca="false">SUM(C1294:C1296)</f>
        <v>4855630</v>
      </c>
      <c r="D1292" s="183" t="n">
        <f aca="false">SUM(D1294:D1296)</f>
        <v>0</v>
      </c>
      <c r="E1292" s="183" t="n">
        <f aca="false">SUM(C1292:D1292)</f>
        <v>4855630</v>
      </c>
    </row>
    <row r="1293" customFormat="false" ht="22.35" hidden="false" customHeight="false" outlineLevel="0" collapsed="false">
      <c r="A1293" s="72" t="s">
        <v>26</v>
      </c>
      <c r="B1293" s="179"/>
      <c r="C1293" s="185" t="n">
        <f aca="false">SUM(C1294:C1296)</f>
        <v>4855630</v>
      </c>
      <c r="D1293" s="186"/>
      <c r="E1293" s="69" t="n">
        <f aca="false">SUM(C1293:D1293)</f>
        <v>4855630</v>
      </c>
    </row>
    <row r="1294" customFormat="false" ht="22.35" hidden="false" customHeight="false" outlineLevel="0" collapsed="false">
      <c r="A1294" s="72" t="s">
        <v>654</v>
      </c>
      <c r="B1294" s="48" t="s">
        <v>618</v>
      </c>
      <c r="C1294" s="185" t="n">
        <v>4848630</v>
      </c>
      <c r="D1294" s="186"/>
      <c r="E1294" s="69" t="n">
        <f aca="false">SUM(C1294:D1294)</f>
        <v>4848630</v>
      </c>
    </row>
    <row r="1295" customFormat="false" ht="12.8" hidden="false" customHeight="false" outlineLevel="0" collapsed="false">
      <c r="A1295" s="72" t="s">
        <v>655</v>
      </c>
      <c r="B1295" s="48" t="s">
        <v>656</v>
      </c>
      <c r="C1295" s="111" t="n">
        <v>7000</v>
      </c>
      <c r="D1295" s="69"/>
      <c r="E1295" s="69" t="n">
        <f aca="false">SUM(C1295:D1295)</f>
        <v>7000</v>
      </c>
    </row>
    <row r="1296" customFormat="false" ht="22.35" hidden="false" customHeight="false" outlineLevel="0" collapsed="false">
      <c r="A1296" s="72" t="s">
        <v>658</v>
      </c>
      <c r="B1296" s="79" t="s">
        <v>620</v>
      </c>
      <c r="C1296" s="185"/>
      <c r="D1296" s="186"/>
      <c r="E1296" s="69"/>
    </row>
    <row r="1297" customFormat="false" ht="12.8" hidden="false" customHeight="false" outlineLevel="0" collapsed="false">
      <c r="A1297" s="72"/>
      <c r="B1297" s="48"/>
      <c r="C1297" s="69"/>
      <c r="D1297" s="69"/>
      <c r="E1297" s="69" t="n">
        <f aca="false">SUM(C1297:D1297)</f>
        <v>0</v>
      </c>
    </row>
    <row r="1298" customFormat="false" ht="57.45" hidden="false" customHeight="false" outlineLevel="0" collapsed="false">
      <c r="A1298" s="61" t="s">
        <v>762</v>
      </c>
      <c r="B1298" s="124" t="s">
        <v>19</v>
      </c>
      <c r="C1298" s="90" t="n">
        <f aca="false">SUM(C1300:C1305)</f>
        <v>11332920</v>
      </c>
      <c r="D1298" s="103" t="n">
        <f aca="false">SUM(D1300:D1305)</f>
        <v>0</v>
      </c>
      <c r="E1298" s="108" t="n">
        <f aca="false">SUM(C1298:D1298)</f>
        <v>11332920</v>
      </c>
    </row>
    <row r="1299" customFormat="false" ht="22.35" hidden="false" customHeight="false" outlineLevel="0" collapsed="false">
      <c r="A1299" s="75" t="s">
        <v>26</v>
      </c>
      <c r="B1299" s="68"/>
      <c r="C1299" s="111" t="n">
        <f aca="false">SUM(C1300:C1305)</f>
        <v>11332920</v>
      </c>
      <c r="D1299" s="69"/>
      <c r="E1299" s="82" t="n">
        <f aca="false">D1299+C1299</f>
        <v>11332920</v>
      </c>
    </row>
    <row r="1300" customFormat="false" ht="22.35" hidden="false" customHeight="false" outlineLevel="0" collapsed="false">
      <c r="A1300" s="72" t="s">
        <v>654</v>
      </c>
      <c r="B1300" s="48" t="s">
        <v>618</v>
      </c>
      <c r="C1300" s="69" t="n">
        <v>11222330</v>
      </c>
      <c r="D1300" s="69"/>
      <c r="E1300" s="82" t="n">
        <f aca="false">D1300+C1300</f>
        <v>11222330</v>
      </c>
    </row>
    <row r="1301" customFormat="false" ht="22.35" hidden="false" customHeight="false" outlineLevel="0" collapsed="false">
      <c r="A1301" s="72" t="s">
        <v>658</v>
      </c>
      <c r="B1301" s="48" t="s">
        <v>620</v>
      </c>
      <c r="C1301" s="69" t="n">
        <v>17000</v>
      </c>
      <c r="D1301" s="69"/>
      <c r="E1301" s="82" t="n">
        <f aca="false">D1301+C1301</f>
        <v>17000</v>
      </c>
    </row>
    <row r="1302" customFormat="false" ht="32.8" hidden="false" customHeight="false" outlineLevel="0" collapsed="false">
      <c r="A1302" s="75" t="s">
        <v>30</v>
      </c>
      <c r="B1302" s="48" t="s">
        <v>31</v>
      </c>
      <c r="C1302" s="69" t="n">
        <v>51000</v>
      </c>
      <c r="D1302" s="69"/>
      <c r="E1302" s="82" t="n">
        <f aca="false">D1302+C1302</f>
        <v>51000</v>
      </c>
    </row>
    <row r="1303" customFormat="false" ht="43.25" hidden="false" customHeight="false" outlineLevel="0" collapsed="false">
      <c r="A1303" s="75" t="s">
        <v>659</v>
      </c>
      <c r="B1303" s="87" t="s">
        <v>642</v>
      </c>
      <c r="C1303" s="69" t="n">
        <v>8720</v>
      </c>
      <c r="D1303" s="69"/>
      <c r="E1303" s="69" t="n">
        <f aca="false">SUM(C1303:D1303)</f>
        <v>8720</v>
      </c>
    </row>
    <row r="1304" customFormat="false" ht="74.6" hidden="false" customHeight="false" outlineLevel="0" collapsed="false">
      <c r="A1304" s="72" t="s">
        <v>731</v>
      </c>
      <c r="B1304" s="48" t="s">
        <v>640</v>
      </c>
      <c r="C1304" s="69" t="n">
        <v>21870</v>
      </c>
      <c r="D1304" s="69"/>
      <c r="E1304" s="69" t="n">
        <f aca="false">SUM(C1304:D1304)</f>
        <v>21870</v>
      </c>
    </row>
    <row r="1305" customFormat="false" ht="12.8" hidden="false" customHeight="false" outlineLevel="0" collapsed="false">
      <c r="A1305" s="72" t="s">
        <v>655</v>
      </c>
      <c r="B1305" s="48" t="s">
        <v>656</v>
      </c>
      <c r="C1305" s="69" t="n">
        <v>12000</v>
      </c>
      <c r="D1305" s="69"/>
      <c r="E1305" s="69" t="n">
        <f aca="false">SUM(C1305:D1305)</f>
        <v>12000</v>
      </c>
    </row>
    <row r="1306" customFormat="false" ht="22.35" hidden="false" customHeight="false" outlineLevel="0" collapsed="false">
      <c r="A1306" s="72" t="s">
        <v>57</v>
      </c>
      <c r="B1306" s="79" t="s">
        <v>58</v>
      </c>
      <c r="C1306" s="69"/>
      <c r="D1306" s="69"/>
      <c r="E1306" s="69"/>
    </row>
    <row r="1307" customFormat="false" ht="12.8" hidden="false" customHeight="false" outlineLevel="0" collapsed="false">
      <c r="A1307" s="72"/>
      <c r="B1307" s="48"/>
      <c r="C1307" s="82"/>
      <c r="D1307" s="82"/>
      <c r="E1307" s="82" t="n">
        <f aca="false">SUM(C1307:D1307)</f>
        <v>0</v>
      </c>
    </row>
    <row r="1308" customFormat="false" ht="68.65" hidden="false" customHeight="false" outlineLevel="0" collapsed="false">
      <c r="A1308" s="61" t="s">
        <v>763</v>
      </c>
      <c r="B1308" s="76" t="s">
        <v>19</v>
      </c>
      <c r="C1308" s="118" t="n">
        <f aca="false">SUM(C1310:C1317)</f>
        <v>9680750</v>
      </c>
      <c r="D1308" s="118" t="n">
        <f aca="false">SUM(D1310:D1317)</f>
        <v>0</v>
      </c>
      <c r="E1308" s="118" t="n">
        <f aca="false">SUM(C1308:D1308)</f>
        <v>9680750</v>
      </c>
    </row>
    <row r="1309" customFormat="false" ht="22.35" hidden="false" customHeight="false" outlineLevel="0" collapsed="false">
      <c r="A1309" s="67" t="s">
        <v>26</v>
      </c>
      <c r="B1309" s="68"/>
      <c r="C1309" s="70" t="n">
        <f aca="false">SUM(C1310:C1316)</f>
        <v>9680750</v>
      </c>
      <c r="D1309" s="70" t="n">
        <f aca="false">SUM(D1310:D1315)</f>
        <v>0</v>
      </c>
      <c r="E1309" s="69" t="n">
        <f aca="false">SUM(C1309:D1309)</f>
        <v>9680750</v>
      </c>
    </row>
    <row r="1310" customFormat="false" ht="22.35" hidden="false" customHeight="false" outlineLevel="0" collapsed="false">
      <c r="A1310" s="72" t="s">
        <v>654</v>
      </c>
      <c r="B1310" s="48" t="s">
        <v>618</v>
      </c>
      <c r="C1310" s="111" t="n">
        <v>9469380</v>
      </c>
      <c r="D1310" s="111"/>
      <c r="E1310" s="69" t="n">
        <f aca="false">SUM(C1310:D1310)</f>
        <v>9469380</v>
      </c>
    </row>
    <row r="1311" customFormat="false" ht="22.35" hidden="false" customHeight="false" outlineLevel="0" collapsed="false">
      <c r="A1311" s="72" t="s">
        <v>658</v>
      </c>
      <c r="B1311" s="48" t="s">
        <v>620</v>
      </c>
      <c r="C1311" s="111" t="n">
        <v>10000</v>
      </c>
      <c r="D1311" s="111"/>
      <c r="E1311" s="69" t="n">
        <f aca="false">SUM(C1311:D1311)</f>
        <v>10000</v>
      </c>
    </row>
    <row r="1312" customFormat="false" ht="43.25" hidden="false" customHeight="false" outlineLevel="0" collapsed="false">
      <c r="A1312" s="72" t="s">
        <v>660</v>
      </c>
      <c r="B1312" s="87" t="s">
        <v>626</v>
      </c>
      <c r="C1312" s="111" t="n">
        <v>146000</v>
      </c>
      <c r="D1312" s="111"/>
      <c r="E1312" s="69" t="n">
        <f aca="false">SUM(C1312:D1312)</f>
        <v>146000</v>
      </c>
    </row>
    <row r="1313" customFormat="false" ht="74.6" hidden="false" customHeight="false" outlineLevel="0" collapsed="false">
      <c r="A1313" s="72" t="s">
        <v>731</v>
      </c>
      <c r="B1313" s="48" t="s">
        <v>640</v>
      </c>
      <c r="C1313" s="111" t="n">
        <v>14670</v>
      </c>
      <c r="D1313" s="111"/>
      <c r="E1313" s="69" t="n">
        <f aca="false">SUM(C1313:D1313)</f>
        <v>14670</v>
      </c>
    </row>
    <row r="1314" customFormat="false" ht="43.25" hidden="false" customHeight="false" outlineLevel="0" collapsed="false">
      <c r="A1314" s="72" t="s">
        <v>328</v>
      </c>
      <c r="B1314" s="48" t="s">
        <v>329</v>
      </c>
      <c r="C1314" s="111" t="n">
        <v>29700</v>
      </c>
      <c r="D1314" s="111"/>
      <c r="E1314" s="69" t="n">
        <f aca="false">SUM(C1314:D1314)</f>
        <v>29700</v>
      </c>
    </row>
    <row r="1315" customFormat="false" ht="12.8" hidden="false" customHeight="false" outlineLevel="0" collapsed="false">
      <c r="A1315" s="72" t="s">
        <v>655</v>
      </c>
      <c r="B1315" s="48" t="s">
        <v>656</v>
      </c>
      <c r="C1315" s="111" t="n">
        <v>11000</v>
      </c>
      <c r="D1315" s="111"/>
      <c r="E1315" s="69" t="n">
        <f aca="false">SUM(C1315:D1315)</f>
        <v>11000</v>
      </c>
    </row>
    <row r="1316" customFormat="false" ht="43.25" hidden="false" customHeight="false" outlineLevel="0" collapsed="false">
      <c r="A1316" s="72" t="s">
        <v>699</v>
      </c>
      <c r="B1316" s="122" t="s">
        <v>652</v>
      </c>
      <c r="C1316" s="111"/>
      <c r="D1316" s="111"/>
      <c r="E1316" s="69" t="n">
        <f aca="false">SUM(C1316:D1316)</f>
        <v>0</v>
      </c>
    </row>
    <row r="1317" customFormat="false" ht="22.35" hidden="false" customHeight="false" outlineLevel="0" collapsed="false">
      <c r="A1317" s="72" t="s">
        <v>57</v>
      </c>
      <c r="B1317" s="48" t="s">
        <v>58</v>
      </c>
      <c r="C1317" s="111"/>
      <c r="D1317" s="111"/>
      <c r="E1317" s="69" t="n">
        <f aca="false">SUM(C1317:D1317)</f>
        <v>0</v>
      </c>
    </row>
    <row r="1318" customFormat="false" ht="12.8" hidden="false" customHeight="false" outlineLevel="0" collapsed="false">
      <c r="A1318" s="72"/>
      <c r="B1318" s="48"/>
      <c r="C1318" s="111"/>
      <c r="D1318" s="111"/>
      <c r="E1318" s="69"/>
    </row>
    <row r="1319" customFormat="false" ht="68.65" hidden="false" customHeight="false" outlineLevel="0" collapsed="false">
      <c r="A1319" s="61" t="s">
        <v>764</v>
      </c>
      <c r="B1319" s="76" t="s">
        <v>19</v>
      </c>
      <c r="C1319" s="108" t="n">
        <f aca="false">SUM(C1321:C1326)</f>
        <v>8044790</v>
      </c>
      <c r="D1319" s="108" t="n">
        <f aca="false">SUM(D1321:D1326)</f>
        <v>0</v>
      </c>
      <c r="E1319" s="108" t="n">
        <f aca="false">SUM(C1319:D1319)</f>
        <v>8044790</v>
      </c>
    </row>
    <row r="1320" customFormat="false" ht="22.35" hidden="false" customHeight="false" outlineLevel="0" collapsed="false">
      <c r="A1320" s="67" t="s">
        <v>26</v>
      </c>
      <c r="B1320" s="68"/>
      <c r="C1320" s="70" t="n">
        <f aca="false">SUM(C1321:C1325)</f>
        <v>8044790</v>
      </c>
      <c r="D1320" s="70" t="n">
        <f aca="false">SUM(D1321:D1325)</f>
        <v>0</v>
      </c>
      <c r="E1320" s="69" t="n">
        <f aca="false">SUM(C1320:D1320)</f>
        <v>8044790</v>
      </c>
    </row>
    <row r="1321" customFormat="false" ht="22.35" hidden="false" customHeight="false" outlineLevel="0" collapsed="false">
      <c r="A1321" s="72" t="s">
        <v>654</v>
      </c>
      <c r="B1321" s="48" t="s">
        <v>618</v>
      </c>
      <c r="C1321" s="111" t="n">
        <v>7949330</v>
      </c>
      <c r="D1321" s="111"/>
      <c r="E1321" s="69" t="n">
        <f aca="false">SUM(C1321:D1321)</f>
        <v>7949330</v>
      </c>
    </row>
    <row r="1322" customFormat="false" ht="43.25" hidden="false" customHeight="false" outlineLevel="0" collapsed="false">
      <c r="A1322" s="72" t="s">
        <v>328</v>
      </c>
      <c r="B1322" s="87" t="s">
        <v>329</v>
      </c>
      <c r="C1322" s="111" t="n">
        <v>66460</v>
      </c>
      <c r="D1322" s="111"/>
      <c r="E1322" s="69" t="n">
        <f aca="false">SUM(C1322:D1322)</f>
        <v>66460</v>
      </c>
    </row>
    <row r="1323" customFormat="false" ht="32.8" hidden="false" customHeight="false" outlineLevel="0" collapsed="false">
      <c r="A1323" s="72" t="s">
        <v>30</v>
      </c>
      <c r="B1323" s="48" t="s">
        <v>31</v>
      </c>
      <c r="C1323" s="111" t="n">
        <v>20000</v>
      </c>
      <c r="D1323" s="111"/>
      <c r="E1323" s="69" t="n">
        <f aca="false">SUM(C1323:D1323)</f>
        <v>20000</v>
      </c>
    </row>
    <row r="1324" customFormat="false" ht="12.8" hidden="false" customHeight="false" outlineLevel="0" collapsed="false">
      <c r="A1324" s="72" t="s">
        <v>655</v>
      </c>
      <c r="B1324" s="48" t="s">
        <v>656</v>
      </c>
      <c r="C1324" s="111" t="n">
        <v>9000</v>
      </c>
      <c r="D1324" s="111"/>
      <c r="E1324" s="69" t="n">
        <f aca="false">SUM(C1324:D1324)</f>
        <v>9000</v>
      </c>
    </row>
    <row r="1325" customFormat="false" ht="22.35" hidden="false" customHeight="false" outlineLevel="0" collapsed="false">
      <c r="A1325" s="72" t="s">
        <v>658</v>
      </c>
      <c r="B1325" s="79" t="s">
        <v>620</v>
      </c>
      <c r="C1325" s="111"/>
      <c r="D1325" s="111"/>
      <c r="E1325" s="69" t="n">
        <f aca="false">SUM(C1325:D1325)</f>
        <v>0</v>
      </c>
    </row>
    <row r="1326" customFormat="false" ht="22.35" hidden="false" customHeight="false" outlineLevel="0" collapsed="false">
      <c r="A1326" s="75" t="s">
        <v>57</v>
      </c>
      <c r="B1326" s="79" t="s">
        <v>58</v>
      </c>
      <c r="C1326" s="111"/>
      <c r="D1326" s="111"/>
      <c r="E1326" s="69" t="n">
        <f aca="false">SUM(C1326:D1326)</f>
        <v>0</v>
      </c>
    </row>
    <row r="1327" customFormat="false" ht="12.8" hidden="false" customHeight="false" outlineLevel="0" collapsed="false">
      <c r="A1327" s="169"/>
      <c r="B1327" s="48"/>
      <c r="C1327" s="69"/>
      <c r="D1327" s="69"/>
      <c r="E1327" s="69" t="n">
        <f aca="false">SUM(C1327:D1327)</f>
        <v>0</v>
      </c>
    </row>
    <row r="1328" customFormat="false" ht="68.65" hidden="false" customHeight="false" outlineLevel="0" collapsed="false">
      <c r="A1328" s="61" t="s">
        <v>765</v>
      </c>
      <c r="B1328" s="76" t="s">
        <v>19</v>
      </c>
      <c r="C1328" s="183" t="n">
        <f aca="false">SUM(C1330:C1335)</f>
        <v>11963930</v>
      </c>
      <c r="D1328" s="183" t="n">
        <f aca="false">SUM(D1330:D1335)</f>
        <v>0</v>
      </c>
      <c r="E1328" s="183" t="n">
        <f aca="false">SUM(C1328:D1328)</f>
        <v>11963930</v>
      </c>
    </row>
    <row r="1329" customFormat="false" ht="22.35" hidden="false" customHeight="false" outlineLevel="0" collapsed="false">
      <c r="A1329" s="72" t="s">
        <v>26</v>
      </c>
      <c r="B1329" s="179"/>
      <c r="C1329" s="185" t="n">
        <f aca="false">SUM(C1330:C1335)</f>
        <v>11963930</v>
      </c>
      <c r="D1329" s="186"/>
      <c r="E1329" s="69" t="n">
        <f aca="false">SUM(C1329:D1329)</f>
        <v>11963930</v>
      </c>
    </row>
    <row r="1330" customFormat="false" ht="22.35" hidden="false" customHeight="false" outlineLevel="0" collapsed="false">
      <c r="A1330" s="72" t="s">
        <v>654</v>
      </c>
      <c r="B1330" s="48" t="s">
        <v>618</v>
      </c>
      <c r="C1330" s="185" t="n">
        <v>11383280</v>
      </c>
      <c r="D1330" s="185"/>
      <c r="E1330" s="69" t="n">
        <f aca="false">SUM(C1330:D1330)</f>
        <v>11383280</v>
      </c>
    </row>
    <row r="1331" customFormat="false" ht="22.35" hidden="false" customHeight="false" outlineLevel="0" collapsed="false">
      <c r="A1331" s="72" t="s">
        <v>658</v>
      </c>
      <c r="B1331" s="48" t="s">
        <v>620</v>
      </c>
      <c r="C1331" s="111" t="n">
        <v>10000</v>
      </c>
      <c r="D1331" s="111"/>
      <c r="E1331" s="69" t="n">
        <f aca="false">SUM(C1331:D1331)</f>
        <v>10000</v>
      </c>
    </row>
    <row r="1332" customFormat="false" ht="32.8" hidden="false" customHeight="false" outlineLevel="0" collapsed="false">
      <c r="A1332" s="75" t="s">
        <v>30</v>
      </c>
      <c r="B1332" s="87" t="s">
        <v>31</v>
      </c>
      <c r="C1332" s="111" t="n">
        <v>10000</v>
      </c>
      <c r="D1332" s="111"/>
      <c r="E1332" s="69" t="n">
        <f aca="false">SUM(C1332:D1332)</f>
        <v>10000</v>
      </c>
    </row>
    <row r="1333" customFormat="false" ht="43.25" hidden="false" customHeight="false" outlineLevel="0" collapsed="false">
      <c r="A1333" s="75" t="s">
        <v>660</v>
      </c>
      <c r="B1333" s="87" t="s">
        <v>626</v>
      </c>
      <c r="C1333" s="111" t="n">
        <v>531800</v>
      </c>
      <c r="D1333" s="111"/>
      <c r="E1333" s="69" t="n">
        <f aca="false">SUM(C1333:D1333)</f>
        <v>531800</v>
      </c>
    </row>
    <row r="1334" customFormat="false" ht="43.25" hidden="false" customHeight="false" outlineLevel="0" collapsed="false">
      <c r="A1334" s="75" t="s">
        <v>328</v>
      </c>
      <c r="B1334" s="87" t="s">
        <v>329</v>
      </c>
      <c r="C1334" s="111" t="n">
        <v>14850</v>
      </c>
      <c r="D1334" s="111"/>
      <c r="E1334" s="69" t="n">
        <f aca="false">SUM(C1334:D1334)</f>
        <v>14850</v>
      </c>
    </row>
    <row r="1335" customFormat="false" ht="12.8" hidden="false" customHeight="false" outlineLevel="0" collapsed="false">
      <c r="A1335" s="72" t="s">
        <v>655</v>
      </c>
      <c r="B1335" s="48" t="s">
        <v>656</v>
      </c>
      <c r="C1335" s="111" t="n">
        <v>14000</v>
      </c>
      <c r="D1335" s="111"/>
      <c r="E1335" s="69" t="n">
        <f aca="false">SUM(C1335:D1335)</f>
        <v>14000</v>
      </c>
    </row>
    <row r="1336" customFormat="false" ht="12.8" hidden="false" customHeight="false" outlineLevel="0" collapsed="false">
      <c r="A1336" s="75"/>
      <c r="B1336" s="87"/>
      <c r="C1336" s="73"/>
      <c r="D1336" s="73"/>
      <c r="E1336" s="73" t="n">
        <f aca="false">SUM(C1336:D1336)</f>
        <v>0</v>
      </c>
    </row>
    <row r="1337" customFormat="false" ht="68.65" hidden="false" customHeight="false" outlineLevel="0" collapsed="false">
      <c r="A1337" s="61" t="s">
        <v>766</v>
      </c>
      <c r="B1337" s="102" t="s">
        <v>19</v>
      </c>
      <c r="C1337" s="205" t="n">
        <f aca="false">SUM(C1339:C1343)</f>
        <v>6230530</v>
      </c>
      <c r="D1337" s="205" t="n">
        <f aca="false">SUM(D1339:D1343)</f>
        <v>0</v>
      </c>
      <c r="E1337" s="63" t="n">
        <f aca="false">SUM(C1337:D1337)</f>
        <v>6230530</v>
      </c>
    </row>
    <row r="1338" customFormat="false" ht="22.35" hidden="false" customHeight="false" outlineLevel="0" collapsed="false">
      <c r="A1338" s="67" t="s">
        <v>26</v>
      </c>
      <c r="B1338" s="68"/>
      <c r="C1338" s="70" t="n">
        <f aca="false">SUM(C1339:C1342)</f>
        <v>6230530</v>
      </c>
      <c r="D1338" s="70" t="n">
        <f aca="false">SUM(D1339:D1342)</f>
        <v>0</v>
      </c>
      <c r="E1338" s="69" t="n">
        <f aca="false">SUM(C1338:D1338)</f>
        <v>6230530</v>
      </c>
    </row>
    <row r="1339" customFormat="false" ht="22.35" hidden="false" customHeight="false" outlineLevel="0" collapsed="false">
      <c r="A1339" s="72" t="s">
        <v>654</v>
      </c>
      <c r="B1339" s="48" t="s">
        <v>618</v>
      </c>
      <c r="C1339" s="73" t="n">
        <v>6139530</v>
      </c>
      <c r="D1339" s="176"/>
      <c r="E1339" s="69" t="n">
        <f aca="false">SUM(C1339:D1339)</f>
        <v>6139530</v>
      </c>
    </row>
    <row r="1340" customFormat="false" ht="32.8" hidden="false" customHeight="false" outlineLevel="0" collapsed="false">
      <c r="A1340" s="75" t="s">
        <v>30</v>
      </c>
      <c r="B1340" s="87" t="s">
        <v>31</v>
      </c>
      <c r="C1340" s="69" t="n">
        <v>83000</v>
      </c>
      <c r="D1340" s="69"/>
      <c r="E1340" s="69" t="n">
        <f aca="false">SUM(C1340:D1340)</f>
        <v>83000</v>
      </c>
    </row>
    <row r="1341" customFormat="false" ht="12.8" hidden="false" customHeight="false" outlineLevel="0" collapsed="false">
      <c r="A1341" s="72" t="s">
        <v>655</v>
      </c>
      <c r="B1341" s="48" t="s">
        <v>656</v>
      </c>
      <c r="C1341" s="73" t="n">
        <v>8000</v>
      </c>
      <c r="D1341" s="73"/>
      <c r="E1341" s="69" t="n">
        <f aca="false">SUM(C1341:D1341)</f>
        <v>8000</v>
      </c>
    </row>
    <row r="1342" customFormat="false" ht="22.35" hidden="false" customHeight="false" outlineLevel="0" collapsed="false">
      <c r="A1342" s="72" t="s">
        <v>658</v>
      </c>
      <c r="B1342" s="79" t="s">
        <v>620</v>
      </c>
      <c r="C1342" s="73"/>
      <c r="D1342" s="73"/>
      <c r="E1342" s="69" t="n">
        <f aca="false">SUM(C1342:D1342)</f>
        <v>0</v>
      </c>
    </row>
    <row r="1343" customFormat="false" ht="22.35" hidden="false" customHeight="false" outlineLevel="0" collapsed="false">
      <c r="A1343" s="116" t="s">
        <v>57</v>
      </c>
      <c r="B1343" s="181" t="s">
        <v>58</v>
      </c>
      <c r="C1343" s="103"/>
      <c r="D1343" s="103"/>
      <c r="E1343" s="103" t="n">
        <f aca="false">SUM(C1343:D1343)</f>
        <v>0</v>
      </c>
    </row>
    <row r="1344" customFormat="false" ht="12.8" hidden="false" customHeight="false" outlineLevel="0" collapsed="false">
      <c r="A1344" s="72"/>
      <c r="B1344" s="87"/>
      <c r="C1344" s="73"/>
      <c r="D1344" s="73"/>
      <c r="E1344" s="73"/>
    </row>
    <row r="1345" customFormat="false" ht="113.4" hidden="false" customHeight="false" outlineLevel="0" collapsed="false">
      <c r="A1345" s="61" t="s">
        <v>767</v>
      </c>
      <c r="B1345" s="102" t="s">
        <v>19</v>
      </c>
      <c r="C1345" s="205" t="n">
        <f aca="false">SUM(C1347:C1353)</f>
        <v>18741590</v>
      </c>
      <c r="D1345" s="205" t="n">
        <f aca="false">SUM(D1347:D1353)</f>
        <v>0</v>
      </c>
      <c r="E1345" s="63" t="n">
        <f aca="false">SUM(C1345:D1345)</f>
        <v>18741590</v>
      </c>
    </row>
    <row r="1346" customFormat="false" ht="22.35" hidden="false" customHeight="false" outlineLevel="0" collapsed="false">
      <c r="A1346" s="67" t="s">
        <v>26</v>
      </c>
      <c r="B1346" s="85"/>
      <c r="C1346" s="206" t="n">
        <f aca="false">SUM(C1347:C1353)</f>
        <v>18741590</v>
      </c>
      <c r="D1346" s="207"/>
      <c r="E1346" s="69" t="n">
        <f aca="false">SUM(C1346:D1346)</f>
        <v>18741590</v>
      </c>
    </row>
    <row r="1347" customFormat="false" ht="22.35" hidden="false" customHeight="false" outlineLevel="0" collapsed="false">
      <c r="A1347" s="72" t="s">
        <v>654</v>
      </c>
      <c r="B1347" s="48" t="s">
        <v>618</v>
      </c>
      <c r="C1347" s="73" t="n">
        <v>18083840</v>
      </c>
      <c r="D1347" s="176"/>
      <c r="E1347" s="69" t="n">
        <f aca="false">SUM(C1347:D1347)</f>
        <v>18083840</v>
      </c>
    </row>
    <row r="1348" customFormat="false" ht="32.8" hidden="false" customHeight="false" outlineLevel="0" collapsed="false">
      <c r="A1348" s="75" t="s">
        <v>30</v>
      </c>
      <c r="B1348" s="87" t="s">
        <v>31</v>
      </c>
      <c r="C1348" s="73" t="n">
        <v>2000</v>
      </c>
      <c r="D1348" s="73"/>
      <c r="E1348" s="69" t="n">
        <f aca="false">SUM(C1348:D1348)</f>
        <v>2000</v>
      </c>
    </row>
    <row r="1349" customFormat="false" ht="32.8" hidden="false" customHeight="false" outlineLevel="0" collapsed="false">
      <c r="A1349" s="72" t="s">
        <v>768</v>
      </c>
      <c r="B1349" s="48" t="s">
        <v>769</v>
      </c>
      <c r="C1349" s="73" t="n">
        <v>625900</v>
      </c>
      <c r="D1349" s="73"/>
      <c r="E1349" s="69" t="n">
        <f aca="false">SUM(C1349:D1349)</f>
        <v>625900</v>
      </c>
    </row>
    <row r="1350" customFormat="false" ht="43.25" hidden="false" customHeight="false" outlineLevel="0" collapsed="false">
      <c r="A1350" s="72" t="s">
        <v>328</v>
      </c>
      <c r="B1350" s="48" t="s">
        <v>329</v>
      </c>
      <c r="C1350" s="73" t="n">
        <v>14850</v>
      </c>
      <c r="D1350" s="73"/>
      <c r="E1350" s="69" t="n">
        <f aca="false">SUM(C1350:D1350)</f>
        <v>14850</v>
      </c>
    </row>
    <row r="1351" customFormat="false" ht="12.8" hidden="false" customHeight="false" outlineLevel="0" collapsed="false">
      <c r="A1351" s="72" t="s">
        <v>655</v>
      </c>
      <c r="B1351" s="48" t="s">
        <v>656</v>
      </c>
      <c r="C1351" s="73" t="n">
        <v>15000</v>
      </c>
      <c r="D1351" s="73"/>
      <c r="E1351" s="69" t="n">
        <f aca="false">SUM(C1351:D1351)</f>
        <v>15000</v>
      </c>
    </row>
    <row r="1352" customFormat="false" ht="43.25" hidden="false" customHeight="false" outlineLevel="0" collapsed="false">
      <c r="A1352" s="72" t="s">
        <v>659</v>
      </c>
      <c r="B1352" s="79" t="s">
        <v>642</v>
      </c>
      <c r="C1352" s="73"/>
      <c r="D1352" s="176"/>
      <c r="E1352" s="69" t="n">
        <f aca="false">SUM(C1352:D1352)</f>
        <v>0</v>
      </c>
    </row>
    <row r="1353" customFormat="false" ht="22.35" hidden="false" customHeight="false" outlineLevel="0" collapsed="false">
      <c r="A1353" s="72" t="s">
        <v>658</v>
      </c>
      <c r="B1353" s="79" t="s">
        <v>620</v>
      </c>
      <c r="C1353" s="73"/>
      <c r="D1353" s="73"/>
      <c r="E1353" s="69" t="n">
        <f aca="false">SUM(C1353:D1353)</f>
        <v>0</v>
      </c>
    </row>
    <row r="1354" customFormat="false" ht="12.8" hidden="false" customHeight="false" outlineLevel="0" collapsed="false">
      <c r="A1354" s="75"/>
      <c r="B1354" s="87"/>
      <c r="C1354" s="73"/>
      <c r="D1354" s="73"/>
      <c r="E1354" s="73"/>
    </row>
    <row r="1355" customFormat="false" ht="91" hidden="false" customHeight="false" outlineLevel="0" collapsed="false">
      <c r="A1355" s="61" t="s">
        <v>770</v>
      </c>
      <c r="B1355" s="76" t="s">
        <v>19</v>
      </c>
      <c r="C1355" s="108" t="n">
        <f aca="false">SUM(C1357:C1362)</f>
        <v>11903830</v>
      </c>
      <c r="D1355" s="108" t="n">
        <f aca="false">SUM(D1357:D1362)</f>
        <v>0</v>
      </c>
      <c r="E1355" s="108" t="n">
        <f aca="false">SUM(C1355:D1355)</f>
        <v>11903830</v>
      </c>
    </row>
    <row r="1356" customFormat="false" ht="22.35" hidden="false" customHeight="false" outlineLevel="0" collapsed="false">
      <c r="A1356" s="72" t="s">
        <v>26</v>
      </c>
      <c r="B1356" s="179"/>
      <c r="C1356" s="111" t="n">
        <f aca="false">SUM(C1357:C1362)</f>
        <v>11903830</v>
      </c>
      <c r="D1356" s="112"/>
      <c r="E1356" s="69" t="n">
        <f aca="false">SUM(C1356:D1356)</f>
        <v>11903830</v>
      </c>
    </row>
    <row r="1357" customFormat="false" ht="22.35" hidden="false" customHeight="false" outlineLevel="0" collapsed="false">
      <c r="A1357" s="72" t="s">
        <v>654</v>
      </c>
      <c r="B1357" s="48" t="s">
        <v>618</v>
      </c>
      <c r="C1357" s="111" t="n">
        <v>11505830</v>
      </c>
      <c r="D1357" s="111"/>
      <c r="E1357" s="69" t="n">
        <f aca="false">SUM(C1357:D1357)</f>
        <v>11505830</v>
      </c>
    </row>
    <row r="1358" customFormat="false" ht="32.8" hidden="false" customHeight="false" outlineLevel="0" collapsed="false">
      <c r="A1358" s="75" t="s">
        <v>30</v>
      </c>
      <c r="B1358" s="48" t="s">
        <v>31</v>
      </c>
      <c r="C1358" s="111" t="n">
        <v>30000</v>
      </c>
      <c r="D1358" s="111"/>
      <c r="E1358" s="69" t="n">
        <f aca="false">SUM(C1358:D1358)</f>
        <v>30000</v>
      </c>
    </row>
    <row r="1359" customFormat="false" ht="43.25" hidden="false" customHeight="false" outlineLevel="0" collapsed="false">
      <c r="A1359" s="72" t="s">
        <v>660</v>
      </c>
      <c r="B1359" s="48" t="s">
        <v>626</v>
      </c>
      <c r="C1359" s="111" t="n">
        <v>357000</v>
      </c>
      <c r="D1359" s="111"/>
      <c r="E1359" s="69" t="n">
        <f aca="false">SUM(C1359:D1359)</f>
        <v>357000</v>
      </c>
    </row>
    <row r="1360" customFormat="false" ht="12.8" hidden="false" customHeight="false" outlineLevel="0" collapsed="false">
      <c r="A1360" s="72" t="s">
        <v>655</v>
      </c>
      <c r="B1360" s="48" t="s">
        <v>656</v>
      </c>
      <c r="C1360" s="111" t="n">
        <v>11000</v>
      </c>
      <c r="D1360" s="111"/>
      <c r="E1360" s="69" t="n">
        <f aca="false">SUM(C1360:D1360)</f>
        <v>11000</v>
      </c>
    </row>
    <row r="1361" customFormat="false" ht="22.35" hidden="false" customHeight="false" outlineLevel="0" collapsed="false">
      <c r="A1361" s="72" t="s">
        <v>658</v>
      </c>
      <c r="B1361" s="79" t="s">
        <v>620</v>
      </c>
      <c r="C1361" s="111"/>
      <c r="D1361" s="111"/>
      <c r="E1361" s="69"/>
    </row>
    <row r="1362" customFormat="false" ht="32.8" hidden="false" customHeight="false" outlineLevel="0" collapsed="false">
      <c r="A1362" s="75" t="s">
        <v>643</v>
      </c>
      <c r="B1362" s="79" t="s">
        <v>644</v>
      </c>
      <c r="C1362" s="111"/>
      <c r="D1362" s="111"/>
      <c r="E1362" s="69" t="n">
        <f aca="false">SUM(C1362:D1362)</f>
        <v>0</v>
      </c>
    </row>
    <row r="1363" customFormat="false" ht="12.8" hidden="false" customHeight="false" outlineLevel="0" collapsed="false">
      <c r="A1363" s="75"/>
      <c r="B1363" s="48"/>
      <c r="C1363" s="69"/>
      <c r="D1363" s="69"/>
      <c r="E1363" s="69"/>
    </row>
    <row r="1364" customFormat="false" ht="79.85" hidden="false" customHeight="false" outlineLevel="0" collapsed="false">
      <c r="A1364" s="61" t="s">
        <v>771</v>
      </c>
      <c r="B1364" s="76" t="s">
        <v>19</v>
      </c>
      <c r="C1364" s="63" t="n">
        <f aca="false">SUM(C1366:C1372)</f>
        <v>6980070</v>
      </c>
      <c r="D1364" s="63" t="n">
        <f aca="false">SUM(D1366:D1371)</f>
        <v>0</v>
      </c>
      <c r="E1364" s="63" t="n">
        <f aca="false">SUM(C1364:D1364)</f>
        <v>6980070</v>
      </c>
    </row>
    <row r="1365" customFormat="false" ht="22.35" hidden="false" customHeight="false" outlineLevel="0" collapsed="false">
      <c r="A1365" s="72" t="s">
        <v>26</v>
      </c>
      <c r="B1365" s="68"/>
      <c r="C1365" s="69" t="n">
        <f aca="false">SUM(C1366:C1371)</f>
        <v>6980070</v>
      </c>
      <c r="D1365" s="69"/>
      <c r="E1365" s="69" t="n">
        <f aca="false">SUM(C1365:D1365)</f>
        <v>6980070</v>
      </c>
    </row>
    <row r="1366" customFormat="false" ht="22.35" hidden="false" customHeight="false" outlineLevel="0" collapsed="false">
      <c r="A1366" s="72" t="s">
        <v>654</v>
      </c>
      <c r="B1366" s="48" t="s">
        <v>618</v>
      </c>
      <c r="C1366" s="159" t="n">
        <v>6818590</v>
      </c>
      <c r="D1366" s="159"/>
      <c r="E1366" s="69" t="n">
        <f aca="false">SUM(C1366:D1366)</f>
        <v>6818590</v>
      </c>
    </row>
    <row r="1367" customFormat="false" ht="43.25" hidden="false" customHeight="false" outlineLevel="0" collapsed="false">
      <c r="A1367" s="72" t="s">
        <v>328</v>
      </c>
      <c r="B1367" s="48" t="s">
        <v>329</v>
      </c>
      <c r="C1367" s="159" t="n">
        <v>81310</v>
      </c>
      <c r="D1367" s="159"/>
      <c r="E1367" s="69" t="n">
        <f aca="false">SUM(C1367:D1367)</f>
        <v>81310</v>
      </c>
    </row>
    <row r="1368" customFormat="false" ht="43.25" hidden="false" customHeight="false" outlineLevel="0" collapsed="false">
      <c r="A1368" s="72" t="s">
        <v>659</v>
      </c>
      <c r="B1368" s="48" t="s">
        <v>642</v>
      </c>
      <c r="C1368" s="159" t="n">
        <v>5170</v>
      </c>
      <c r="D1368" s="159"/>
      <c r="E1368" s="69" t="n">
        <f aca="false">SUM(C1368:D1368)</f>
        <v>5170</v>
      </c>
    </row>
    <row r="1369" customFormat="false" ht="53.7" hidden="false" customHeight="false" outlineLevel="0" collapsed="false">
      <c r="A1369" s="72" t="s">
        <v>667</v>
      </c>
      <c r="B1369" s="48" t="s">
        <v>668</v>
      </c>
      <c r="C1369" s="159" t="n">
        <v>65000</v>
      </c>
      <c r="D1369" s="159"/>
      <c r="E1369" s="69" t="n">
        <f aca="false">SUM(C1369:D1369)</f>
        <v>65000</v>
      </c>
    </row>
    <row r="1370" customFormat="false" ht="12.8" hidden="false" customHeight="false" outlineLevel="0" collapsed="false">
      <c r="A1370" s="72" t="s">
        <v>655</v>
      </c>
      <c r="B1370" s="48" t="s">
        <v>656</v>
      </c>
      <c r="C1370" s="159" t="n">
        <v>10000</v>
      </c>
      <c r="D1370" s="159"/>
      <c r="E1370" s="69" t="n">
        <f aca="false">SUM(C1370:D1370)</f>
        <v>10000</v>
      </c>
    </row>
    <row r="1371" customFormat="false" ht="22.35" hidden="false" customHeight="false" outlineLevel="0" collapsed="false">
      <c r="A1371" s="72" t="s">
        <v>658</v>
      </c>
      <c r="B1371" s="79" t="s">
        <v>620</v>
      </c>
      <c r="C1371" s="159"/>
      <c r="D1371" s="159"/>
      <c r="E1371" s="69" t="n">
        <f aca="false">SUM(C1371:D1371)</f>
        <v>0</v>
      </c>
    </row>
    <row r="1372" customFormat="false" ht="22.35" hidden="false" customHeight="false" outlineLevel="0" collapsed="false">
      <c r="A1372" s="72" t="s">
        <v>57</v>
      </c>
      <c r="B1372" s="48" t="s">
        <v>58</v>
      </c>
      <c r="C1372" s="69"/>
      <c r="D1372" s="69"/>
      <c r="E1372" s="69" t="n">
        <f aca="false">SUM(C1372:D1372)</f>
        <v>0</v>
      </c>
    </row>
    <row r="1373" customFormat="false" ht="12.8" hidden="false" customHeight="false" outlineLevel="0" collapsed="false">
      <c r="A1373" s="75"/>
      <c r="B1373" s="48"/>
      <c r="C1373" s="69"/>
      <c r="D1373" s="69"/>
      <c r="E1373" s="69"/>
    </row>
    <row r="1374" customFormat="false" ht="124.6" hidden="false" customHeight="false" outlineLevel="0" collapsed="false">
      <c r="A1374" s="61" t="s">
        <v>772</v>
      </c>
      <c r="B1374" s="76" t="s">
        <v>19</v>
      </c>
      <c r="C1374" s="108" t="n">
        <f aca="false">SUM(C1376:C1379)</f>
        <v>2413140</v>
      </c>
      <c r="D1374" s="108" t="n">
        <f aca="false">SUM(D1376:D1379)</f>
        <v>0</v>
      </c>
      <c r="E1374" s="108" t="n">
        <f aca="false">SUM(C1374:D1374)</f>
        <v>2413140</v>
      </c>
    </row>
    <row r="1375" customFormat="false" ht="22.35" hidden="false" customHeight="false" outlineLevel="0" collapsed="false">
      <c r="A1375" s="72" t="s">
        <v>26</v>
      </c>
      <c r="B1375" s="179"/>
      <c r="C1375" s="111" t="n">
        <f aca="false">SUM(C1376:C1379)</f>
        <v>2413140</v>
      </c>
      <c r="D1375" s="112"/>
      <c r="E1375" s="69" t="n">
        <f aca="false">SUM(C1375:D1375)</f>
        <v>2413140</v>
      </c>
    </row>
    <row r="1376" customFormat="false" ht="22.35" hidden="false" customHeight="false" outlineLevel="0" collapsed="false">
      <c r="A1376" s="72" t="s">
        <v>654</v>
      </c>
      <c r="B1376" s="48" t="s">
        <v>618</v>
      </c>
      <c r="C1376" s="111" t="n">
        <v>2085540</v>
      </c>
      <c r="D1376" s="111"/>
      <c r="E1376" s="69" t="n">
        <f aca="false">SUM(C1376:D1376)</f>
        <v>2085540</v>
      </c>
    </row>
    <row r="1377" customFormat="false" ht="53.7" hidden="false" customHeight="false" outlineLevel="0" collapsed="false">
      <c r="A1377" s="72" t="s">
        <v>773</v>
      </c>
      <c r="B1377" s="48" t="s">
        <v>774</v>
      </c>
      <c r="C1377" s="111" t="n">
        <v>321600</v>
      </c>
      <c r="D1377" s="112"/>
      <c r="E1377" s="69" t="n">
        <f aca="false">SUM(C1377,D1377)</f>
        <v>321600</v>
      </c>
    </row>
    <row r="1378" customFormat="false" ht="12.8" hidden="false" customHeight="false" outlineLevel="0" collapsed="false">
      <c r="A1378" s="75" t="s">
        <v>655</v>
      </c>
      <c r="B1378" s="48" t="s">
        <v>656</v>
      </c>
      <c r="C1378" s="69" t="n">
        <v>6000</v>
      </c>
      <c r="D1378" s="69"/>
      <c r="E1378" s="69" t="n">
        <f aca="false">SUM(C1378:D1378)</f>
        <v>6000</v>
      </c>
    </row>
    <row r="1379" customFormat="false" ht="22.35" hidden="false" customHeight="false" outlineLevel="0" collapsed="false">
      <c r="A1379" s="72" t="s">
        <v>658</v>
      </c>
      <c r="B1379" s="79" t="s">
        <v>620</v>
      </c>
      <c r="C1379" s="111"/>
      <c r="D1379" s="112"/>
      <c r="E1379" s="69" t="n">
        <f aca="false">SUM(C1379,D1379)</f>
        <v>0</v>
      </c>
    </row>
    <row r="1380" customFormat="false" ht="12.8" hidden="false" customHeight="false" outlineLevel="0" collapsed="false">
      <c r="A1380" s="75"/>
      <c r="B1380" s="48"/>
      <c r="C1380" s="69"/>
      <c r="D1380" s="69"/>
      <c r="E1380" s="69"/>
    </row>
    <row r="1381" customFormat="false" ht="135.8" hidden="false" customHeight="false" outlineLevel="0" collapsed="false">
      <c r="A1381" s="61" t="s">
        <v>775</v>
      </c>
      <c r="B1381" s="76" t="s">
        <v>19</v>
      </c>
      <c r="C1381" s="183" t="n">
        <f aca="false">SUM(C1383:C1385)</f>
        <v>2258170</v>
      </c>
      <c r="D1381" s="183" t="n">
        <f aca="false">SUM(D1383:D1385)</f>
        <v>0</v>
      </c>
      <c r="E1381" s="183" t="n">
        <f aca="false">SUM(C1381:D1381)</f>
        <v>2258170</v>
      </c>
    </row>
    <row r="1382" customFormat="false" ht="22.35" hidden="false" customHeight="false" outlineLevel="0" collapsed="false">
      <c r="A1382" s="72" t="s">
        <v>26</v>
      </c>
      <c r="B1382" s="179"/>
      <c r="C1382" s="185" t="n">
        <f aca="false">SUM(C1383:C1385)</f>
        <v>2258170</v>
      </c>
      <c r="D1382" s="186"/>
      <c r="E1382" s="69" t="n">
        <f aca="false">SUM(C1382:D1382)</f>
        <v>2258170</v>
      </c>
    </row>
    <row r="1383" customFormat="false" ht="22.35" hidden="false" customHeight="false" outlineLevel="0" collapsed="false">
      <c r="A1383" s="72" t="s">
        <v>654</v>
      </c>
      <c r="B1383" s="48" t="s">
        <v>618</v>
      </c>
      <c r="C1383" s="185" t="n">
        <v>1936570</v>
      </c>
      <c r="D1383" s="186"/>
      <c r="E1383" s="69" t="n">
        <f aca="false">SUM(C1383:D1383)</f>
        <v>1936570</v>
      </c>
    </row>
    <row r="1384" customFormat="false" ht="53.7" hidden="false" customHeight="false" outlineLevel="0" collapsed="false">
      <c r="A1384" s="72" t="s">
        <v>773</v>
      </c>
      <c r="B1384" s="48" t="s">
        <v>774</v>
      </c>
      <c r="C1384" s="111" t="n">
        <v>321600</v>
      </c>
      <c r="D1384" s="112"/>
      <c r="E1384" s="69" t="n">
        <f aca="false">SUM(C1384,D1384)</f>
        <v>321600</v>
      </c>
    </row>
    <row r="1385" customFormat="false" ht="22.35" hidden="false" customHeight="false" outlineLevel="0" collapsed="false">
      <c r="A1385" s="72" t="s">
        <v>658</v>
      </c>
      <c r="B1385" s="79" t="s">
        <v>620</v>
      </c>
      <c r="C1385" s="185"/>
      <c r="D1385" s="186"/>
      <c r="E1385" s="69" t="n">
        <f aca="false">SUM(C1385,D1385)</f>
        <v>0</v>
      </c>
    </row>
    <row r="1386" customFormat="false" ht="12.8" hidden="false" customHeight="false" outlineLevel="0" collapsed="false">
      <c r="A1386" s="72"/>
      <c r="B1386" s="48"/>
      <c r="C1386" s="69"/>
      <c r="D1386" s="69"/>
      <c r="E1386" s="69" t="n">
        <f aca="false">SUM(C1386:D1386)</f>
        <v>0</v>
      </c>
    </row>
    <row r="1387" customFormat="false" ht="135.8" hidden="false" customHeight="false" outlineLevel="0" collapsed="false">
      <c r="A1387" s="61" t="s">
        <v>776</v>
      </c>
      <c r="B1387" s="76" t="s">
        <v>19</v>
      </c>
      <c r="C1387" s="108" t="n">
        <f aca="false">SUM(C1389:C1392)</f>
        <v>0</v>
      </c>
      <c r="D1387" s="108" t="n">
        <f aca="false">SUM(D1389:D1391)</f>
        <v>0</v>
      </c>
      <c r="E1387" s="108" t="n">
        <f aca="false">SUM(C1387:D1387)</f>
        <v>0</v>
      </c>
    </row>
    <row r="1388" customFormat="false" ht="22.35" hidden="false" customHeight="false" outlineLevel="0" collapsed="false">
      <c r="A1388" s="72" t="s">
        <v>26</v>
      </c>
      <c r="B1388" s="179"/>
      <c r="C1388" s="111" t="n">
        <f aca="false">SUM(C1389:C1392)</f>
        <v>0</v>
      </c>
      <c r="D1388" s="112"/>
      <c r="E1388" s="69" t="n">
        <f aca="false">SUM(C1388:D1388)</f>
        <v>0</v>
      </c>
    </row>
    <row r="1389" customFormat="false" ht="22.35" hidden="false" customHeight="false" outlineLevel="0" collapsed="false">
      <c r="A1389" s="72" t="s">
        <v>654</v>
      </c>
      <c r="B1389" s="79" t="s">
        <v>618</v>
      </c>
      <c r="C1389" s="111"/>
      <c r="D1389" s="111"/>
      <c r="E1389" s="69" t="n">
        <f aca="false">SUM(C1389:D1389)</f>
        <v>0</v>
      </c>
    </row>
    <row r="1390" customFormat="false" ht="32.8" hidden="false" customHeight="false" outlineLevel="0" collapsed="false">
      <c r="A1390" s="75" t="s">
        <v>30</v>
      </c>
      <c r="B1390" s="79" t="s">
        <v>31</v>
      </c>
      <c r="C1390" s="111"/>
      <c r="D1390" s="111"/>
      <c r="E1390" s="69" t="n">
        <f aca="false">SUM(C1390:D1390)</f>
        <v>0</v>
      </c>
    </row>
    <row r="1391" customFormat="false" ht="53.7" hidden="false" customHeight="false" outlineLevel="0" collapsed="false">
      <c r="A1391" s="72" t="s">
        <v>773</v>
      </c>
      <c r="B1391" s="79" t="s">
        <v>774</v>
      </c>
      <c r="C1391" s="111"/>
      <c r="D1391" s="112"/>
      <c r="E1391" s="69" t="n">
        <f aca="false">SUM(C1391,D1391)</f>
        <v>0</v>
      </c>
    </row>
    <row r="1392" customFormat="false" ht="22.35" hidden="false" customHeight="false" outlineLevel="0" collapsed="false">
      <c r="A1392" s="72" t="s">
        <v>658</v>
      </c>
      <c r="B1392" s="79" t="s">
        <v>620</v>
      </c>
      <c r="C1392" s="111"/>
      <c r="D1392" s="112"/>
      <c r="E1392" s="69" t="n">
        <f aca="false">SUM(C1392,D1392)</f>
        <v>0</v>
      </c>
    </row>
    <row r="1393" customFormat="false" ht="12.8" hidden="false" customHeight="false" outlineLevel="0" collapsed="false">
      <c r="A1393" s="72"/>
      <c r="B1393" s="48"/>
      <c r="C1393" s="111"/>
      <c r="D1393" s="112"/>
      <c r="E1393" s="69"/>
    </row>
    <row r="1394" customFormat="false" ht="124.6" hidden="false" customHeight="false" outlineLevel="0" collapsed="false">
      <c r="A1394" s="61" t="s">
        <v>777</v>
      </c>
      <c r="B1394" s="76" t="s">
        <v>19</v>
      </c>
      <c r="C1394" s="108" t="n">
        <f aca="false">SUM(C1396:C1399)</f>
        <v>2615040</v>
      </c>
      <c r="D1394" s="108" t="n">
        <f aca="false">SUM(D1396:D1398)</f>
        <v>0</v>
      </c>
      <c r="E1394" s="108" t="n">
        <f aca="false">SUM(C1394:D1394)</f>
        <v>2615040</v>
      </c>
    </row>
    <row r="1395" customFormat="false" ht="22.35" hidden="false" customHeight="false" outlineLevel="0" collapsed="false">
      <c r="A1395" s="72" t="s">
        <v>26</v>
      </c>
      <c r="B1395" s="179"/>
      <c r="C1395" s="111" t="n">
        <f aca="false">SUM(C1396:C1398)</f>
        <v>2615040</v>
      </c>
      <c r="D1395" s="112"/>
      <c r="E1395" s="69" t="n">
        <f aca="false">SUM(C1395:D1395)</f>
        <v>2615040</v>
      </c>
    </row>
    <row r="1396" customFormat="false" ht="22.35" hidden="false" customHeight="false" outlineLevel="0" collapsed="false">
      <c r="A1396" s="72" t="s">
        <v>654</v>
      </c>
      <c r="B1396" s="48" t="s">
        <v>618</v>
      </c>
      <c r="C1396" s="111" t="n">
        <v>2285440</v>
      </c>
      <c r="D1396" s="111"/>
      <c r="E1396" s="69" t="n">
        <f aca="false">SUM(C1396:D1396)</f>
        <v>2285440</v>
      </c>
    </row>
    <row r="1397" customFormat="false" ht="32.8" hidden="false" customHeight="false" outlineLevel="0" collapsed="false">
      <c r="A1397" s="75" t="s">
        <v>30</v>
      </c>
      <c r="B1397" s="48" t="s">
        <v>31</v>
      </c>
      <c r="C1397" s="111" t="n">
        <v>8000</v>
      </c>
      <c r="D1397" s="111"/>
      <c r="E1397" s="69" t="n">
        <f aca="false">SUM(C1397:D1397)</f>
        <v>8000</v>
      </c>
    </row>
    <row r="1398" customFormat="false" ht="53.7" hidden="false" customHeight="false" outlineLevel="0" collapsed="false">
      <c r="A1398" s="72" t="s">
        <v>773</v>
      </c>
      <c r="B1398" s="48" t="s">
        <v>774</v>
      </c>
      <c r="C1398" s="111" t="n">
        <v>321600</v>
      </c>
      <c r="D1398" s="112"/>
      <c r="E1398" s="69" t="n">
        <f aca="false">SUM(C1398,D1398)</f>
        <v>321600</v>
      </c>
    </row>
    <row r="1399" customFormat="false" ht="12.8" hidden="false" customHeight="false" outlineLevel="0" collapsed="false">
      <c r="A1399" s="72"/>
      <c r="B1399" s="48"/>
      <c r="C1399" s="69"/>
      <c r="D1399" s="69"/>
      <c r="E1399" s="69"/>
    </row>
    <row r="1400" customFormat="false" ht="113.4" hidden="false" customHeight="false" outlineLevel="0" collapsed="false">
      <c r="A1400" s="61" t="s">
        <v>778</v>
      </c>
      <c r="B1400" s="76" t="s">
        <v>19</v>
      </c>
      <c r="C1400" s="108" t="n">
        <f aca="false">SUM(C1402:C1405)</f>
        <v>3793590</v>
      </c>
      <c r="D1400" s="108" t="n">
        <f aca="false">SUM(D1402:D1404)</f>
        <v>0</v>
      </c>
      <c r="E1400" s="108" t="n">
        <f aca="false">SUM(C1400:D1400)</f>
        <v>3793590</v>
      </c>
    </row>
    <row r="1401" customFormat="false" ht="22.35" hidden="false" customHeight="false" outlineLevel="0" collapsed="false">
      <c r="A1401" s="72" t="s">
        <v>26</v>
      </c>
      <c r="B1401" s="179"/>
      <c r="C1401" s="111" t="n">
        <f aca="false">SUM(C1402:C1405)</f>
        <v>3793590</v>
      </c>
      <c r="D1401" s="112"/>
      <c r="E1401" s="69" t="n">
        <f aca="false">SUM(C1401:D1401)</f>
        <v>3793590</v>
      </c>
    </row>
    <row r="1402" customFormat="false" ht="22.35" hidden="false" customHeight="false" outlineLevel="0" collapsed="false">
      <c r="A1402" s="72" t="s">
        <v>654</v>
      </c>
      <c r="B1402" s="48" t="s">
        <v>618</v>
      </c>
      <c r="C1402" s="111" t="n">
        <v>3471990</v>
      </c>
      <c r="D1402" s="111"/>
      <c r="E1402" s="69" t="n">
        <f aca="false">SUM(C1402:D1402)</f>
        <v>3471990</v>
      </c>
    </row>
    <row r="1403" customFormat="false" ht="53.7" hidden="false" customHeight="false" outlineLevel="0" collapsed="false">
      <c r="A1403" s="72" t="s">
        <v>773</v>
      </c>
      <c r="B1403" s="48" t="s">
        <v>774</v>
      </c>
      <c r="C1403" s="111" t="n">
        <v>321600</v>
      </c>
      <c r="D1403" s="112"/>
      <c r="E1403" s="69" t="n">
        <f aca="false">SUM(C1403,D1403)</f>
        <v>321600</v>
      </c>
    </row>
    <row r="1404" customFormat="false" ht="53.7" hidden="false" customHeight="false" outlineLevel="0" collapsed="false">
      <c r="A1404" s="75" t="s">
        <v>667</v>
      </c>
      <c r="B1404" s="79" t="s">
        <v>668</v>
      </c>
      <c r="C1404" s="69"/>
      <c r="D1404" s="69"/>
      <c r="E1404" s="69" t="n">
        <f aca="false">SUM(C1404:D1404)</f>
        <v>0</v>
      </c>
    </row>
    <row r="1405" customFormat="false" ht="22.35" hidden="false" customHeight="false" outlineLevel="0" collapsed="false">
      <c r="A1405" s="72" t="s">
        <v>658</v>
      </c>
      <c r="B1405" s="79" t="s">
        <v>620</v>
      </c>
      <c r="C1405" s="111"/>
      <c r="D1405" s="112"/>
      <c r="E1405" s="69" t="n">
        <f aca="false">SUM(C1405,D1405)</f>
        <v>0</v>
      </c>
    </row>
    <row r="1406" customFormat="false" ht="12.8" hidden="false" customHeight="false" outlineLevel="0" collapsed="false">
      <c r="A1406" s="75"/>
      <c r="B1406" s="48"/>
      <c r="C1406" s="69"/>
      <c r="D1406" s="69"/>
      <c r="E1406" s="69"/>
    </row>
    <row r="1407" customFormat="false" ht="68.65" hidden="false" customHeight="false" outlineLevel="0" collapsed="false">
      <c r="A1407" s="61" t="s">
        <v>779</v>
      </c>
      <c r="B1407" s="76" t="s">
        <v>19</v>
      </c>
      <c r="C1407" s="108" t="n">
        <f aca="false">SUM(C1409:C1411)</f>
        <v>3699890</v>
      </c>
      <c r="D1407" s="108" t="n">
        <f aca="false">SUM(D1409:D1409)</f>
        <v>0</v>
      </c>
      <c r="E1407" s="108" t="n">
        <f aca="false">SUM(C1407:D1407)</f>
        <v>3699890</v>
      </c>
    </row>
    <row r="1408" customFormat="false" ht="22.35" hidden="false" customHeight="false" outlineLevel="0" collapsed="false">
      <c r="A1408" s="75" t="s">
        <v>26</v>
      </c>
      <c r="B1408" s="179"/>
      <c r="C1408" s="111" t="n">
        <f aca="false">SUM(C1409:C1411)</f>
        <v>3699890</v>
      </c>
      <c r="D1408" s="112"/>
      <c r="E1408" s="69" t="n">
        <f aca="false">SUM(C1408,D1408)</f>
        <v>3699890</v>
      </c>
    </row>
    <row r="1409" customFormat="false" ht="22.35" hidden="false" customHeight="false" outlineLevel="0" collapsed="false">
      <c r="A1409" s="72" t="s">
        <v>654</v>
      </c>
      <c r="B1409" s="48" t="s">
        <v>618</v>
      </c>
      <c r="C1409" s="111" t="n">
        <v>3378290</v>
      </c>
      <c r="D1409" s="112"/>
      <c r="E1409" s="69" t="n">
        <f aca="false">SUM(C1409,D1409)</f>
        <v>3378290</v>
      </c>
    </row>
    <row r="1410" customFormat="false" ht="53.7" hidden="false" customHeight="false" outlineLevel="0" collapsed="false">
      <c r="A1410" s="101" t="s">
        <v>773</v>
      </c>
      <c r="B1410" s="124" t="s">
        <v>774</v>
      </c>
      <c r="C1410" s="155" t="n">
        <v>321600</v>
      </c>
      <c r="D1410" s="108"/>
      <c r="E1410" s="103" t="n">
        <f aca="false">SUM(C1410,D1410)</f>
        <v>321600</v>
      </c>
    </row>
    <row r="1411" customFormat="false" ht="22.35" hidden="false" customHeight="false" outlineLevel="0" collapsed="false">
      <c r="A1411" s="72" t="s">
        <v>658</v>
      </c>
      <c r="B1411" s="79" t="s">
        <v>620</v>
      </c>
      <c r="C1411" s="111"/>
      <c r="D1411" s="111"/>
      <c r="E1411" s="69" t="n">
        <f aca="false">SUM(C1411,D1411)</f>
        <v>0</v>
      </c>
    </row>
    <row r="1412" customFormat="false" ht="12.8" hidden="false" customHeight="false" outlineLevel="0" collapsed="false">
      <c r="A1412" s="75"/>
      <c r="B1412" s="48"/>
      <c r="C1412" s="69"/>
      <c r="D1412" s="69"/>
      <c r="E1412" s="69" t="n">
        <f aca="false">SUM(C1412:D1412)</f>
        <v>0</v>
      </c>
    </row>
    <row r="1413" customFormat="false" ht="68.65" hidden="false" customHeight="false" outlineLevel="0" collapsed="false">
      <c r="A1413" s="61" t="s">
        <v>780</v>
      </c>
      <c r="B1413" s="76" t="s">
        <v>19</v>
      </c>
      <c r="C1413" s="183" t="n">
        <f aca="false">SUM(C1415:C1418)</f>
        <v>3163930</v>
      </c>
      <c r="D1413" s="183" t="n">
        <f aca="false">SUM(D1415:D1418)</f>
        <v>0</v>
      </c>
      <c r="E1413" s="183" t="n">
        <f aca="false">SUM(C1413:D1413)</f>
        <v>3163930</v>
      </c>
    </row>
    <row r="1414" customFormat="false" ht="22.35" hidden="false" customHeight="false" outlineLevel="0" collapsed="false">
      <c r="A1414" s="75" t="s">
        <v>26</v>
      </c>
      <c r="B1414" s="179"/>
      <c r="C1414" s="185" t="n">
        <f aca="false">SUM(C1415:C1418)</f>
        <v>3163930</v>
      </c>
      <c r="D1414" s="186"/>
      <c r="E1414" s="69" t="n">
        <f aca="false">SUM(C1414:D1414)</f>
        <v>3163930</v>
      </c>
    </row>
    <row r="1415" customFormat="false" ht="22.35" hidden="false" customHeight="false" outlineLevel="0" collapsed="false">
      <c r="A1415" s="72" t="s">
        <v>654</v>
      </c>
      <c r="B1415" s="48" t="s">
        <v>618</v>
      </c>
      <c r="C1415" s="185" t="n">
        <v>2837330</v>
      </c>
      <c r="D1415" s="185"/>
      <c r="E1415" s="69" t="n">
        <f aca="false">SUM(C1415:D1415)</f>
        <v>2837330</v>
      </c>
    </row>
    <row r="1416" customFormat="false" ht="53.7" hidden="false" customHeight="false" outlineLevel="0" collapsed="false">
      <c r="A1416" s="72" t="s">
        <v>773</v>
      </c>
      <c r="B1416" s="48" t="s">
        <v>774</v>
      </c>
      <c r="C1416" s="111" t="n">
        <v>321600</v>
      </c>
      <c r="D1416" s="112"/>
      <c r="E1416" s="69" t="n">
        <f aca="false">SUM(C1416,D1416)</f>
        <v>321600</v>
      </c>
    </row>
    <row r="1417" customFormat="false" ht="12.8" hidden="false" customHeight="false" outlineLevel="0" collapsed="false">
      <c r="A1417" s="75" t="s">
        <v>655</v>
      </c>
      <c r="B1417" s="48" t="s">
        <v>656</v>
      </c>
      <c r="C1417" s="69" t="n">
        <v>5000</v>
      </c>
      <c r="D1417" s="69"/>
      <c r="E1417" s="69" t="n">
        <f aca="false">SUM(C1417:D1417)</f>
        <v>5000</v>
      </c>
    </row>
    <row r="1418" customFormat="false" ht="22.35" hidden="false" customHeight="false" outlineLevel="0" collapsed="false">
      <c r="A1418" s="72" t="s">
        <v>658</v>
      </c>
      <c r="B1418" s="79" t="s">
        <v>620</v>
      </c>
      <c r="C1418" s="111"/>
      <c r="D1418" s="112"/>
      <c r="E1418" s="69" t="n">
        <f aca="false">SUM(C1418,D1418)</f>
        <v>0</v>
      </c>
    </row>
    <row r="1419" customFormat="false" ht="12.8" hidden="false" customHeight="false" outlineLevel="0" collapsed="false">
      <c r="A1419" s="75"/>
      <c r="B1419" s="48"/>
      <c r="C1419" s="69"/>
      <c r="D1419" s="69"/>
      <c r="E1419" s="69" t="n">
        <f aca="false">SUM(C1419:D1419)</f>
        <v>0</v>
      </c>
    </row>
    <row r="1420" customFormat="false" ht="68.65" hidden="false" customHeight="false" outlineLevel="0" collapsed="false">
      <c r="A1420" s="61" t="s">
        <v>781</v>
      </c>
      <c r="B1420" s="76" t="s">
        <v>19</v>
      </c>
      <c r="C1420" s="108" t="n">
        <f aca="false">SUM(C1422:C1427)</f>
        <v>4693060</v>
      </c>
      <c r="D1420" s="108" t="n">
        <f aca="false">SUM(D1422:D1427)</f>
        <v>0</v>
      </c>
      <c r="E1420" s="108" t="n">
        <f aca="false">SUM(C1420:D1420)</f>
        <v>4693060</v>
      </c>
    </row>
    <row r="1421" customFormat="false" ht="22.35" hidden="false" customHeight="false" outlineLevel="0" collapsed="false">
      <c r="A1421" s="75" t="s">
        <v>26</v>
      </c>
      <c r="B1421" s="179"/>
      <c r="C1421" s="111" t="n">
        <f aca="false">SUM(C1422:C1427)</f>
        <v>4693060</v>
      </c>
      <c r="D1421" s="112"/>
      <c r="E1421" s="69" t="n">
        <f aca="false">SUM(C1421:D1421)</f>
        <v>4693060</v>
      </c>
    </row>
    <row r="1422" customFormat="false" ht="22.35" hidden="false" customHeight="false" outlineLevel="0" collapsed="false">
      <c r="A1422" s="72" t="s">
        <v>654</v>
      </c>
      <c r="B1422" s="48" t="s">
        <v>618</v>
      </c>
      <c r="C1422" s="111" t="n">
        <v>3377860</v>
      </c>
      <c r="D1422" s="111"/>
      <c r="E1422" s="69" t="n">
        <f aca="false">SUM(C1422:D1422)</f>
        <v>3377860</v>
      </c>
    </row>
    <row r="1423" customFormat="false" ht="32.8" hidden="false" customHeight="false" outlineLevel="0" collapsed="false">
      <c r="A1423" s="75" t="s">
        <v>30</v>
      </c>
      <c r="B1423" s="48" t="s">
        <v>31</v>
      </c>
      <c r="C1423" s="69" t="n">
        <v>14000</v>
      </c>
      <c r="D1423" s="111"/>
      <c r="E1423" s="69" t="n">
        <f aca="false">SUM(C1423:D1423)</f>
        <v>14000</v>
      </c>
    </row>
    <row r="1424" customFormat="false" ht="53.7" hidden="false" customHeight="false" outlineLevel="0" collapsed="false">
      <c r="A1424" s="72" t="s">
        <v>773</v>
      </c>
      <c r="B1424" s="48" t="s">
        <v>774</v>
      </c>
      <c r="C1424" s="111" t="n">
        <v>321600</v>
      </c>
      <c r="D1424" s="112"/>
      <c r="E1424" s="69" t="n">
        <f aca="false">SUM(C1424,D1424)</f>
        <v>321600</v>
      </c>
    </row>
    <row r="1425" customFormat="false" ht="85.05" hidden="false" customHeight="false" outlineLevel="0" collapsed="false">
      <c r="A1425" s="72" t="s">
        <v>782</v>
      </c>
      <c r="B1425" s="48" t="s">
        <v>783</v>
      </c>
      <c r="C1425" s="111" t="n">
        <v>723600</v>
      </c>
      <c r="D1425" s="112"/>
      <c r="E1425" s="69" t="n">
        <f aca="false">SUM(C1425,D1425)</f>
        <v>723600</v>
      </c>
    </row>
    <row r="1426" customFormat="false" ht="12.8" hidden="false" customHeight="false" outlineLevel="0" collapsed="false">
      <c r="A1426" s="75" t="s">
        <v>655</v>
      </c>
      <c r="B1426" s="48" t="s">
        <v>656</v>
      </c>
      <c r="C1426" s="69" t="n">
        <v>256000</v>
      </c>
      <c r="D1426" s="69"/>
      <c r="E1426" s="69" t="n">
        <f aca="false">SUM(C1426:D1426)</f>
        <v>256000</v>
      </c>
    </row>
    <row r="1427" customFormat="false" ht="22.35" hidden="false" customHeight="false" outlineLevel="0" collapsed="false">
      <c r="A1427" s="72" t="s">
        <v>658</v>
      </c>
      <c r="B1427" s="79" t="s">
        <v>620</v>
      </c>
      <c r="C1427" s="111"/>
      <c r="D1427" s="112"/>
      <c r="E1427" s="69" t="n">
        <f aca="false">SUM(C1427,D1427)</f>
        <v>0</v>
      </c>
    </row>
    <row r="1428" customFormat="false" ht="12.8" hidden="false" customHeight="false" outlineLevel="0" collapsed="false">
      <c r="A1428" s="75"/>
      <c r="B1428" s="48"/>
      <c r="C1428" s="82"/>
      <c r="D1428" s="82"/>
      <c r="E1428" s="82" t="n">
        <f aca="false">SUM(C1428:D1428)</f>
        <v>0</v>
      </c>
    </row>
    <row r="1429" customFormat="false" ht="68.65" hidden="false" customHeight="false" outlineLevel="0" collapsed="false">
      <c r="A1429" s="61" t="s">
        <v>784</v>
      </c>
      <c r="B1429" s="76" t="s">
        <v>19</v>
      </c>
      <c r="C1429" s="118" t="n">
        <f aca="false">SUM(C1431:C1435)</f>
        <v>4410040</v>
      </c>
      <c r="D1429" s="118" t="n">
        <f aca="false">SUM(D1431:D1435)</f>
        <v>0</v>
      </c>
      <c r="E1429" s="118" t="n">
        <f aca="false">SUM(C1429:D1429)</f>
        <v>4410040</v>
      </c>
    </row>
    <row r="1430" customFormat="false" ht="22.35" hidden="false" customHeight="false" outlineLevel="0" collapsed="false">
      <c r="A1430" s="75" t="s">
        <v>26</v>
      </c>
      <c r="B1430" s="179"/>
      <c r="C1430" s="111" t="n">
        <f aca="false">SUM(C1431:C1435)</f>
        <v>4410040</v>
      </c>
      <c r="D1430" s="112"/>
      <c r="E1430" s="69" t="n">
        <f aca="false">SUM(C1430:D1430)</f>
        <v>4410040</v>
      </c>
    </row>
    <row r="1431" customFormat="false" ht="22.35" hidden="false" customHeight="false" outlineLevel="0" collapsed="false">
      <c r="A1431" s="72" t="s">
        <v>654</v>
      </c>
      <c r="B1431" s="48" t="s">
        <v>618</v>
      </c>
      <c r="C1431" s="111" t="n">
        <v>4063440</v>
      </c>
      <c r="D1431" s="111"/>
      <c r="E1431" s="69" t="n">
        <f aca="false">SUM(C1431:D1431)</f>
        <v>4063440</v>
      </c>
    </row>
    <row r="1432" customFormat="false" ht="32.8" hidden="false" customHeight="false" outlineLevel="0" collapsed="false">
      <c r="A1432" s="75" t="s">
        <v>30</v>
      </c>
      <c r="B1432" s="48" t="s">
        <v>31</v>
      </c>
      <c r="C1432" s="69" t="n">
        <v>19000</v>
      </c>
      <c r="D1432" s="69"/>
      <c r="E1432" s="69" t="n">
        <f aca="false">SUM(C1432:D1432)</f>
        <v>19000</v>
      </c>
    </row>
    <row r="1433" customFormat="false" ht="53.7" hidden="false" customHeight="false" outlineLevel="0" collapsed="false">
      <c r="A1433" s="72" t="s">
        <v>773</v>
      </c>
      <c r="B1433" s="48" t="s">
        <v>774</v>
      </c>
      <c r="C1433" s="111" t="n">
        <v>321600</v>
      </c>
      <c r="D1433" s="112"/>
      <c r="E1433" s="69" t="n">
        <f aca="false">SUM(C1433,D1433)</f>
        <v>321600</v>
      </c>
    </row>
    <row r="1434" customFormat="false" ht="12.8" hidden="false" customHeight="false" outlineLevel="0" collapsed="false">
      <c r="A1434" s="72" t="s">
        <v>655</v>
      </c>
      <c r="B1434" s="48" t="s">
        <v>656</v>
      </c>
      <c r="C1434" s="111" t="n">
        <v>6000</v>
      </c>
      <c r="D1434" s="111"/>
      <c r="E1434" s="69" t="n">
        <f aca="false">SUM(C1434:D1434)</f>
        <v>6000</v>
      </c>
    </row>
    <row r="1435" customFormat="false" ht="22.35" hidden="false" customHeight="false" outlineLevel="0" collapsed="false">
      <c r="A1435" s="72" t="s">
        <v>658</v>
      </c>
      <c r="B1435" s="79" t="s">
        <v>620</v>
      </c>
      <c r="C1435" s="111"/>
      <c r="D1435" s="112"/>
      <c r="E1435" s="69" t="n">
        <f aca="false">SUM(C1435,D1435)</f>
        <v>0</v>
      </c>
    </row>
    <row r="1436" customFormat="false" ht="12.8" hidden="false" customHeight="false" outlineLevel="0" collapsed="false">
      <c r="A1436" s="75"/>
      <c r="B1436" s="48"/>
      <c r="C1436" s="69"/>
      <c r="D1436" s="69"/>
      <c r="E1436" s="69" t="n">
        <f aca="false">SUM(C1436:D1436)</f>
        <v>0</v>
      </c>
    </row>
    <row r="1437" customFormat="false" ht="57.45" hidden="false" customHeight="false" outlineLevel="0" collapsed="false">
      <c r="A1437" s="61" t="s">
        <v>785</v>
      </c>
      <c r="B1437" s="76" t="s">
        <v>19</v>
      </c>
      <c r="C1437" s="183" t="n">
        <f aca="false">SUM(C1439:C1443)</f>
        <v>3915400</v>
      </c>
      <c r="D1437" s="183" t="n">
        <f aca="false">SUM(D1439:D1441)</f>
        <v>0</v>
      </c>
      <c r="E1437" s="183" t="n">
        <f aca="false">SUM(C1437:D1437)</f>
        <v>3915400</v>
      </c>
    </row>
    <row r="1438" customFormat="false" ht="22.35" hidden="false" customHeight="false" outlineLevel="0" collapsed="false">
      <c r="A1438" s="72" t="s">
        <v>26</v>
      </c>
      <c r="B1438" s="179"/>
      <c r="C1438" s="69" t="n">
        <f aca="false">SUM(C1439:C1442)</f>
        <v>3915400</v>
      </c>
      <c r="D1438" s="186"/>
      <c r="E1438" s="69" t="n">
        <f aca="false">SUM(C1438:D1438)</f>
        <v>3915400</v>
      </c>
    </row>
    <row r="1439" customFormat="false" ht="22.35" hidden="false" customHeight="false" outlineLevel="0" collapsed="false">
      <c r="A1439" s="72" t="s">
        <v>654</v>
      </c>
      <c r="B1439" s="48" t="s">
        <v>618</v>
      </c>
      <c r="C1439" s="185" t="n">
        <v>3864400</v>
      </c>
      <c r="D1439" s="185"/>
      <c r="E1439" s="69" t="n">
        <f aca="false">SUM(C1439:D1439)</f>
        <v>3864400</v>
      </c>
    </row>
    <row r="1440" customFormat="false" ht="32.8" hidden="false" customHeight="false" outlineLevel="0" collapsed="false">
      <c r="A1440" s="72" t="s">
        <v>30</v>
      </c>
      <c r="B1440" s="48" t="s">
        <v>31</v>
      </c>
      <c r="C1440" s="185" t="n">
        <v>35000</v>
      </c>
      <c r="D1440" s="185"/>
      <c r="E1440" s="69" t="n">
        <f aca="false">SUM(C1440:D1440)</f>
        <v>35000</v>
      </c>
    </row>
    <row r="1441" customFormat="false" ht="12.8" hidden="false" customHeight="false" outlineLevel="0" collapsed="false">
      <c r="A1441" s="75" t="s">
        <v>655</v>
      </c>
      <c r="B1441" s="48" t="s">
        <v>656</v>
      </c>
      <c r="C1441" s="111" t="n">
        <v>16000</v>
      </c>
      <c r="D1441" s="111"/>
      <c r="E1441" s="69" t="n">
        <f aca="false">SUM(C1441:D1441)</f>
        <v>16000</v>
      </c>
    </row>
    <row r="1442" customFormat="false" ht="53.7" hidden="false" customHeight="false" outlineLevel="0" collapsed="false">
      <c r="A1442" s="72" t="s">
        <v>667</v>
      </c>
      <c r="B1442" s="79" t="s">
        <v>668</v>
      </c>
      <c r="C1442" s="111"/>
      <c r="D1442" s="111"/>
      <c r="E1442" s="69" t="n">
        <f aca="false">SUM(C1442:D1442)</f>
        <v>0</v>
      </c>
    </row>
    <row r="1443" customFormat="false" ht="22.35" hidden="false" customHeight="false" outlineLevel="0" collapsed="false">
      <c r="A1443" s="75" t="s">
        <v>57</v>
      </c>
      <c r="B1443" s="79" t="s">
        <v>58</v>
      </c>
      <c r="C1443" s="111"/>
      <c r="D1443" s="111"/>
      <c r="E1443" s="69"/>
    </row>
    <row r="1444" customFormat="false" ht="12.8" hidden="false" customHeight="false" outlineLevel="0" collapsed="false">
      <c r="A1444" s="72"/>
      <c r="B1444" s="48"/>
      <c r="C1444" s="111"/>
      <c r="D1444" s="111"/>
      <c r="E1444" s="69" t="n">
        <f aca="false">SUM(C1444:D1444)</f>
        <v>0</v>
      </c>
    </row>
    <row r="1445" customFormat="false" ht="57.45" hidden="false" customHeight="false" outlineLevel="0" collapsed="false">
      <c r="A1445" s="61" t="s">
        <v>786</v>
      </c>
      <c r="B1445" s="76" t="s">
        <v>19</v>
      </c>
      <c r="C1445" s="108" t="n">
        <f aca="false">SUM(C1447:C1450)</f>
        <v>4299400</v>
      </c>
      <c r="D1445" s="108" t="n">
        <f aca="false">SUM(D1447:D1449)</f>
        <v>0</v>
      </c>
      <c r="E1445" s="108" t="n">
        <f aca="false">SUM(C1445:D1445)</f>
        <v>4299400</v>
      </c>
    </row>
    <row r="1446" customFormat="false" ht="22.35" hidden="false" customHeight="false" outlineLevel="0" collapsed="false">
      <c r="A1446" s="72" t="s">
        <v>26</v>
      </c>
      <c r="B1446" s="179"/>
      <c r="C1446" s="69" t="n">
        <f aca="false">SUM(C1447:C1449)</f>
        <v>4299400</v>
      </c>
      <c r="D1446" s="112"/>
      <c r="E1446" s="69" t="n">
        <f aca="false">SUM(C1446:D1446)</f>
        <v>4299400</v>
      </c>
    </row>
    <row r="1447" customFormat="false" ht="22.35" hidden="false" customHeight="false" outlineLevel="0" collapsed="false">
      <c r="A1447" s="72" t="s">
        <v>654</v>
      </c>
      <c r="B1447" s="48" t="s">
        <v>618</v>
      </c>
      <c r="C1447" s="111" t="n">
        <v>4287400</v>
      </c>
      <c r="D1447" s="112"/>
      <c r="E1447" s="69" t="n">
        <f aca="false">SUM(C1447:D1447)</f>
        <v>4287400</v>
      </c>
    </row>
    <row r="1448" customFormat="false" ht="12.8" hidden="false" customHeight="false" outlineLevel="0" collapsed="false">
      <c r="A1448" s="75" t="s">
        <v>655</v>
      </c>
      <c r="B1448" s="48" t="s">
        <v>656</v>
      </c>
      <c r="C1448" s="69" t="n">
        <v>12000</v>
      </c>
      <c r="D1448" s="69"/>
      <c r="E1448" s="69" t="n">
        <f aca="false">SUM(C1448:D1448)</f>
        <v>12000</v>
      </c>
    </row>
    <row r="1449" customFormat="false" ht="53.7" hidden="false" customHeight="false" outlineLevel="0" collapsed="false">
      <c r="A1449" s="75" t="s">
        <v>667</v>
      </c>
      <c r="B1449" s="79" t="s">
        <v>668</v>
      </c>
      <c r="C1449" s="69"/>
      <c r="D1449" s="69"/>
      <c r="E1449" s="69" t="n">
        <f aca="false">SUM(C1449:D1449)</f>
        <v>0</v>
      </c>
    </row>
    <row r="1450" customFormat="false" ht="22.35" hidden="false" customHeight="false" outlineLevel="0" collapsed="false">
      <c r="A1450" s="75" t="s">
        <v>57</v>
      </c>
      <c r="B1450" s="79" t="s">
        <v>58</v>
      </c>
      <c r="C1450" s="69"/>
      <c r="D1450" s="69"/>
      <c r="E1450" s="69"/>
    </row>
    <row r="1451" customFormat="false" ht="12.8" hidden="false" customHeight="false" outlineLevel="0" collapsed="false">
      <c r="A1451" s="75"/>
      <c r="B1451" s="48"/>
      <c r="C1451" s="69"/>
      <c r="D1451" s="69"/>
      <c r="E1451" s="69" t="n">
        <f aca="false">SUM(C1451:D1451)</f>
        <v>0</v>
      </c>
    </row>
    <row r="1452" customFormat="false" ht="57.45" hidden="false" customHeight="false" outlineLevel="0" collapsed="false">
      <c r="A1452" s="61" t="s">
        <v>787</v>
      </c>
      <c r="B1452" s="76" t="s">
        <v>19</v>
      </c>
      <c r="C1452" s="108" t="n">
        <f aca="false">SUM(C1454:C1455)</f>
        <v>1782800</v>
      </c>
      <c r="D1452" s="108" t="n">
        <f aca="false">SUM(D1454:D1455)</f>
        <v>0</v>
      </c>
      <c r="E1452" s="108" t="n">
        <f aca="false">SUM(C1452:D1452)</f>
        <v>1782800</v>
      </c>
    </row>
    <row r="1453" customFormat="false" ht="22.35" hidden="false" customHeight="false" outlineLevel="0" collapsed="false">
      <c r="A1453" s="72" t="s">
        <v>26</v>
      </c>
      <c r="B1453" s="179"/>
      <c r="C1453" s="111" t="n">
        <f aca="false">SUM(C1454:C1455)</f>
        <v>1782800</v>
      </c>
      <c r="D1453" s="112"/>
      <c r="E1453" s="69" t="n">
        <f aca="false">SUM(C1453:D1453)</f>
        <v>1782800</v>
      </c>
    </row>
    <row r="1454" customFormat="false" ht="22.35" hidden="false" customHeight="false" outlineLevel="0" collapsed="false">
      <c r="A1454" s="72" t="s">
        <v>654</v>
      </c>
      <c r="B1454" s="48" t="s">
        <v>618</v>
      </c>
      <c r="C1454" s="111" t="n">
        <v>1775300</v>
      </c>
      <c r="D1454" s="111"/>
      <c r="E1454" s="69" t="n">
        <f aca="false">SUM(C1454:D1454)</f>
        <v>1775300</v>
      </c>
    </row>
    <row r="1455" customFormat="false" ht="12.8" hidden="false" customHeight="false" outlineLevel="0" collapsed="false">
      <c r="A1455" s="72" t="s">
        <v>655</v>
      </c>
      <c r="B1455" s="48" t="s">
        <v>656</v>
      </c>
      <c r="C1455" s="185" t="n">
        <v>7500</v>
      </c>
      <c r="D1455" s="185"/>
      <c r="E1455" s="69" t="n">
        <f aca="false">SUM(C1455:D1455)</f>
        <v>7500</v>
      </c>
    </row>
    <row r="1456" customFormat="false" ht="12.8" hidden="false" customHeight="false" outlineLevel="0" collapsed="false">
      <c r="A1456" s="75"/>
      <c r="B1456" s="48"/>
      <c r="C1456" s="69"/>
      <c r="D1456" s="69"/>
      <c r="E1456" s="69" t="n">
        <f aca="false">SUM(C1456:D1456)</f>
        <v>0</v>
      </c>
    </row>
    <row r="1457" customFormat="false" ht="46.25" hidden="false" customHeight="false" outlineLevel="0" collapsed="false">
      <c r="A1457" s="61" t="s">
        <v>788</v>
      </c>
      <c r="B1457" s="76" t="s">
        <v>19</v>
      </c>
      <c r="C1457" s="108" t="n">
        <f aca="false">SUM(C1459:C1460)</f>
        <v>1516700</v>
      </c>
      <c r="D1457" s="108" t="n">
        <f aca="false">SUM(D1459:D1459)</f>
        <v>0</v>
      </c>
      <c r="E1457" s="108" t="n">
        <f aca="false">SUM(C1457:D1457)</f>
        <v>1516700</v>
      </c>
    </row>
    <row r="1458" customFormat="false" ht="22.35" hidden="false" customHeight="false" outlineLevel="0" collapsed="false">
      <c r="A1458" s="72" t="s">
        <v>26</v>
      </c>
      <c r="B1458" s="130"/>
      <c r="C1458" s="69" t="n">
        <f aca="false">SUM(C1459:C1460)</f>
        <v>1516700</v>
      </c>
      <c r="D1458" s="112"/>
      <c r="E1458" s="69" t="n">
        <f aca="false">SUM(C1458:D1458)</f>
        <v>1516700</v>
      </c>
    </row>
    <row r="1459" customFormat="false" ht="22.35" hidden="false" customHeight="false" outlineLevel="0" collapsed="false">
      <c r="A1459" s="72" t="s">
        <v>654</v>
      </c>
      <c r="B1459" s="48" t="s">
        <v>618</v>
      </c>
      <c r="C1459" s="111" t="n">
        <v>1511700</v>
      </c>
      <c r="D1459" s="111"/>
      <c r="E1459" s="69" t="n">
        <f aca="false">SUM(C1459:D1459)</f>
        <v>1511700</v>
      </c>
    </row>
    <row r="1460" customFormat="false" ht="12.8" hidden="false" customHeight="false" outlineLevel="0" collapsed="false">
      <c r="A1460" s="72" t="s">
        <v>655</v>
      </c>
      <c r="B1460" s="48" t="s">
        <v>656</v>
      </c>
      <c r="C1460" s="111" t="n">
        <v>5000</v>
      </c>
      <c r="D1460" s="111"/>
      <c r="E1460" s="69" t="n">
        <f aca="false">SUM(C1460:D1460)</f>
        <v>5000</v>
      </c>
    </row>
    <row r="1461" customFormat="false" ht="12.8" hidden="false" customHeight="false" outlineLevel="0" collapsed="false">
      <c r="A1461" s="72"/>
      <c r="B1461" s="48"/>
      <c r="C1461" s="69"/>
      <c r="D1461" s="69"/>
      <c r="E1461" s="69" t="n">
        <f aca="false">SUM(C1461:D1461)</f>
        <v>0</v>
      </c>
    </row>
    <row r="1462" customFormat="false" ht="57.45" hidden="false" customHeight="false" outlineLevel="0" collapsed="false">
      <c r="A1462" s="61" t="s">
        <v>789</v>
      </c>
      <c r="B1462" s="76" t="s">
        <v>19</v>
      </c>
      <c r="C1462" s="108" t="n">
        <f aca="false">SUM(C1464:C1469)</f>
        <v>13542500</v>
      </c>
      <c r="D1462" s="108" t="n">
        <f aca="false">SUM(D1464:D1469)</f>
        <v>0</v>
      </c>
      <c r="E1462" s="108" t="n">
        <f aca="false">SUM(C1462:D1462)</f>
        <v>13542500</v>
      </c>
    </row>
    <row r="1463" customFormat="false" ht="22.35" hidden="false" customHeight="false" outlineLevel="0" collapsed="false">
      <c r="A1463" s="72" t="s">
        <v>26</v>
      </c>
      <c r="B1463" s="85"/>
      <c r="C1463" s="69" t="n">
        <f aca="false">SUM(C1464:C1468)</f>
        <v>13542500</v>
      </c>
      <c r="D1463" s="69" t="n">
        <f aca="false">SUM(D1464:D1466)</f>
        <v>0</v>
      </c>
      <c r="E1463" s="69" t="n">
        <f aca="false">SUM(C1463:D1463)</f>
        <v>13542500</v>
      </c>
    </row>
    <row r="1464" customFormat="false" ht="22.35" hidden="false" customHeight="false" outlineLevel="0" collapsed="false">
      <c r="A1464" s="72" t="s">
        <v>654</v>
      </c>
      <c r="B1464" s="48" t="s">
        <v>618</v>
      </c>
      <c r="C1464" s="111" t="n">
        <v>13360000</v>
      </c>
      <c r="D1464" s="111"/>
      <c r="E1464" s="69" t="n">
        <f aca="false">SUM(C1464:D1464)</f>
        <v>13360000</v>
      </c>
    </row>
    <row r="1465" customFormat="false" ht="53.7" hidden="false" customHeight="false" outlineLevel="0" collapsed="false">
      <c r="A1465" s="75" t="s">
        <v>790</v>
      </c>
      <c r="B1465" s="48" t="s">
        <v>791</v>
      </c>
      <c r="C1465" s="111" t="n">
        <v>140000</v>
      </c>
      <c r="D1465" s="111"/>
      <c r="E1465" s="69" t="n">
        <f aca="false">SUM(C1465:D1465)</f>
        <v>140000</v>
      </c>
    </row>
    <row r="1466" customFormat="false" ht="32.8" hidden="false" customHeight="false" outlineLevel="0" collapsed="false">
      <c r="A1466" s="75" t="s">
        <v>30</v>
      </c>
      <c r="B1466" s="48" t="s">
        <v>31</v>
      </c>
      <c r="C1466" s="111" t="n">
        <v>42500</v>
      </c>
      <c r="D1466" s="111"/>
      <c r="E1466" s="69" t="n">
        <f aca="false">SUM(C1466:D1466)</f>
        <v>42500</v>
      </c>
    </row>
    <row r="1467" customFormat="false" ht="32.8" hidden="false" customHeight="false" outlineLevel="0" collapsed="false">
      <c r="A1467" s="75" t="s">
        <v>145</v>
      </c>
      <c r="B1467" s="79" t="s">
        <v>146</v>
      </c>
      <c r="C1467" s="111"/>
      <c r="D1467" s="111"/>
      <c r="E1467" s="69" t="n">
        <f aca="false">SUM(C1467:D1467)</f>
        <v>0</v>
      </c>
    </row>
    <row r="1468" customFormat="false" ht="12.8" hidden="false" customHeight="false" outlineLevel="0" collapsed="false">
      <c r="A1468" s="75" t="s">
        <v>655</v>
      </c>
      <c r="B1468" s="79" t="s">
        <v>656</v>
      </c>
      <c r="C1468" s="111"/>
      <c r="D1468" s="111"/>
      <c r="E1468" s="69"/>
    </row>
    <row r="1469" customFormat="false" ht="22.35" hidden="false" customHeight="false" outlineLevel="0" collapsed="false">
      <c r="A1469" s="75" t="s">
        <v>57</v>
      </c>
      <c r="B1469" s="79" t="s">
        <v>58</v>
      </c>
      <c r="C1469" s="111"/>
      <c r="D1469" s="111"/>
      <c r="E1469" s="69" t="n">
        <f aca="false">SUM(C1469:D1469)</f>
        <v>0</v>
      </c>
    </row>
    <row r="1470" customFormat="false" ht="12.8" hidden="false" customHeight="false" outlineLevel="0" collapsed="false">
      <c r="A1470" s="210"/>
      <c r="B1470" s="87"/>
      <c r="C1470" s="69"/>
      <c r="D1470" s="69"/>
      <c r="E1470" s="69"/>
    </row>
    <row r="1471" customFormat="false" ht="57.45" hidden="false" customHeight="false" outlineLevel="0" collapsed="false">
      <c r="A1471" s="61" t="s">
        <v>792</v>
      </c>
      <c r="B1471" s="76" t="s">
        <v>19</v>
      </c>
      <c r="C1471" s="108" t="n">
        <f aca="false">SUM(C1473:C1475)</f>
        <v>3000000</v>
      </c>
      <c r="D1471" s="108" t="n">
        <f aca="false">SUM(D1473:D1475)</f>
        <v>0</v>
      </c>
      <c r="E1471" s="108" t="n">
        <f aca="false">SUM(C1471:D1471)</f>
        <v>3000000</v>
      </c>
    </row>
    <row r="1472" customFormat="false" ht="22.35" hidden="false" customHeight="false" outlineLevel="0" collapsed="false">
      <c r="A1472" s="72" t="s">
        <v>26</v>
      </c>
      <c r="B1472" s="85"/>
      <c r="C1472" s="69" t="n">
        <f aca="false">SUM(C1473:C1474)</f>
        <v>3000000</v>
      </c>
      <c r="D1472" s="69" t="n">
        <f aca="false">SUM(D1473:D1474)</f>
        <v>0</v>
      </c>
      <c r="E1472" s="69" t="n">
        <f aca="false">SUM(C1472:D1472)</f>
        <v>3000000</v>
      </c>
    </row>
    <row r="1473" customFormat="false" ht="22.35" hidden="false" customHeight="false" outlineLevel="0" collapsed="false">
      <c r="A1473" s="72" t="s">
        <v>654</v>
      </c>
      <c r="B1473" s="48" t="s">
        <v>618</v>
      </c>
      <c r="C1473" s="111" t="n">
        <v>2222688</v>
      </c>
      <c r="D1473" s="111"/>
      <c r="E1473" s="69" t="n">
        <f aca="false">SUM(C1473:D1473)</f>
        <v>2222688</v>
      </c>
    </row>
    <row r="1474" customFormat="false" ht="53.7" hidden="false" customHeight="false" outlineLevel="0" collapsed="false">
      <c r="A1474" s="75" t="s">
        <v>793</v>
      </c>
      <c r="B1474" s="48" t="s">
        <v>791</v>
      </c>
      <c r="C1474" s="111" t="n">
        <v>777312</v>
      </c>
      <c r="D1474" s="111"/>
      <c r="E1474" s="69" t="n">
        <f aca="false">SUM(C1474:D1474)</f>
        <v>777312</v>
      </c>
    </row>
    <row r="1475" customFormat="false" ht="22.35" hidden="false" customHeight="false" outlineLevel="0" collapsed="false">
      <c r="A1475" s="75" t="s">
        <v>57</v>
      </c>
      <c r="B1475" s="79" t="s">
        <v>58</v>
      </c>
      <c r="C1475" s="111"/>
      <c r="D1475" s="111"/>
      <c r="E1475" s="69" t="n">
        <f aca="false">SUM(C1475:D1475)</f>
        <v>0</v>
      </c>
    </row>
    <row r="1476" customFormat="false" ht="12.8" hidden="false" customHeight="false" outlineLevel="0" collapsed="false">
      <c r="A1476" s="72"/>
      <c r="B1476" s="48"/>
      <c r="C1476" s="69"/>
      <c r="D1476" s="69"/>
      <c r="E1476" s="69" t="n">
        <f aca="false">SUM(C1476:D1476)</f>
        <v>0</v>
      </c>
    </row>
    <row r="1477" customFormat="false" ht="57.45" hidden="false" customHeight="false" outlineLevel="0" collapsed="false">
      <c r="A1477" s="61" t="s">
        <v>794</v>
      </c>
      <c r="B1477" s="76" t="s">
        <v>19</v>
      </c>
      <c r="C1477" s="108" t="n">
        <f aca="false">SUM(C1479:C1480)</f>
        <v>1800000</v>
      </c>
      <c r="D1477" s="108" t="n">
        <f aca="false">SUM(D1479:D1480)</f>
        <v>0</v>
      </c>
      <c r="E1477" s="108" t="n">
        <f aca="false">SUM(C1477:D1477)</f>
        <v>1800000</v>
      </c>
    </row>
    <row r="1478" customFormat="false" ht="22.35" hidden="false" customHeight="false" outlineLevel="0" collapsed="false">
      <c r="A1478" s="72" t="s">
        <v>26</v>
      </c>
      <c r="B1478" s="179"/>
      <c r="C1478" s="111" t="n">
        <f aca="false">SUM(C1479:C1480)</f>
        <v>1800000</v>
      </c>
      <c r="D1478" s="112"/>
      <c r="E1478" s="69" t="n">
        <f aca="false">SUM(C1478:D1478)</f>
        <v>1800000</v>
      </c>
    </row>
    <row r="1479" customFormat="false" ht="22.35" hidden="false" customHeight="false" outlineLevel="0" collapsed="false">
      <c r="A1479" s="72" t="s">
        <v>654</v>
      </c>
      <c r="B1479" s="48" t="s">
        <v>618</v>
      </c>
      <c r="C1479" s="111" t="n">
        <v>1683500</v>
      </c>
      <c r="D1479" s="111"/>
      <c r="E1479" s="69" t="n">
        <f aca="false">SUM(C1479:D1479)</f>
        <v>1683500</v>
      </c>
    </row>
    <row r="1480" customFormat="false" ht="53.7" hidden="false" customHeight="false" outlineLevel="0" collapsed="false">
      <c r="A1480" s="116" t="s">
        <v>790</v>
      </c>
      <c r="B1480" s="124" t="s">
        <v>791</v>
      </c>
      <c r="C1480" s="155" t="n">
        <v>116500</v>
      </c>
      <c r="D1480" s="155"/>
      <c r="E1480" s="103" t="n">
        <f aca="false">SUM(C1480:D1480)</f>
        <v>116500</v>
      </c>
    </row>
    <row r="1481" customFormat="false" ht="12.8" hidden="false" customHeight="false" outlineLevel="0" collapsed="false">
      <c r="A1481" s="72"/>
      <c r="B1481" s="87"/>
      <c r="C1481" s="69"/>
      <c r="D1481" s="69"/>
      <c r="E1481" s="69"/>
    </row>
    <row r="1482" customFormat="false" ht="57.45" hidden="false" customHeight="false" outlineLevel="0" collapsed="false">
      <c r="A1482" s="61" t="s">
        <v>795</v>
      </c>
      <c r="B1482" s="76" t="s">
        <v>19</v>
      </c>
      <c r="C1482" s="183" t="n">
        <f aca="false">SUM(C1484:C1485)</f>
        <v>1726300</v>
      </c>
      <c r="D1482" s="183" t="n">
        <f aca="false">SUM(D1484:D1485)</f>
        <v>0</v>
      </c>
      <c r="E1482" s="183" t="n">
        <f aca="false">SUM(C1482:D1482)</f>
        <v>1726300</v>
      </c>
    </row>
    <row r="1483" customFormat="false" ht="22.35" hidden="false" customHeight="false" outlineLevel="0" collapsed="false">
      <c r="A1483" s="67" t="s">
        <v>26</v>
      </c>
      <c r="B1483" s="179"/>
      <c r="C1483" s="186" t="n">
        <f aca="false">SUM(C1484:C1485)</f>
        <v>1726300</v>
      </c>
      <c r="D1483" s="186"/>
      <c r="E1483" s="69" t="n">
        <f aca="false">SUM(C1483:D1483)</f>
        <v>1726300</v>
      </c>
    </row>
    <row r="1484" customFormat="false" ht="22.35" hidden="false" customHeight="false" outlineLevel="0" collapsed="false">
      <c r="A1484" s="72" t="s">
        <v>654</v>
      </c>
      <c r="B1484" s="48" t="s">
        <v>618</v>
      </c>
      <c r="C1484" s="185" t="n">
        <v>1652800</v>
      </c>
      <c r="D1484" s="185"/>
      <c r="E1484" s="69" t="n">
        <f aca="false">SUM(C1484:D1484)</f>
        <v>1652800</v>
      </c>
    </row>
    <row r="1485" customFormat="false" ht="32.8" hidden="false" customHeight="false" outlineLevel="0" collapsed="false">
      <c r="A1485" s="72" t="s">
        <v>30</v>
      </c>
      <c r="B1485" s="48" t="s">
        <v>31</v>
      </c>
      <c r="C1485" s="69" t="n">
        <v>73500</v>
      </c>
      <c r="D1485" s="69"/>
      <c r="E1485" s="69" t="n">
        <f aca="false">SUM(C1485:D1485)</f>
        <v>73500</v>
      </c>
    </row>
    <row r="1486" customFormat="false" ht="12.8" hidden="false" customHeight="false" outlineLevel="0" collapsed="false">
      <c r="A1486" s="72"/>
      <c r="B1486" s="48"/>
      <c r="C1486" s="69"/>
      <c r="D1486" s="69"/>
      <c r="E1486" s="69"/>
    </row>
    <row r="1487" customFormat="false" ht="57.45" hidden="false" customHeight="false" outlineLevel="0" collapsed="false">
      <c r="A1487" s="61" t="s">
        <v>796</v>
      </c>
      <c r="B1487" s="76" t="s">
        <v>19</v>
      </c>
      <c r="C1487" s="108" t="n">
        <f aca="false">SUM(C1489:C1492)</f>
        <v>1927470</v>
      </c>
      <c r="D1487" s="108" t="n">
        <f aca="false">SUM(D1489:D1492)</f>
        <v>0</v>
      </c>
      <c r="E1487" s="108" t="n">
        <f aca="false">SUM(C1487:D1487)</f>
        <v>1927470</v>
      </c>
    </row>
    <row r="1488" customFormat="false" ht="22.35" hidden="false" customHeight="false" outlineLevel="0" collapsed="false">
      <c r="A1488" s="67" t="s">
        <v>26</v>
      </c>
      <c r="B1488" s="179"/>
      <c r="C1488" s="111" t="n">
        <f aca="false">SUM(C1489:C1492)</f>
        <v>1927470</v>
      </c>
      <c r="D1488" s="211"/>
      <c r="E1488" s="185" t="n">
        <f aca="false">SUM(C1488:D1488)</f>
        <v>1927470</v>
      </c>
    </row>
    <row r="1489" customFormat="false" ht="22.35" hidden="false" customHeight="false" outlineLevel="0" collapsed="false">
      <c r="A1489" s="72" t="s">
        <v>654</v>
      </c>
      <c r="B1489" s="48" t="s">
        <v>618</v>
      </c>
      <c r="C1489" s="111" t="n">
        <v>1822670</v>
      </c>
      <c r="D1489" s="111"/>
      <c r="E1489" s="185" t="n">
        <f aca="false">SUM(C1489:D1489)</f>
        <v>1822670</v>
      </c>
    </row>
    <row r="1490" customFormat="false" ht="32.8" hidden="false" customHeight="false" outlineLevel="0" collapsed="false">
      <c r="A1490" s="72" t="s">
        <v>30</v>
      </c>
      <c r="B1490" s="48" t="s">
        <v>31</v>
      </c>
      <c r="C1490" s="111" t="n">
        <v>94800</v>
      </c>
      <c r="D1490" s="111"/>
      <c r="E1490" s="69" t="n">
        <f aca="false">SUM(C1490:D1490)</f>
        <v>94800</v>
      </c>
    </row>
    <row r="1491" customFormat="false" ht="12.8" hidden="false" customHeight="false" outlineLevel="0" collapsed="false">
      <c r="A1491" s="72" t="s">
        <v>655</v>
      </c>
      <c r="B1491" s="48" t="s">
        <v>656</v>
      </c>
      <c r="C1491" s="111" t="n">
        <v>10000</v>
      </c>
      <c r="D1491" s="111"/>
      <c r="E1491" s="69" t="n">
        <f aca="false">SUM(C1491:D1491)</f>
        <v>10000</v>
      </c>
    </row>
    <row r="1492" customFormat="false" ht="32.8" hidden="false" customHeight="false" outlineLevel="0" collapsed="false">
      <c r="A1492" s="72" t="s">
        <v>145</v>
      </c>
      <c r="B1492" s="79" t="s">
        <v>146</v>
      </c>
      <c r="C1492" s="111"/>
      <c r="D1492" s="111"/>
      <c r="E1492" s="69" t="n">
        <f aca="false">SUM(C1492:D1492)</f>
        <v>0</v>
      </c>
    </row>
    <row r="1493" customFormat="false" ht="12.8" hidden="false" customHeight="false" outlineLevel="0" collapsed="false">
      <c r="A1493" s="72"/>
      <c r="B1493" s="48"/>
      <c r="C1493" s="69"/>
      <c r="D1493" s="69"/>
      <c r="E1493" s="186" t="n">
        <f aca="false">SUM(C1493:D1493)</f>
        <v>0</v>
      </c>
    </row>
    <row r="1494" customFormat="false" ht="57.45" hidden="false" customHeight="false" outlineLevel="0" collapsed="false">
      <c r="A1494" s="61" t="s">
        <v>797</v>
      </c>
      <c r="B1494" s="76" t="s">
        <v>19</v>
      </c>
      <c r="C1494" s="108" t="n">
        <f aca="false">SUM(C1496:C1501)</f>
        <v>2252230</v>
      </c>
      <c r="D1494" s="108" t="n">
        <f aca="false">SUM(D1496:D1501)</f>
        <v>0</v>
      </c>
      <c r="E1494" s="108" t="n">
        <f aca="false">SUM(C1494:D1494)</f>
        <v>2252230</v>
      </c>
    </row>
    <row r="1495" customFormat="false" ht="22.35" hidden="false" customHeight="false" outlineLevel="0" collapsed="false">
      <c r="A1495" s="67" t="s">
        <v>26</v>
      </c>
      <c r="B1495" s="68"/>
      <c r="C1495" s="70" t="n">
        <f aca="false">SUM(C1496:C1500)</f>
        <v>2252230</v>
      </c>
      <c r="D1495" s="70" t="n">
        <f aca="false">SUM(D1496:D1500)</f>
        <v>0</v>
      </c>
      <c r="E1495" s="69" t="n">
        <f aca="false">SUM(C1495:D1495)</f>
        <v>2252230</v>
      </c>
    </row>
    <row r="1496" customFormat="false" ht="22.35" hidden="false" customHeight="false" outlineLevel="0" collapsed="false">
      <c r="A1496" s="72" t="s">
        <v>654</v>
      </c>
      <c r="B1496" s="48" t="s">
        <v>618</v>
      </c>
      <c r="C1496" s="111" t="n">
        <v>2105530</v>
      </c>
      <c r="D1496" s="111"/>
      <c r="E1496" s="69" t="n">
        <f aca="false">SUM(C1496:D1496)</f>
        <v>2105530</v>
      </c>
    </row>
    <row r="1497" customFormat="false" ht="32.8" hidden="false" customHeight="false" outlineLevel="0" collapsed="false">
      <c r="A1497" s="72" t="s">
        <v>30</v>
      </c>
      <c r="B1497" s="48" t="s">
        <v>31</v>
      </c>
      <c r="C1497" s="69" t="n">
        <v>99500</v>
      </c>
      <c r="D1497" s="69"/>
      <c r="E1497" s="69" t="n">
        <f aca="false">SUM(C1497:D1497)</f>
        <v>99500</v>
      </c>
    </row>
    <row r="1498" customFormat="false" ht="32.8" hidden="false" customHeight="false" outlineLevel="0" collapsed="false">
      <c r="A1498" s="72" t="s">
        <v>798</v>
      </c>
      <c r="B1498" s="48" t="s">
        <v>799</v>
      </c>
      <c r="C1498" s="69" t="n">
        <v>25000</v>
      </c>
      <c r="D1498" s="69"/>
      <c r="E1498" s="69" t="n">
        <f aca="false">SUM(C1498:D1498)</f>
        <v>25000</v>
      </c>
    </row>
    <row r="1499" customFormat="false" ht="32.8" hidden="false" customHeight="false" outlineLevel="0" collapsed="false">
      <c r="A1499" s="72" t="s">
        <v>145</v>
      </c>
      <c r="B1499" s="48" t="s">
        <v>146</v>
      </c>
      <c r="C1499" s="69" t="n">
        <v>14200</v>
      </c>
      <c r="D1499" s="69"/>
      <c r="E1499" s="69" t="n">
        <f aca="false">SUM(C1499:D1499)</f>
        <v>14200</v>
      </c>
    </row>
    <row r="1500" customFormat="false" ht="12.8" hidden="false" customHeight="false" outlineLevel="0" collapsed="false">
      <c r="A1500" s="72" t="s">
        <v>655</v>
      </c>
      <c r="B1500" s="48" t="s">
        <v>656</v>
      </c>
      <c r="C1500" s="69" t="n">
        <v>8000</v>
      </c>
      <c r="D1500" s="69"/>
      <c r="E1500" s="69" t="n">
        <f aca="false">SUM(C1500:D1500)</f>
        <v>8000</v>
      </c>
    </row>
    <row r="1501" customFormat="false" ht="22.35" hidden="false" customHeight="false" outlineLevel="0" collapsed="false">
      <c r="A1501" s="72" t="s">
        <v>57</v>
      </c>
      <c r="B1501" s="79" t="s">
        <v>58</v>
      </c>
      <c r="C1501" s="69"/>
      <c r="D1501" s="69"/>
      <c r="E1501" s="69" t="n">
        <f aca="false">SUM(C1501:D1501)</f>
        <v>0</v>
      </c>
    </row>
    <row r="1502" customFormat="false" ht="12.8" hidden="false" customHeight="false" outlineLevel="0" collapsed="false">
      <c r="A1502" s="72"/>
      <c r="B1502" s="87"/>
      <c r="C1502" s="69"/>
      <c r="D1502" s="69"/>
      <c r="E1502" s="69" t="n">
        <f aca="false">SUM(C1502:D1502)</f>
        <v>0</v>
      </c>
    </row>
    <row r="1503" customFormat="false" ht="57.45" hidden="false" customHeight="false" outlineLevel="0" collapsed="false">
      <c r="A1503" s="61" t="s">
        <v>800</v>
      </c>
      <c r="B1503" s="76" t="s">
        <v>19</v>
      </c>
      <c r="C1503" s="108" t="n">
        <f aca="false">SUM(C1505:C1508)</f>
        <v>1458110</v>
      </c>
      <c r="D1503" s="108" t="n">
        <f aca="false">SUM(D1505:D1508)</f>
        <v>0</v>
      </c>
      <c r="E1503" s="108" t="n">
        <f aca="false">SUM(C1503:D1503)</f>
        <v>1458110</v>
      </c>
    </row>
    <row r="1504" customFormat="false" ht="22.35" hidden="false" customHeight="false" outlineLevel="0" collapsed="false">
      <c r="A1504" s="67" t="s">
        <v>26</v>
      </c>
      <c r="B1504" s="179"/>
      <c r="C1504" s="111" t="n">
        <f aca="false">SUM(C1505:C1508)</f>
        <v>1458110</v>
      </c>
      <c r="D1504" s="112"/>
      <c r="E1504" s="69" t="n">
        <f aca="false">SUM(C1504:D1504)</f>
        <v>1458110</v>
      </c>
    </row>
    <row r="1505" customFormat="false" ht="22.35" hidden="false" customHeight="false" outlineLevel="0" collapsed="false">
      <c r="A1505" s="72" t="s">
        <v>654</v>
      </c>
      <c r="B1505" s="48" t="s">
        <v>618</v>
      </c>
      <c r="C1505" s="111" t="n">
        <v>1429110</v>
      </c>
      <c r="D1505" s="111"/>
      <c r="E1505" s="69" t="n">
        <f aca="false">SUM(C1505:D1505)</f>
        <v>1429110</v>
      </c>
    </row>
    <row r="1506" customFormat="false" ht="32.8" hidden="false" customHeight="false" outlineLevel="0" collapsed="false">
      <c r="A1506" s="72" t="s">
        <v>30</v>
      </c>
      <c r="B1506" s="48" t="s">
        <v>31</v>
      </c>
      <c r="C1506" s="69" t="n">
        <v>24000</v>
      </c>
      <c r="D1506" s="69"/>
      <c r="E1506" s="69" t="n">
        <f aca="false">SUM(C1506:D1506)</f>
        <v>24000</v>
      </c>
    </row>
    <row r="1507" customFormat="false" ht="12.8" hidden="false" customHeight="false" outlineLevel="0" collapsed="false">
      <c r="A1507" s="72" t="s">
        <v>655</v>
      </c>
      <c r="B1507" s="48" t="s">
        <v>656</v>
      </c>
      <c r="C1507" s="69" t="n">
        <v>5000</v>
      </c>
      <c r="D1507" s="69"/>
      <c r="E1507" s="69" t="n">
        <f aca="false">SUM(C1507:D1507)</f>
        <v>5000</v>
      </c>
    </row>
    <row r="1508" customFormat="false" ht="22.35" hidden="false" customHeight="false" outlineLevel="0" collapsed="false">
      <c r="A1508" s="72" t="s">
        <v>658</v>
      </c>
      <c r="B1508" s="79" t="s">
        <v>620</v>
      </c>
      <c r="C1508" s="111"/>
      <c r="D1508" s="111"/>
      <c r="E1508" s="69"/>
    </row>
    <row r="1509" customFormat="false" ht="12.8" hidden="false" customHeight="false" outlineLevel="0" collapsed="false">
      <c r="A1509" s="72"/>
      <c r="B1509" s="48"/>
      <c r="C1509" s="69"/>
      <c r="D1509" s="69"/>
      <c r="E1509" s="69" t="n">
        <f aca="false">SUM(C1509:D1509)</f>
        <v>0</v>
      </c>
    </row>
    <row r="1510" customFormat="false" ht="57.45" hidden="false" customHeight="false" outlineLevel="0" collapsed="false">
      <c r="A1510" s="61" t="s">
        <v>801</v>
      </c>
      <c r="B1510" s="76" t="s">
        <v>19</v>
      </c>
      <c r="C1510" s="108" t="n">
        <f aca="false">SUM(C1512:C1516)</f>
        <v>2755810</v>
      </c>
      <c r="D1510" s="108" t="n">
        <f aca="false">SUM(D1512:D1517)</f>
        <v>0</v>
      </c>
      <c r="E1510" s="108" t="n">
        <f aca="false">SUM(C1510:D1510)</f>
        <v>2755810</v>
      </c>
    </row>
    <row r="1511" customFormat="false" ht="22.35" hidden="false" customHeight="false" outlineLevel="0" collapsed="false">
      <c r="A1511" s="67" t="s">
        <v>26</v>
      </c>
      <c r="B1511" s="179"/>
      <c r="C1511" s="69" t="n">
        <f aca="false">SUM(C1512:C1515)</f>
        <v>2755810</v>
      </c>
      <c r="D1511" s="112"/>
      <c r="E1511" s="69" t="n">
        <f aca="false">SUM(C1511:D1511)</f>
        <v>2755810</v>
      </c>
    </row>
    <row r="1512" customFormat="false" ht="22.35" hidden="false" customHeight="false" outlineLevel="0" collapsed="false">
      <c r="A1512" s="72" t="s">
        <v>654</v>
      </c>
      <c r="B1512" s="48" t="s">
        <v>618</v>
      </c>
      <c r="C1512" s="111" t="n">
        <v>2617810</v>
      </c>
      <c r="D1512" s="111"/>
      <c r="E1512" s="69" t="n">
        <f aca="false">SUM(C1512:D1512)</f>
        <v>2617810</v>
      </c>
    </row>
    <row r="1513" customFormat="false" ht="32.8" hidden="false" customHeight="false" outlineLevel="0" collapsed="false">
      <c r="A1513" s="72" t="s">
        <v>30</v>
      </c>
      <c r="B1513" s="48" t="s">
        <v>31</v>
      </c>
      <c r="C1513" s="69" t="n">
        <v>133000</v>
      </c>
      <c r="D1513" s="69"/>
      <c r="E1513" s="69" t="n">
        <f aca="false">SUM(C1513:D1513)</f>
        <v>133000</v>
      </c>
    </row>
    <row r="1514" customFormat="false" ht="12.8" hidden="false" customHeight="false" outlineLevel="0" collapsed="false">
      <c r="A1514" s="72" t="s">
        <v>655</v>
      </c>
      <c r="B1514" s="48" t="s">
        <v>656</v>
      </c>
      <c r="C1514" s="69" t="n">
        <v>5000</v>
      </c>
      <c r="D1514" s="69"/>
      <c r="E1514" s="69" t="n">
        <f aca="false">SUM(C1514:D1514)</f>
        <v>5000</v>
      </c>
    </row>
    <row r="1515" customFormat="false" ht="22.35" hidden="false" customHeight="false" outlineLevel="0" collapsed="false">
      <c r="A1515" s="72" t="s">
        <v>658</v>
      </c>
      <c r="B1515" s="79" t="s">
        <v>620</v>
      </c>
      <c r="C1515" s="111"/>
      <c r="D1515" s="111"/>
      <c r="E1515" s="69"/>
    </row>
    <row r="1516" customFormat="false" ht="32.8" hidden="false" customHeight="false" outlineLevel="0" collapsed="false">
      <c r="A1516" s="72" t="s">
        <v>55</v>
      </c>
      <c r="B1516" s="79" t="s">
        <v>56</v>
      </c>
      <c r="C1516" s="69"/>
      <c r="D1516" s="69"/>
      <c r="E1516" s="69"/>
    </row>
    <row r="1517" customFormat="false" ht="12.8" hidden="false" customHeight="false" outlineLevel="0" collapsed="false">
      <c r="A1517" s="72"/>
      <c r="B1517" s="87"/>
      <c r="C1517" s="69"/>
      <c r="D1517" s="69"/>
      <c r="E1517" s="69" t="n">
        <f aca="false">SUM(C1517:D1517)</f>
        <v>0</v>
      </c>
    </row>
    <row r="1518" customFormat="false" ht="57.45" hidden="false" customHeight="false" outlineLevel="0" collapsed="false">
      <c r="A1518" s="61" t="s">
        <v>802</v>
      </c>
      <c r="B1518" s="76" t="s">
        <v>19</v>
      </c>
      <c r="C1518" s="183" t="n">
        <f aca="false">SUM(C1520:C1523)</f>
        <v>1926460</v>
      </c>
      <c r="D1518" s="183" t="n">
        <f aca="false">SUM(D1520:D1521)</f>
        <v>0</v>
      </c>
      <c r="E1518" s="183" t="n">
        <f aca="false">SUM(C1518:D1518)</f>
        <v>1926460</v>
      </c>
    </row>
    <row r="1519" customFormat="false" ht="22.35" hidden="false" customHeight="false" outlineLevel="0" collapsed="false">
      <c r="A1519" s="67" t="s">
        <v>26</v>
      </c>
      <c r="B1519" s="179"/>
      <c r="C1519" s="185" t="n">
        <f aca="false">SUM(C1520:C1523)</f>
        <v>1926460</v>
      </c>
      <c r="D1519" s="186"/>
      <c r="E1519" s="69" t="n">
        <f aca="false">SUM(C1519:D1519)</f>
        <v>1926460</v>
      </c>
    </row>
    <row r="1520" customFormat="false" ht="22.35" hidden="false" customHeight="false" outlineLevel="0" collapsed="false">
      <c r="A1520" s="72" t="s">
        <v>654</v>
      </c>
      <c r="B1520" s="48" t="s">
        <v>618</v>
      </c>
      <c r="C1520" s="185" t="n">
        <v>1795760</v>
      </c>
      <c r="D1520" s="185"/>
      <c r="E1520" s="69" t="n">
        <f aca="false">SUM(C1520:D1520)</f>
        <v>1795760</v>
      </c>
    </row>
    <row r="1521" customFormat="false" ht="32.8" hidden="false" customHeight="false" outlineLevel="0" collapsed="false">
      <c r="A1521" s="72" t="s">
        <v>30</v>
      </c>
      <c r="B1521" s="48" t="s">
        <v>31</v>
      </c>
      <c r="C1521" s="69" t="n">
        <v>84200</v>
      </c>
      <c r="D1521" s="69"/>
      <c r="E1521" s="69" t="n">
        <f aca="false">SUM(C1521:D1521)</f>
        <v>84200</v>
      </c>
    </row>
    <row r="1522" customFormat="false" ht="32.8" hidden="false" customHeight="false" outlineLevel="0" collapsed="false">
      <c r="A1522" s="72" t="s">
        <v>145</v>
      </c>
      <c r="B1522" s="48" t="s">
        <v>146</v>
      </c>
      <c r="C1522" s="69" t="n">
        <v>46500</v>
      </c>
      <c r="D1522" s="69"/>
      <c r="E1522" s="69" t="n">
        <f aca="false">SUM(C1522:D1522)</f>
        <v>46500</v>
      </c>
    </row>
    <row r="1523" customFormat="false" ht="22.35" hidden="false" customHeight="false" outlineLevel="0" collapsed="false">
      <c r="A1523" s="72" t="s">
        <v>658</v>
      </c>
      <c r="B1523" s="79" t="s">
        <v>620</v>
      </c>
      <c r="C1523" s="185"/>
      <c r="D1523" s="185"/>
      <c r="E1523" s="69"/>
    </row>
    <row r="1524" customFormat="false" ht="12.8" hidden="false" customHeight="false" outlineLevel="0" collapsed="false">
      <c r="A1524" s="72"/>
      <c r="B1524" s="48"/>
      <c r="C1524" s="69"/>
      <c r="D1524" s="69"/>
      <c r="E1524" s="69"/>
    </row>
    <row r="1525" customFormat="false" ht="57.45" hidden="false" customHeight="false" outlineLevel="0" collapsed="false">
      <c r="A1525" s="61" t="s">
        <v>803</v>
      </c>
      <c r="B1525" s="76" t="s">
        <v>19</v>
      </c>
      <c r="C1525" s="108" t="n">
        <f aca="false">SUM(C1527:C1530)</f>
        <v>1793200</v>
      </c>
      <c r="D1525" s="108" t="n">
        <f aca="false">SUM(D1527:D1531)</f>
        <v>0</v>
      </c>
      <c r="E1525" s="108" t="n">
        <f aca="false">SUM(C1525:D1525)</f>
        <v>1793200</v>
      </c>
    </row>
    <row r="1526" customFormat="false" ht="22.35" hidden="false" customHeight="false" outlineLevel="0" collapsed="false">
      <c r="A1526" s="67" t="s">
        <v>26</v>
      </c>
      <c r="B1526" s="179"/>
      <c r="C1526" s="111" t="n">
        <f aca="false">SUM(C1527:C1530)</f>
        <v>1793200</v>
      </c>
      <c r="D1526" s="112"/>
      <c r="E1526" s="69" t="n">
        <f aca="false">SUM(C1526:D1526)</f>
        <v>1793200</v>
      </c>
    </row>
    <row r="1527" customFormat="false" ht="22.35" hidden="false" customHeight="false" outlineLevel="0" collapsed="false">
      <c r="A1527" s="72" t="s">
        <v>654</v>
      </c>
      <c r="B1527" s="48" t="s">
        <v>618</v>
      </c>
      <c r="C1527" s="111" t="n">
        <v>1731200</v>
      </c>
      <c r="D1527" s="111"/>
      <c r="E1527" s="69" t="n">
        <f aca="false">SUM(C1527:D1527)</f>
        <v>1731200</v>
      </c>
    </row>
    <row r="1528" customFormat="false" ht="32.8" hidden="false" customHeight="false" outlineLevel="0" collapsed="false">
      <c r="A1528" s="72" t="s">
        <v>30</v>
      </c>
      <c r="B1528" s="48" t="s">
        <v>31</v>
      </c>
      <c r="C1528" s="111" t="n">
        <v>33000</v>
      </c>
      <c r="D1528" s="111"/>
      <c r="E1528" s="69" t="n">
        <f aca="false">SUM(C1528:D1528)</f>
        <v>33000</v>
      </c>
    </row>
    <row r="1529" customFormat="false" ht="22.35" hidden="false" customHeight="false" outlineLevel="0" collapsed="false">
      <c r="A1529" s="72" t="s">
        <v>658</v>
      </c>
      <c r="B1529" s="48" t="s">
        <v>620</v>
      </c>
      <c r="C1529" s="111" t="n">
        <v>25000</v>
      </c>
      <c r="D1529" s="111"/>
      <c r="E1529" s="69" t="n">
        <f aca="false">SUM(C1529:D1529)</f>
        <v>25000</v>
      </c>
    </row>
    <row r="1530" customFormat="false" ht="12.8" hidden="false" customHeight="false" outlineLevel="0" collapsed="false">
      <c r="A1530" s="72" t="s">
        <v>655</v>
      </c>
      <c r="B1530" s="48" t="s">
        <v>656</v>
      </c>
      <c r="C1530" s="69" t="n">
        <v>4000</v>
      </c>
      <c r="D1530" s="69"/>
      <c r="E1530" s="69" t="n">
        <f aca="false">SUM(C1530:D1530)</f>
        <v>4000</v>
      </c>
    </row>
    <row r="1531" customFormat="false" ht="12.8" hidden="false" customHeight="false" outlineLevel="0" collapsed="false">
      <c r="A1531" s="72"/>
      <c r="B1531" s="48"/>
      <c r="C1531" s="82"/>
      <c r="D1531" s="82"/>
      <c r="E1531" s="82" t="n">
        <f aca="false">SUM(C1531:D1531)</f>
        <v>0</v>
      </c>
    </row>
    <row r="1532" customFormat="false" ht="57.45" hidden="false" customHeight="false" outlineLevel="0" collapsed="false">
      <c r="A1532" s="61" t="s">
        <v>804</v>
      </c>
      <c r="B1532" s="76" t="s">
        <v>19</v>
      </c>
      <c r="C1532" s="118" t="n">
        <f aca="false">SUM(C1534:C1540)</f>
        <v>4232940</v>
      </c>
      <c r="D1532" s="118" t="n">
        <f aca="false">SUM(D1534:D1540)</f>
        <v>0</v>
      </c>
      <c r="E1532" s="118" t="n">
        <f aca="false">SUM(C1532:D1532)</f>
        <v>4232940</v>
      </c>
    </row>
    <row r="1533" customFormat="false" ht="22.35" hidden="false" customHeight="false" outlineLevel="0" collapsed="false">
      <c r="A1533" s="67" t="s">
        <v>26</v>
      </c>
      <c r="B1533" s="68"/>
      <c r="C1533" s="70" t="n">
        <f aca="false">SUM(C1534:C1539)</f>
        <v>4232940</v>
      </c>
      <c r="D1533" s="70" t="n">
        <f aca="false">SUM(D1534:D1539)</f>
        <v>0</v>
      </c>
      <c r="E1533" s="69" t="n">
        <f aca="false">SUM(C1533:D1533)</f>
        <v>4232940</v>
      </c>
    </row>
    <row r="1534" customFormat="false" ht="22.35" hidden="false" customHeight="false" outlineLevel="0" collapsed="false">
      <c r="A1534" s="72" t="s">
        <v>654</v>
      </c>
      <c r="B1534" s="48" t="s">
        <v>618</v>
      </c>
      <c r="C1534" s="111" t="n">
        <v>4008940</v>
      </c>
      <c r="D1534" s="111"/>
      <c r="E1534" s="69" t="n">
        <f aca="false">SUM(C1534:D1534)</f>
        <v>4008940</v>
      </c>
    </row>
    <row r="1535" customFormat="false" ht="32.8" hidden="false" customHeight="false" outlineLevel="0" collapsed="false">
      <c r="A1535" s="72" t="s">
        <v>30</v>
      </c>
      <c r="B1535" s="48" t="s">
        <v>31</v>
      </c>
      <c r="C1535" s="69" t="n">
        <v>180000</v>
      </c>
      <c r="D1535" s="69"/>
      <c r="E1535" s="69" t="n">
        <f aca="false">SUM(C1535:D1535)</f>
        <v>180000</v>
      </c>
    </row>
    <row r="1536" customFormat="false" ht="43.25" hidden="false" customHeight="false" outlineLevel="0" collapsed="false">
      <c r="A1536" s="72" t="s">
        <v>328</v>
      </c>
      <c r="B1536" s="48" t="s">
        <v>329</v>
      </c>
      <c r="C1536" s="69" t="n">
        <v>33000</v>
      </c>
      <c r="D1536" s="69"/>
      <c r="E1536" s="69" t="n">
        <f aca="false">SUM(C1536:D1536)</f>
        <v>33000</v>
      </c>
    </row>
    <row r="1537" customFormat="false" ht="12.8" hidden="false" customHeight="false" outlineLevel="0" collapsed="false">
      <c r="A1537" s="72" t="s">
        <v>655</v>
      </c>
      <c r="B1537" s="48" t="s">
        <v>656</v>
      </c>
      <c r="C1537" s="69" t="n">
        <v>11000</v>
      </c>
      <c r="D1537" s="69"/>
      <c r="E1537" s="69" t="n">
        <f aca="false">SUM(C1537:D1537)</f>
        <v>11000</v>
      </c>
    </row>
    <row r="1538" customFormat="false" ht="22.35" hidden="false" customHeight="false" outlineLevel="0" collapsed="false">
      <c r="A1538" s="72" t="s">
        <v>658</v>
      </c>
      <c r="B1538" s="79" t="s">
        <v>620</v>
      </c>
      <c r="C1538" s="111"/>
      <c r="D1538" s="111"/>
      <c r="E1538" s="69" t="n">
        <f aca="false">SUM(C1538:D1538)</f>
        <v>0</v>
      </c>
    </row>
    <row r="1539" customFormat="false" ht="53.7" hidden="false" customHeight="false" outlineLevel="0" collapsed="false">
      <c r="A1539" s="72" t="s">
        <v>667</v>
      </c>
      <c r="B1539" s="79" t="s">
        <v>668</v>
      </c>
      <c r="C1539" s="111"/>
      <c r="D1539" s="111"/>
      <c r="E1539" s="69" t="n">
        <f aca="false">SUM(C1539:D1539)</f>
        <v>0</v>
      </c>
    </row>
    <row r="1540" customFormat="false" ht="22.35" hidden="false" customHeight="false" outlineLevel="0" collapsed="false">
      <c r="A1540" s="72" t="s">
        <v>57</v>
      </c>
      <c r="B1540" s="48" t="s">
        <v>58</v>
      </c>
      <c r="C1540" s="69"/>
      <c r="D1540" s="69"/>
      <c r="E1540" s="69" t="n">
        <f aca="false">SUM(C1540:D1540)</f>
        <v>0</v>
      </c>
    </row>
    <row r="1541" customFormat="false" ht="12.8" hidden="false" customHeight="false" outlineLevel="0" collapsed="false">
      <c r="A1541" s="72"/>
      <c r="B1541" s="87"/>
      <c r="C1541" s="69"/>
      <c r="D1541" s="69"/>
      <c r="E1541" s="69" t="n">
        <f aca="false">SUM(C1541:D1541)</f>
        <v>0</v>
      </c>
    </row>
    <row r="1542" customFormat="false" ht="57.45" hidden="false" customHeight="false" outlineLevel="0" collapsed="false">
      <c r="A1542" s="88" t="s">
        <v>805</v>
      </c>
      <c r="B1542" s="76" t="s">
        <v>19</v>
      </c>
      <c r="C1542" s="77" t="n">
        <f aca="false">SUM(C1544:C1553)</f>
        <v>8340138</v>
      </c>
      <c r="D1542" s="77" t="n">
        <f aca="false">SUM(D1544:D1553)</f>
        <v>0</v>
      </c>
      <c r="E1542" s="77" t="n">
        <f aca="false">C1542+D1542</f>
        <v>8340138</v>
      </c>
    </row>
    <row r="1543" customFormat="false" ht="22.35" hidden="false" customHeight="false" outlineLevel="0" collapsed="false">
      <c r="A1543" s="72" t="s">
        <v>26</v>
      </c>
      <c r="B1543" s="214"/>
      <c r="C1543" s="187" t="n">
        <f aca="false">SUM(C1544:C1551)</f>
        <v>8340138</v>
      </c>
      <c r="D1543" s="187"/>
      <c r="E1543" s="82" t="n">
        <f aca="false">C1543+D1543</f>
        <v>8340138</v>
      </c>
    </row>
    <row r="1544" customFormat="false" ht="22.35" hidden="false" customHeight="false" outlineLevel="0" collapsed="false">
      <c r="A1544" s="72" t="s">
        <v>654</v>
      </c>
      <c r="B1544" s="48" t="s">
        <v>618</v>
      </c>
      <c r="C1544" s="82" t="n">
        <v>6384000</v>
      </c>
      <c r="D1544" s="82"/>
      <c r="E1544" s="82" t="n">
        <f aca="false">C1544+D1544</f>
        <v>6384000</v>
      </c>
    </row>
    <row r="1545" customFormat="false" ht="32.8" hidden="false" customHeight="false" outlineLevel="0" collapsed="false">
      <c r="A1545" s="72" t="s">
        <v>30</v>
      </c>
      <c r="B1545" s="48" t="s">
        <v>31</v>
      </c>
      <c r="C1545" s="82" t="n">
        <v>566848</v>
      </c>
      <c r="D1545" s="82"/>
      <c r="E1545" s="82" t="n">
        <f aca="false">C1545+D1545</f>
        <v>566848</v>
      </c>
    </row>
    <row r="1546" customFormat="false" ht="22.35" hidden="false" customHeight="false" outlineLevel="0" collapsed="false">
      <c r="A1546" s="72" t="s">
        <v>658</v>
      </c>
      <c r="B1546" s="48" t="s">
        <v>620</v>
      </c>
      <c r="C1546" s="82" t="n">
        <f aca="false">50000+790000</f>
        <v>840000</v>
      </c>
      <c r="D1546" s="82"/>
      <c r="E1546" s="82" t="n">
        <f aca="false">C1546+D1546</f>
        <v>840000</v>
      </c>
    </row>
    <row r="1547" customFormat="false" ht="179.1" hidden="false" customHeight="false" outlineLevel="0" collapsed="false">
      <c r="A1547" s="126" t="s">
        <v>806</v>
      </c>
      <c r="B1547" s="48"/>
      <c r="C1547" s="82"/>
      <c r="D1547" s="82"/>
      <c r="E1547" s="82"/>
    </row>
    <row r="1548" customFormat="false" ht="43.25" hidden="false" customHeight="false" outlineLevel="0" collapsed="false">
      <c r="A1548" s="72" t="s">
        <v>660</v>
      </c>
      <c r="B1548" s="48" t="s">
        <v>626</v>
      </c>
      <c r="C1548" s="82" t="n">
        <v>69030</v>
      </c>
      <c r="D1548" s="82"/>
      <c r="E1548" s="82" t="n">
        <f aca="false">C1548+D1548</f>
        <v>69030</v>
      </c>
    </row>
    <row r="1549" customFormat="false" ht="32.8" hidden="false" customHeight="false" outlineLevel="0" collapsed="false">
      <c r="A1549" s="72" t="s">
        <v>145</v>
      </c>
      <c r="B1549" s="48" t="s">
        <v>146</v>
      </c>
      <c r="C1549" s="82" t="n">
        <v>160800</v>
      </c>
      <c r="D1549" s="82"/>
      <c r="E1549" s="82" t="n">
        <f aca="false">C1549+D1549</f>
        <v>160800</v>
      </c>
    </row>
    <row r="1550" customFormat="false" ht="43.25" hidden="false" customHeight="false" outlineLevel="0" collapsed="false">
      <c r="A1550" s="101" t="s">
        <v>328</v>
      </c>
      <c r="B1550" s="124" t="s">
        <v>329</v>
      </c>
      <c r="C1550" s="144" t="n">
        <v>12460</v>
      </c>
      <c r="D1550" s="144"/>
      <c r="E1550" s="144" t="n">
        <f aca="false">C1550+D1550</f>
        <v>12460</v>
      </c>
    </row>
    <row r="1551" customFormat="false" ht="12.8" hidden="false" customHeight="false" outlineLevel="0" collapsed="false">
      <c r="A1551" s="72" t="s">
        <v>655</v>
      </c>
      <c r="B1551" s="48" t="s">
        <v>656</v>
      </c>
      <c r="C1551" s="82" t="n">
        <f aca="false">7000+300000</f>
        <v>307000</v>
      </c>
      <c r="D1551" s="82"/>
      <c r="E1551" s="82" t="n">
        <f aca="false">C1551+D1551</f>
        <v>307000</v>
      </c>
    </row>
    <row r="1552" customFormat="false" ht="95.5" hidden="false" customHeight="false" outlineLevel="0" collapsed="false">
      <c r="A1552" s="126" t="s">
        <v>807</v>
      </c>
      <c r="B1552" s="48"/>
      <c r="C1552" s="82"/>
      <c r="D1552" s="82"/>
      <c r="E1552" s="82"/>
    </row>
    <row r="1553" customFormat="false" ht="22.35" hidden="false" customHeight="false" outlineLevel="0" collapsed="false">
      <c r="A1553" s="72" t="s">
        <v>57</v>
      </c>
      <c r="B1553" s="79" t="s">
        <v>58</v>
      </c>
      <c r="C1553" s="82"/>
      <c r="D1553" s="82"/>
      <c r="E1553" s="82" t="n">
        <f aca="false">C1553+D1553</f>
        <v>0</v>
      </c>
    </row>
    <row r="1554" customFormat="false" ht="12.8" hidden="false" customHeight="false" outlineLevel="0" collapsed="false">
      <c r="A1554" s="72"/>
      <c r="B1554" s="87"/>
      <c r="C1554" s="82"/>
      <c r="D1554" s="82"/>
      <c r="E1554" s="82"/>
    </row>
    <row r="1555" customFormat="false" ht="57.45" hidden="false" customHeight="false" outlineLevel="0" collapsed="false">
      <c r="A1555" s="61" t="s">
        <v>808</v>
      </c>
      <c r="B1555" s="76" t="s">
        <v>19</v>
      </c>
      <c r="C1555" s="183" t="n">
        <f aca="false">SUM(C1557:C1561)</f>
        <v>4529880</v>
      </c>
      <c r="D1555" s="183" t="n">
        <f aca="false">SUM(D1557:D1561)</f>
        <v>0</v>
      </c>
      <c r="E1555" s="183" t="n">
        <f aca="false">SUM(C1555:D1555)</f>
        <v>4529880</v>
      </c>
    </row>
    <row r="1556" customFormat="false" ht="22.35" hidden="false" customHeight="false" outlineLevel="0" collapsed="false">
      <c r="A1556" s="67" t="s">
        <v>26</v>
      </c>
      <c r="B1556" s="68"/>
      <c r="C1556" s="70" t="n">
        <f aca="false">SUM(C1557:C1560)</f>
        <v>4529880</v>
      </c>
      <c r="D1556" s="70" t="n">
        <f aca="false">SUM(D1557:D1560)</f>
        <v>0</v>
      </c>
      <c r="E1556" s="69" t="n">
        <f aca="false">SUM(C1556:D1556)</f>
        <v>4529880</v>
      </c>
    </row>
    <row r="1557" customFormat="false" ht="22.35" hidden="false" customHeight="false" outlineLevel="0" collapsed="false">
      <c r="A1557" s="72" t="s">
        <v>654</v>
      </c>
      <c r="B1557" s="48" t="s">
        <v>618</v>
      </c>
      <c r="C1557" s="185" t="n">
        <v>4472880</v>
      </c>
      <c r="D1557" s="185"/>
      <c r="E1557" s="69" t="n">
        <f aca="false">SUM(C1557:D1557)</f>
        <v>4472880</v>
      </c>
    </row>
    <row r="1558" customFormat="false" ht="32.8" hidden="false" customHeight="false" outlineLevel="0" collapsed="false">
      <c r="A1558" s="72" t="s">
        <v>30</v>
      </c>
      <c r="B1558" s="48" t="s">
        <v>31</v>
      </c>
      <c r="C1558" s="69" t="n">
        <v>34000</v>
      </c>
      <c r="D1558" s="69"/>
      <c r="E1558" s="69" t="n">
        <f aca="false">SUM(C1558:D1558)</f>
        <v>34000</v>
      </c>
    </row>
    <row r="1559" customFormat="false" ht="12.8" hidden="false" customHeight="false" outlineLevel="0" collapsed="false">
      <c r="A1559" s="72" t="s">
        <v>655</v>
      </c>
      <c r="B1559" s="48" t="s">
        <v>656</v>
      </c>
      <c r="C1559" s="69" t="n">
        <v>23000</v>
      </c>
      <c r="D1559" s="69"/>
      <c r="E1559" s="69" t="n">
        <f aca="false">SUM(C1559:D1559)</f>
        <v>23000</v>
      </c>
    </row>
    <row r="1560" customFormat="false" ht="22.35" hidden="false" customHeight="false" outlineLevel="0" collapsed="false">
      <c r="A1560" s="72" t="s">
        <v>658</v>
      </c>
      <c r="B1560" s="79" t="s">
        <v>620</v>
      </c>
      <c r="C1560" s="185"/>
      <c r="D1560" s="185"/>
      <c r="E1560" s="69"/>
    </row>
    <row r="1561" customFormat="false" ht="22.35" hidden="false" customHeight="false" outlineLevel="0" collapsed="false">
      <c r="A1561" s="72" t="s">
        <v>57</v>
      </c>
      <c r="B1561" s="48" t="s">
        <v>58</v>
      </c>
      <c r="C1561" s="69"/>
      <c r="D1561" s="69"/>
      <c r="E1561" s="69" t="n">
        <f aca="false">SUM(C1561:D1561)</f>
        <v>0</v>
      </c>
    </row>
    <row r="1562" customFormat="false" ht="12.8" hidden="false" customHeight="false" outlineLevel="0" collapsed="false">
      <c r="A1562" s="72"/>
      <c r="B1562" s="87"/>
      <c r="C1562" s="69"/>
      <c r="D1562" s="69"/>
      <c r="E1562" s="69" t="n">
        <f aca="false">SUM(C1562:D1562)</f>
        <v>0</v>
      </c>
    </row>
    <row r="1563" customFormat="false" ht="79.85" hidden="false" customHeight="false" outlineLevel="0" collapsed="false">
      <c r="A1563" s="61" t="s">
        <v>809</v>
      </c>
      <c r="B1563" s="76" t="s">
        <v>19</v>
      </c>
      <c r="C1563" s="183" t="n">
        <f aca="false">SUM(C1565:C1567)</f>
        <v>796610</v>
      </c>
      <c r="D1563" s="183" t="n">
        <f aca="false">SUM(D1565:D1565)</f>
        <v>0</v>
      </c>
      <c r="E1563" s="183" t="n">
        <f aca="false">SUM(C1563:D1563)</f>
        <v>796610</v>
      </c>
    </row>
    <row r="1564" customFormat="false" ht="22.35" hidden="false" customHeight="false" outlineLevel="0" collapsed="false">
      <c r="A1564" s="75" t="s">
        <v>26</v>
      </c>
      <c r="B1564" s="179"/>
      <c r="C1564" s="185" t="n">
        <f aca="false">SUM(C1565:C1567)</f>
        <v>796610</v>
      </c>
      <c r="D1564" s="186"/>
      <c r="E1564" s="69" t="n">
        <f aca="false">SUM(C1564:D1564)</f>
        <v>796610</v>
      </c>
    </row>
    <row r="1565" customFormat="false" ht="22.35" hidden="false" customHeight="false" outlineLevel="0" collapsed="false">
      <c r="A1565" s="72" t="s">
        <v>654</v>
      </c>
      <c r="B1565" s="48" t="s">
        <v>618</v>
      </c>
      <c r="C1565" s="185" t="n">
        <v>760610</v>
      </c>
      <c r="D1565" s="185"/>
      <c r="E1565" s="69" t="n">
        <f aca="false">SUM(C1565:D1565)</f>
        <v>760610</v>
      </c>
    </row>
    <row r="1566" customFormat="false" ht="32.8" hidden="false" customHeight="false" outlineLevel="0" collapsed="false">
      <c r="A1566" s="72" t="s">
        <v>30</v>
      </c>
      <c r="B1566" s="48" t="s">
        <v>31</v>
      </c>
      <c r="C1566" s="185" t="n">
        <v>15000</v>
      </c>
      <c r="D1566" s="185"/>
      <c r="E1566" s="69" t="n">
        <f aca="false">SUM(C1566:D1566)</f>
        <v>15000</v>
      </c>
    </row>
    <row r="1567" customFormat="false" ht="32.8" hidden="false" customHeight="false" outlineLevel="0" collapsed="false">
      <c r="A1567" s="72" t="s">
        <v>145</v>
      </c>
      <c r="B1567" s="48" t="s">
        <v>146</v>
      </c>
      <c r="C1567" s="185" t="n">
        <v>21000</v>
      </c>
      <c r="D1567" s="185"/>
      <c r="E1567" s="69" t="n">
        <f aca="false">SUM(C1567:D1567)</f>
        <v>21000</v>
      </c>
    </row>
    <row r="1568" customFormat="false" ht="12.8" hidden="false" customHeight="false" outlineLevel="0" collapsed="false">
      <c r="A1568" s="72"/>
      <c r="B1568" s="48"/>
      <c r="C1568" s="185"/>
      <c r="D1568" s="185"/>
      <c r="E1568" s="69"/>
    </row>
    <row r="1569" customFormat="false" ht="46.25" hidden="false" customHeight="false" outlineLevel="0" collapsed="false">
      <c r="A1569" s="61" t="s">
        <v>810</v>
      </c>
      <c r="B1569" s="76" t="s">
        <v>19</v>
      </c>
      <c r="C1569" s="118" t="n">
        <f aca="false">SUM(C1571:C1572)</f>
        <v>4361000</v>
      </c>
      <c r="D1569" s="118" t="n">
        <f aca="false">SUM(D1571:D1572)</f>
        <v>0</v>
      </c>
      <c r="E1569" s="118" t="n">
        <f aca="false">SUM(C1569:D1569)</f>
        <v>4361000</v>
      </c>
    </row>
    <row r="1570" customFormat="false" ht="22.35" hidden="false" customHeight="false" outlineLevel="0" collapsed="false">
      <c r="A1570" s="67" t="s">
        <v>26</v>
      </c>
      <c r="B1570" s="130"/>
      <c r="C1570" s="187" t="n">
        <f aca="false">SUM(C1571:C1572)</f>
        <v>4361000</v>
      </c>
      <c r="D1570" s="194"/>
      <c r="E1570" s="82" t="n">
        <f aca="false">SUM(C1570:D1570)</f>
        <v>4361000</v>
      </c>
    </row>
    <row r="1571" customFormat="false" ht="32.8" hidden="false" customHeight="false" outlineLevel="0" collapsed="false">
      <c r="A1571" s="72" t="s">
        <v>811</v>
      </c>
      <c r="B1571" s="87" t="s">
        <v>812</v>
      </c>
      <c r="C1571" s="82" t="n">
        <v>4354500</v>
      </c>
      <c r="D1571" s="82"/>
      <c r="E1571" s="82" t="n">
        <f aca="false">SUM(C1571:D1571)</f>
        <v>4354500</v>
      </c>
    </row>
    <row r="1572" customFormat="false" ht="32.8" hidden="false" customHeight="false" outlineLevel="0" collapsed="false">
      <c r="A1572" s="75" t="s">
        <v>30</v>
      </c>
      <c r="B1572" s="48" t="s">
        <v>31</v>
      </c>
      <c r="C1572" s="82" t="n">
        <v>6500</v>
      </c>
      <c r="D1572" s="82"/>
      <c r="E1572" s="82" t="n">
        <f aca="false">SUM(C1572:D1572)</f>
        <v>6500</v>
      </c>
    </row>
    <row r="1573" customFormat="false" ht="12.8" hidden="false" customHeight="false" outlineLevel="0" collapsed="false">
      <c r="A1573" s="72"/>
      <c r="B1573" s="48"/>
      <c r="C1573" s="194"/>
      <c r="D1573" s="194"/>
      <c r="E1573" s="194" t="n">
        <f aca="false">SUM(C1573:D1573)</f>
        <v>0</v>
      </c>
    </row>
    <row r="1574" customFormat="false" ht="57.45" hidden="false" customHeight="false" outlineLevel="0" collapsed="false">
      <c r="A1574" s="61" t="s">
        <v>813</v>
      </c>
      <c r="B1574" s="76" t="s">
        <v>19</v>
      </c>
      <c r="C1574" s="123" t="n">
        <f aca="false">SUM(C1576:C1577)</f>
        <v>25992800</v>
      </c>
      <c r="D1574" s="63" t="n">
        <f aca="false">SUM(D1576:D1577)</f>
        <v>0</v>
      </c>
      <c r="E1574" s="63" t="n">
        <f aca="false">SUM(C1574:D1574)</f>
        <v>25992800</v>
      </c>
    </row>
    <row r="1575" customFormat="false" ht="22.35" hidden="false" customHeight="false" outlineLevel="0" collapsed="false">
      <c r="A1575" s="67" t="s">
        <v>26</v>
      </c>
      <c r="B1575" s="179"/>
      <c r="C1575" s="206" t="n">
        <f aca="false">SUM(C1576:C1577)</f>
        <v>25992800</v>
      </c>
      <c r="D1575" s="215"/>
      <c r="E1575" s="69" t="n">
        <f aca="false">SUM(C1575:D1575)</f>
        <v>25992800</v>
      </c>
    </row>
    <row r="1576" customFormat="false" ht="32.8" hidden="false" customHeight="false" outlineLevel="0" collapsed="false">
      <c r="A1576" s="72" t="s">
        <v>811</v>
      </c>
      <c r="B1576" s="87" t="s">
        <v>812</v>
      </c>
      <c r="C1576" s="69" t="n">
        <v>25924300</v>
      </c>
      <c r="D1576" s="69"/>
      <c r="E1576" s="69" t="n">
        <f aca="false">SUM(C1576:D1576)</f>
        <v>25924300</v>
      </c>
    </row>
    <row r="1577" customFormat="false" ht="32.8" hidden="false" customHeight="false" outlineLevel="0" collapsed="false">
      <c r="A1577" s="75" t="s">
        <v>30</v>
      </c>
      <c r="B1577" s="48" t="s">
        <v>31</v>
      </c>
      <c r="C1577" s="69" t="n">
        <v>68500</v>
      </c>
      <c r="D1577" s="69"/>
      <c r="E1577" s="69" t="n">
        <f aca="false">SUM(C1577:D1577)</f>
        <v>68500</v>
      </c>
    </row>
    <row r="1578" customFormat="false" ht="12.8" hidden="false" customHeight="false" outlineLevel="0" collapsed="false">
      <c r="A1578" s="169"/>
      <c r="B1578" s="93"/>
      <c r="C1578" s="69"/>
      <c r="D1578" s="69"/>
      <c r="E1578" s="69" t="n">
        <f aca="false">SUM(C1578:D1578)</f>
        <v>0</v>
      </c>
    </row>
    <row r="1579" customFormat="false" ht="46.25" hidden="false" customHeight="false" outlineLevel="0" collapsed="false">
      <c r="A1579" s="61" t="s">
        <v>814</v>
      </c>
      <c r="B1579" s="76" t="s">
        <v>19</v>
      </c>
      <c r="C1579" s="108" t="n">
        <f aca="false">SUM(C1581:C1581)</f>
        <v>5611000</v>
      </c>
      <c r="D1579" s="108" t="n">
        <f aca="false">SUM(D1581:D1581)</f>
        <v>0</v>
      </c>
      <c r="E1579" s="108" t="n">
        <f aca="false">SUM(C1579:D1579)</f>
        <v>5611000</v>
      </c>
    </row>
    <row r="1580" customFormat="false" ht="22.35" hidden="false" customHeight="false" outlineLevel="0" collapsed="false">
      <c r="A1580" s="67" t="s">
        <v>26</v>
      </c>
      <c r="B1580" s="130"/>
      <c r="C1580" s="111" t="n">
        <f aca="false">SUM(C1581)</f>
        <v>5611000</v>
      </c>
      <c r="D1580" s="112"/>
      <c r="E1580" s="69" t="n">
        <f aca="false">SUM(C1580:D1580)</f>
        <v>5611000</v>
      </c>
    </row>
    <row r="1581" customFormat="false" ht="32.8" hidden="false" customHeight="false" outlineLevel="0" collapsed="false">
      <c r="A1581" s="72" t="s">
        <v>811</v>
      </c>
      <c r="B1581" s="87" t="s">
        <v>812</v>
      </c>
      <c r="C1581" s="69" t="n">
        <v>5611000</v>
      </c>
      <c r="D1581" s="69"/>
      <c r="E1581" s="69" t="n">
        <f aca="false">SUM(C1581:D1581)</f>
        <v>5611000</v>
      </c>
    </row>
    <row r="1582" customFormat="false" ht="12.8" hidden="false" customHeight="false" outlineLevel="0" collapsed="false">
      <c r="A1582" s="169"/>
      <c r="B1582" s="93"/>
      <c r="C1582" s="69"/>
      <c r="D1582" s="69"/>
      <c r="E1582" s="69" t="n">
        <f aca="false">SUM(C1582:D1582)</f>
        <v>0</v>
      </c>
    </row>
    <row r="1583" customFormat="false" ht="46.25" hidden="false" customHeight="false" outlineLevel="0" collapsed="false">
      <c r="A1583" s="61" t="s">
        <v>815</v>
      </c>
      <c r="B1583" s="76" t="s">
        <v>19</v>
      </c>
      <c r="C1583" s="108" t="n">
        <f aca="false">SUM(C1585:C1586)</f>
        <v>6063500</v>
      </c>
      <c r="D1583" s="108" t="n">
        <f aca="false">SUM(D1585:D1586)</f>
        <v>0</v>
      </c>
      <c r="E1583" s="108" t="n">
        <f aca="false">SUM(C1583:D1583)</f>
        <v>6063500</v>
      </c>
    </row>
    <row r="1584" customFormat="false" ht="22.35" hidden="false" customHeight="false" outlineLevel="0" collapsed="false">
      <c r="A1584" s="67" t="s">
        <v>26</v>
      </c>
      <c r="B1584" s="130"/>
      <c r="C1584" s="111" t="n">
        <f aca="false">SUM(C1585:C1586)</f>
        <v>6063500</v>
      </c>
      <c r="D1584" s="112"/>
      <c r="E1584" s="69" t="n">
        <f aca="false">SUM(C1584:D1584)</f>
        <v>6063500</v>
      </c>
    </row>
    <row r="1585" customFormat="false" ht="32.8" hidden="false" customHeight="false" outlineLevel="0" collapsed="false">
      <c r="A1585" s="72" t="s">
        <v>811</v>
      </c>
      <c r="B1585" s="87" t="s">
        <v>812</v>
      </c>
      <c r="C1585" s="69" t="n">
        <v>6035500</v>
      </c>
      <c r="D1585" s="69"/>
      <c r="E1585" s="69" t="n">
        <f aca="false">SUM(C1585:D1585)</f>
        <v>6035500</v>
      </c>
    </row>
    <row r="1586" customFormat="false" ht="32.8" hidden="false" customHeight="false" outlineLevel="0" collapsed="false">
      <c r="A1586" s="75" t="s">
        <v>30</v>
      </c>
      <c r="B1586" s="48" t="s">
        <v>31</v>
      </c>
      <c r="C1586" s="69" t="n">
        <v>28000</v>
      </c>
      <c r="D1586" s="69"/>
      <c r="E1586" s="69" t="n">
        <f aca="false">SUM(C1586:D1586)</f>
        <v>28000</v>
      </c>
    </row>
    <row r="1587" customFormat="false" ht="12.8" hidden="false" customHeight="false" outlineLevel="0" collapsed="false">
      <c r="A1587" s="75"/>
      <c r="B1587" s="48"/>
      <c r="C1587" s="69"/>
      <c r="D1587" s="69"/>
      <c r="E1587" s="69"/>
    </row>
    <row r="1588" customFormat="false" ht="57.45" hidden="false" customHeight="false" outlineLevel="0" collapsed="false">
      <c r="A1588" s="61" t="s">
        <v>816</v>
      </c>
      <c r="B1588" s="76" t="s">
        <v>19</v>
      </c>
      <c r="C1588" s="77" t="n">
        <f aca="false">C1590</f>
        <v>1000000</v>
      </c>
      <c r="D1588" s="77" t="n">
        <f aca="false">D1590</f>
        <v>0</v>
      </c>
      <c r="E1588" s="77" t="n">
        <f aca="false">SUM(C1588:D1588)</f>
        <v>1000000</v>
      </c>
    </row>
    <row r="1589" customFormat="false" ht="22.35" hidden="false" customHeight="false" outlineLevel="0" collapsed="false">
      <c r="A1589" s="67" t="s">
        <v>26</v>
      </c>
      <c r="B1589" s="179"/>
      <c r="C1589" s="151" t="n">
        <f aca="false">SUM(C1590)</f>
        <v>1000000</v>
      </c>
      <c r="D1589" s="216"/>
      <c r="E1589" s="69" t="n">
        <f aca="false">SUM(C1589:D1589)</f>
        <v>1000000</v>
      </c>
    </row>
    <row r="1590" customFormat="false" ht="32.8" hidden="false" customHeight="false" outlineLevel="0" collapsed="false">
      <c r="A1590" s="72" t="s">
        <v>811</v>
      </c>
      <c r="B1590" s="87" t="s">
        <v>812</v>
      </c>
      <c r="C1590" s="69" t="n">
        <v>1000000</v>
      </c>
      <c r="D1590" s="69"/>
      <c r="E1590" s="69" t="n">
        <f aca="false">SUM(C1590:D1590)</f>
        <v>1000000</v>
      </c>
    </row>
    <row r="1591" customFormat="false" ht="12.8" hidden="false" customHeight="false" outlineLevel="0" collapsed="false">
      <c r="A1591" s="72"/>
      <c r="B1591" s="87"/>
      <c r="C1591" s="69"/>
      <c r="D1591" s="69"/>
      <c r="E1591" s="69"/>
    </row>
    <row r="1592" customFormat="false" ht="46.25" hidden="false" customHeight="false" outlineLevel="0" collapsed="false">
      <c r="A1592" s="61" t="s">
        <v>817</v>
      </c>
      <c r="B1592" s="76" t="s">
        <v>19</v>
      </c>
      <c r="C1592" s="77" t="n">
        <f aca="false">C1594</f>
        <v>7692700</v>
      </c>
      <c r="D1592" s="77" t="n">
        <f aca="false">D1594</f>
        <v>0</v>
      </c>
      <c r="E1592" s="77" t="n">
        <f aca="false">SUM(C1592:D1592)</f>
        <v>7692700</v>
      </c>
    </row>
    <row r="1593" customFormat="false" ht="22.35" hidden="false" customHeight="false" outlineLevel="0" collapsed="false">
      <c r="A1593" s="67" t="s">
        <v>26</v>
      </c>
      <c r="B1593" s="179"/>
      <c r="C1593" s="151" t="n">
        <f aca="false">SUM(C1594)</f>
        <v>7692700</v>
      </c>
      <c r="D1593" s="216"/>
      <c r="E1593" s="69" t="n">
        <f aca="false">SUM(C1593:D1593)</f>
        <v>7692700</v>
      </c>
    </row>
    <row r="1594" customFormat="false" ht="32.8" hidden="false" customHeight="false" outlineLevel="0" collapsed="false">
      <c r="A1594" s="72" t="s">
        <v>811</v>
      </c>
      <c r="B1594" s="87" t="s">
        <v>812</v>
      </c>
      <c r="C1594" s="69" t="n">
        <v>7692700</v>
      </c>
      <c r="D1594" s="69"/>
      <c r="E1594" s="69" t="n">
        <f aca="false">SUM(C1594:D1594)</f>
        <v>7692700</v>
      </c>
    </row>
    <row r="1595" customFormat="false" ht="12.8" hidden="false" customHeight="false" outlineLevel="0" collapsed="false">
      <c r="A1595" s="75"/>
      <c r="B1595" s="87"/>
      <c r="C1595" s="69"/>
      <c r="D1595" s="69"/>
      <c r="E1595" s="69" t="n">
        <f aca="false">SUM(C1595:D1595)</f>
        <v>0</v>
      </c>
    </row>
    <row r="1596" customFormat="false" ht="68.65" hidden="false" customHeight="false" outlineLevel="0" collapsed="false">
      <c r="A1596" s="61" t="s">
        <v>818</v>
      </c>
      <c r="B1596" s="76" t="s">
        <v>19</v>
      </c>
      <c r="C1596" s="108" t="n">
        <f aca="false">SUM(C1598:C1598)</f>
        <v>3295400</v>
      </c>
      <c r="D1596" s="108" t="n">
        <f aca="false">SUM(D1598:D1598)</f>
        <v>0</v>
      </c>
      <c r="E1596" s="108" t="n">
        <f aca="false">SUM(C1596:D1596)</f>
        <v>3295400</v>
      </c>
    </row>
    <row r="1597" customFormat="false" ht="22.35" hidden="false" customHeight="false" outlineLevel="0" collapsed="false">
      <c r="A1597" s="67" t="s">
        <v>26</v>
      </c>
      <c r="B1597" s="130"/>
      <c r="C1597" s="111" t="n">
        <f aca="false">SUM(C1598)</f>
        <v>3295400</v>
      </c>
      <c r="D1597" s="112"/>
      <c r="E1597" s="69" t="n">
        <f aca="false">SUM(C1597:D1597)</f>
        <v>3295400</v>
      </c>
    </row>
    <row r="1598" customFormat="false" ht="32.8" hidden="false" customHeight="false" outlineLevel="0" collapsed="false">
      <c r="A1598" s="72" t="s">
        <v>811</v>
      </c>
      <c r="B1598" s="87" t="s">
        <v>812</v>
      </c>
      <c r="C1598" s="69" t="n">
        <v>3295400</v>
      </c>
      <c r="D1598" s="69"/>
      <c r="E1598" s="69" t="n">
        <f aca="false">SUM(C1598:D1598)</f>
        <v>3295400</v>
      </c>
    </row>
    <row r="1599" customFormat="false" ht="12.8" hidden="false" customHeight="false" outlineLevel="0" collapsed="false">
      <c r="A1599" s="169"/>
      <c r="B1599" s="93"/>
      <c r="C1599" s="69"/>
      <c r="D1599" s="69"/>
      <c r="E1599" s="69" t="n">
        <f aca="false">SUM(C1599:D1599)</f>
        <v>0</v>
      </c>
    </row>
    <row r="1600" customFormat="false" ht="57.45" hidden="false" customHeight="false" outlineLevel="0" collapsed="false">
      <c r="A1600" s="61" t="s">
        <v>819</v>
      </c>
      <c r="B1600" s="76" t="s">
        <v>19</v>
      </c>
      <c r="C1600" s="108" t="n">
        <f aca="false">SUM(C1602:C1603)</f>
        <v>1832400</v>
      </c>
      <c r="D1600" s="108" t="n">
        <f aca="false">SUM(D1602:D1603)</f>
        <v>0</v>
      </c>
      <c r="E1600" s="108" t="n">
        <f aca="false">SUM(C1600:D1600)</f>
        <v>1832400</v>
      </c>
    </row>
    <row r="1601" customFormat="false" ht="22.35" hidden="false" customHeight="false" outlineLevel="0" collapsed="false">
      <c r="A1601" s="67" t="s">
        <v>26</v>
      </c>
      <c r="B1601" s="130"/>
      <c r="C1601" s="111" t="n">
        <f aca="false">SUM(C1602:C1603)</f>
        <v>1832400</v>
      </c>
      <c r="D1601" s="112"/>
      <c r="E1601" s="69" t="n">
        <f aca="false">SUM(C1601:D1601)</f>
        <v>1832400</v>
      </c>
    </row>
    <row r="1602" customFormat="false" ht="32.8" hidden="false" customHeight="false" outlineLevel="0" collapsed="false">
      <c r="A1602" s="72" t="s">
        <v>811</v>
      </c>
      <c r="B1602" s="87" t="s">
        <v>812</v>
      </c>
      <c r="C1602" s="69" t="n">
        <v>1818400</v>
      </c>
      <c r="D1602" s="69"/>
      <c r="E1602" s="69" t="n">
        <f aca="false">SUM(C1602:D1602)</f>
        <v>1818400</v>
      </c>
    </row>
    <row r="1603" customFormat="false" ht="32.8" hidden="false" customHeight="false" outlineLevel="0" collapsed="false">
      <c r="A1603" s="72" t="s">
        <v>30</v>
      </c>
      <c r="B1603" s="48" t="s">
        <v>31</v>
      </c>
      <c r="C1603" s="111" t="n">
        <v>14000</v>
      </c>
      <c r="D1603" s="111"/>
      <c r="E1603" s="69" t="n">
        <f aca="false">SUM(C1603:D1603)</f>
        <v>14000</v>
      </c>
    </row>
    <row r="1604" customFormat="false" ht="12.8" hidden="false" customHeight="false" outlineLevel="0" collapsed="false">
      <c r="A1604" s="169"/>
      <c r="B1604" s="93"/>
      <c r="C1604" s="69"/>
      <c r="D1604" s="69"/>
      <c r="E1604" s="69" t="n">
        <f aca="false">SUM(C1604:D1604)</f>
        <v>0</v>
      </c>
    </row>
    <row r="1605" customFormat="false" ht="35.05" hidden="false" customHeight="false" outlineLevel="0" collapsed="false">
      <c r="A1605" s="61" t="s">
        <v>820</v>
      </c>
      <c r="B1605" s="76" t="s">
        <v>19</v>
      </c>
      <c r="C1605" s="108" t="n">
        <f aca="false">SUM(C1607:C1608)</f>
        <v>7568300</v>
      </c>
      <c r="D1605" s="108" t="n">
        <f aca="false">SUM(D1607:D1607)</f>
        <v>0</v>
      </c>
      <c r="E1605" s="108" t="n">
        <f aca="false">SUM(C1605:D1605)</f>
        <v>7568300</v>
      </c>
    </row>
    <row r="1606" customFormat="false" ht="22.35" hidden="false" customHeight="false" outlineLevel="0" collapsed="false">
      <c r="A1606" s="67" t="s">
        <v>26</v>
      </c>
      <c r="B1606" s="130"/>
      <c r="C1606" s="111" t="n">
        <f aca="false">SUM(C1607:C1608)</f>
        <v>7568300</v>
      </c>
      <c r="D1606" s="112"/>
      <c r="E1606" s="69" t="n">
        <f aca="false">SUM(C1606:D1606)</f>
        <v>7568300</v>
      </c>
    </row>
    <row r="1607" customFormat="false" ht="32.8" hidden="false" customHeight="false" outlineLevel="0" collapsed="false">
      <c r="A1607" s="72" t="s">
        <v>811</v>
      </c>
      <c r="B1607" s="87" t="s">
        <v>812</v>
      </c>
      <c r="C1607" s="69" t="n">
        <v>7568300</v>
      </c>
      <c r="D1607" s="69"/>
      <c r="E1607" s="69" t="n">
        <f aca="false">SUM(C1607:D1607)</f>
        <v>7568300</v>
      </c>
    </row>
    <row r="1608" customFormat="false" ht="32.8" hidden="false" customHeight="false" outlineLevel="0" collapsed="false">
      <c r="A1608" s="75" t="s">
        <v>30</v>
      </c>
      <c r="B1608" s="79" t="s">
        <v>31</v>
      </c>
      <c r="C1608" s="69"/>
      <c r="D1608" s="69"/>
      <c r="E1608" s="69" t="n">
        <f aca="false">SUM(C1608:D1608)</f>
        <v>0</v>
      </c>
    </row>
    <row r="1609" customFormat="false" ht="12.8" hidden="false" customHeight="false" outlineLevel="0" collapsed="false">
      <c r="A1609" s="169"/>
      <c r="B1609" s="93"/>
      <c r="C1609" s="69"/>
      <c r="D1609" s="69"/>
      <c r="E1609" s="69" t="n">
        <f aca="false">SUM(C1609:D1609)</f>
        <v>0</v>
      </c>
    </row>
    <row r="1610" customFormat="false" ht="46.25" hidden="false" customHeight="false" outlineLevel="0" collapsed="false">
      <c r="A1610" s="61" t="s">
        <v>821</v>
      </c>
      <c r="B1610" s="76" t="s">
        <v>19</v>
      </c>
      <c r="C1610" s="108" t="n">
        <f aca="false">SUM(C1612:C1612)</f>
        <v>5844100</v>
      </c>
      <c r="D1610" s="108" t="n">
        <f aca="false">SUM(D1612:D1612)</f>
        <v>0</v>
      </c>
      <c r="E1610" s="108" t="n">
        <f aca="false">SUM(C1610:D1610)</f>
        <v>5844100</v>
      </c>
    </row>
    <row r="1611" customFormat="false" ht="22.35" hidden="false" customHeight="false" outlineLevel="0" collapsed="false">
      <c r="A1611" s="67" t="s">
        <v>26</v>
      </c>
      <c r="B1611" s="130"/>
      <c r="C1611" s="111" t="n">
        <f aca="false">SUM(C1612)</f>
        <v>5844100</v>
      </c>
      <c r="D1611" s="112"/>
      <c r="E1611" s="69" t="n">
        <f aca="false">SUM(C1611:D1611)</f>
        <v>5844100</v>
      </c>
    </row>
    <row r="1612" customFormat="false" ht="32.8" hidden="false" customHeight="false" outlineLevel="0" collapsed="false">
      <c r="A1612" s="72" t="s">
        <v>811</v>
      </c>
      <c r="B1612" s="87" t="s">
        <v>812</v>
      </c>
      <c r="C1612" s="69" t="n">
        <v>5844100</v>
      </c>
      <c r="D1612" s="69"/>
      <c r="E1612" s="69" t="n">
        <f aca="false">SUM(C1612:D1612)</f>
        <v>5844100</v>
      </c>
    </row>
    <row r="1613" customFormat="false" ht="12.8" hidden="false" customHeight="false" outlineLevel="0" collapsed="false">
      <c r="A1613" s="75"/>
      <c r="B1613" s="87"/>
      <c r="C1613" s="82"/>
      <c r="D1613" s="82"/>
      <c r="E1613" s="82" t="n">
        <f aca="false">SUM(C1613:D1613)</f>
        <v>0</v>
      </c>
    </row>
    <row r="1614" customFormat="false" ht="46.25" hidden="false" customHeight="false" outlineLevel="0" collapsed="false">
      <c r="A1614" s="61" t="s">
        <v>822</v>
      </c>
      <c r="B1614" s="76" t="s">
        <v>19</v>
      </c>
      <c r="C1614" s="118" t="n">
        <f aca="false">SUM(C1616:C1616)</f>
        <v>8311600</v>
      </c>
      <c r="D1614" s="118" t="n">
        <f aca="false">SUM(D1616:D1616)</f>
        <v>0</v>
      </c>
      <c r="E1614" s="118" t="n">
        <f aca="false">SUM(C1614:D1614)</f>
        <v>8311600</v>
      </c>
    </row>
    <row r="1615" customFormat="false" ht="22.35" hidden="false" customHeight="false" outlineLevel="0" collapsed="false">
      <c r="A1615" s="67" t="s">
        <v>26</v>
      </c>
      <c r="B1615" s="130"/>
      <c r="C1615" s="111" t="n">
        <f aca="false">SUM(C1616)</f>
        <v>8311600</v>
      </c>
      <c r="D1615" s="112"/>
      <c r="E1615" s="69" t="n">
        <f aca="false">SUM(C1615:D1615)</f>
        <v>8311600</v>
      </c>
    </row>
    <row r="1616" customFormat="false" ht="32.8" hidden="false" customHeight="false" outlineLevel="0" collapsed="false">
      <c r="A1616" s="72" t="s">
        <v>811</v>
      </c>
      <c r="B1616" s="87" t="s">
        <v>812</v>
      </c>
      <c r="C1616" s="69" t="n">
        <v>8311600</v>
      </c>
      <c r="D1616" s="69"/>
      <c r="E1616" s="69" t="n">
        <f aca="false">SUM(C1616:D1616)</f>
        <v>8311600</v>
      </c>
    </row>
    <row r="1617" customFormat="false" ht="12.8" hidden="false" customHeight="false" outlineLevel="0" collapsed="false">
      <c r="A1617" s="72"/>
      <c r="B1617" s="48"/>
      <c r="C1617" s="69"/>
      <c r="D1617" s="69"/>
      <c r="E1617" s="69" t="n">
        <f aca="false">SUM(C1617:D1617)</f>
        <v>0</v>
      </c>
    </row>
    <row r="1618" customFormat="false" ht="23.85" hidden="false" customHeight="false" outlineLevel="0" collapsed="false">
      <c r="A1618" s="61" t="s">
        <v>823</v>
      </c>
      <c r="B1618" s="76" t="s">
        <v>19</v>
      </c>
      <c r="C1618" s="108" t="n">
        <f aca="false">SUM(C1620:C1620)</f>
        <v>4721800</v>
      </c>
      <c r="D1618" s="108"/>
      <c r="E1618" s="108" t="n">
        <f aca="false">SUM(C1618:D1618)</f>
        <v>4721800</v>
      </c>
    </row>
    <row r="1619" customFormat="false" ht="22.35" hidden="false" customHeight="false" outlineLevel="0" collapsed="false">
      <c r="A1619" s="67" t="s">
        <v>26</v>
      </c>
      <c r="B1619" s="48"/>
      <c r="C1619" s="111" t="n">
        <f aca="false">SUM(C1620)</f>
        <v>4721800</v>
      </c>
      <c r="D1619" s="112"/>
      <c r="E1619" s="69" t="n">
        <f aca="false">SUM(C1619:D1619)</f>
        <v>4721800</v>
      </c>
    </row>
    <row r="1620" customFormat="false" ht="32.8" hidden="false" customHeight="false" outlineLevel="0" collapsed="false">
      <c r="A1620" s="72" t="s">
        <v>811</v>
      </c>
      <c r="B1620" s="87" t="s">
        <v>812</v>
      </c>
      <c r="C1620" s="69" t="n">
        <v>4721800</v>
      </c>
      <c r="D1620" s="69"/>
      <c r="E1620" s="69" t="n">
        <f aca="false">SUM(C1620:D1620)</f>
        <v>4721800</v>
      </c>
    </row>
    <row r="1621" customFormat="false" ht="12.8" hidden="false" customHeight="false" outlineLevel="0" collapsed="false">
      <c r="A1621" s="72"/>
      <c r="B1621" s="48"/>
      <c r="C1621" s="69"/>
      <c r="D1621" s="69"/>
      <c r="E1621" s="69" t="n">
        <f aca="false">SUM(C1621:D1621)</f>
        <v>0</v>
      </c>
    </row>
    <row r="1622" customFormat="false" ht="23.85" hidden="false" customHeight="false" outlineLevel="0" collapsed="false">
      <c r="A1622" s="61" t="s">
        <v>824</v>
      </c>
      <c r="B1622" s="76" t="s">
        <v>19</v>
      </c>
      <c r="C1622" s="108" t="n">
        <f aca="false">SUM(C1624:C1625)</f>
        <v>3031700</v>
      </c>
      <c r="D1622" s="108" t="n">
        <f aca="false">SUM(D1624:D1624)</f>
        <v>0</v>
      </c>
      <c r="E1622" s="108" t="n">
        <f aca="false">SUM(C1622:D1622)</f>
        <v>3031700</v>
      </c>
    </row>
    <row r="1623" customFormat="false" ht="22.35" hidden="false" customHeight="false" outlineLevel="0" collapsed="false">
      <c r="A1623" s="67" t="s">
        <v>26</v>
      </c>
      <c r="B1623" s="68"/>
      <c r="C1623" s="151" t="n">
        <f aca="false">SUM(C1624:C1625)</f>
        <v>3031700</v>
      </c>
      <c r="D1623" s="166"/>
      <c r="E1623" s="82" t="n">
        <f aca="false">SUM(C1623:D1623)</f>
        <v>3031700</v>
      </c>
    </row>
    <row r="1624" customFormat="false" ht="32.8" hidden="false" customHeight="false" outlineLevel="0" collapsed="false">
      <c r="A1624" s="72" t="s">
        <v>811</v>
      </c>
      <c r="B1624" s="87" t="s">
        <v>812</v>
      </c>
      <c r="C1624" s="69" t="n">
        <v>3001700</v>
      </c>
      <c r="D1624" s="69"/>
      <c r="E1624" s="82" t="n">
        <f aca="false">SUM(C1624:D1624)</f>
        <v>3001700</v>
      </c>
    </row>
    <row r="1625" customFormat="false" ht="32.8" hidden="false" customHeight="false" outlineLevel="0" collapsed="false">
      <c r="A1625" s="72" t="s">
        <v>30</v>
      </c>
      <c r="B1625" s="87" t="s">
        <v>31</v>
      </c>
      <c r="C1625" s="69" t="n">
        <v>30000</v>
      </c>
      <c r="D1625" s="69"/>
      <c r="E1625" s="82" t="n">
        <f aca="false">SUM(C1625:D1625)</f>
        <v>30000</v>
      </c>
    </row>
    <row r="1626" customFormat="false" ht="12.8" hidden="false" customHeight="false" outlineLevel="0" collapsed="false">
      <c r="A1626" s="72"/>
      <c r="B1626" s="87"/>
      <c r="C1626" s="69"/>
      <c r="D1626" s="69"/>
      <c r="E1626" s="69"/>
    </row>
    <row r="1627" customFormat="false" ht="35.05" hidden="false" customHeight="false" outlineLevel="0" collapsed="false">
      <c r="A1627" s="61" t="s">
        <v>825</v>
      </c>
      <c r="B1627" s="76" t="s">
        <v>19</v>
      </c>
      <c r="C1627" s="108" t="n">
        <f aca="false">SUM(C1629:C1629)</f>
        <v>5100000</v>
      </c>
      <c r="D1627" s="108" t="n">
        <f aca="false">SUM(D1629:D1629)</f>
        <v>0</v>
      </c>
      <c r="E1627" s="108" t="n">
        <f aca="false">SUM(C1627:D1627)</f>
        <v>5100000</v>
      </c>
    </row>
    <row r="1628" customFormat="false" ht="22.35" hidden="false" customHeight="false" outlineLevel="0" collapsed="false">
      <c r="A1628" s="67" t="s">
        <v>26</v>
      </c>
      <c r="B1628" s="68"/>
      <c r="C1628" s="151" t="n">
        <f aca="false">SUM(C1629)</f>
        <v>5100000</v>
      </c>
      <c r="D1628" s="166"/>
      <c r="E1628" s="82" t="n">
        <f aca="false">SUM(C1628:D1628)</f>
        <v>5100000</v>
      </c>
    </row>
    <row r="1629" customFormat="false" ht="32.8" hidden="false" customHeight="false" outlineLevel="0" collapsed="false">
      <c r="A1629" s="72" t="s">
        <v>811</v>
      </c>
      <c r="B1629" s="87" t="s">
        <v>812</v>
      </c>
      <c r="C1629" s="69" t="n">
        <v>5100000</v>
      </c>
      <c r="D1629" s="69"/>
      <c r="E1629" s="82" t="n">
        <f aca="false">SUM(C1629:D1629)</f>
        <v>5100000</v>
      </c>
    </row>
    <row r="1630" customFormat="false" ht="12.8" hidden="false" customHeight="false" outlineLevel="0" collapsed="false">
      <c r="A1630" s="72"/>
      <c r="B1630" s="48"/>
      <c r="C1630" s="69"/>
      <c r="D1630" s="69"/>
      <c r="E1630" s="69" t="n">
        <f aca="false">SUM(C1630:D1630)</f>
        <v>0</v>
      </c>
    </row>
    <row r="1631" customFormat="false" ht="35.05" hidden="false" customHeight="false" outlineLevel="0" collapsed="false">
      <c r="A1631" s="61" t="s">
        <v>826</v>
      </c>
      <c r="B1631" s="76" t="s">
        <v>19</v>
      </c>
      <c r="C1631" s="108" t="n">
        <f aca="false">SUM(C1633:C1633)</f>
        <v>3141200</v>
      </c>
      <c r="D1631" s="108" t="n">
        <f aca="false">SUM(D1633:D1633)</f>
        <v>0</v>
      </c>
      <c r="E1631" s="108" t="n">
        <f aca="false">SUM(C1631:D1631)</f>
        <v>3141200</v>
      </c>
    </row>
    <row r="1632" customFormat="false" ht="22.35" hidden="false" customHeight="false" outlineLevel="0" collapsed="false">
      <c r="A1632" s="67" t="s">
        <v>26</v>
      </c>
      <c r="B1632" s="68"/>
      <c r="C1632" s="151" t="n">
        <f aca="false">SUM(C1633)</f>
        <v>3141200</v>
      </c>
      <c r="D1632" s="166"/>
      <c r="E1632" s="82" t="n">
        <f aca="false">SUM(C1632:D1632)</f>
        <v>3141200</v>
      </c>
    </row>
    <row r="1633" customFormat="false" ht="32.8" hidden="false" customHeight="false" outlineLevel="0" collapsed="false">
      <c r="A1633" s="72" t="s">
        <v>811</v>
      </c>
      <c r="B1633" s="87" t="s">
        <v>812</v>
      </c>
      <c r="C1633" s="69" t="n">
        <v>3141200</v>
      </c>
      <c r="D1633" s="69"/>
      <c r="E1633" s="82" t="n">
        <f aca="false">SUM(C1633:D1633)</f>
        <v>3141200</v>
      </c>
    </row>
    <row r="1634" customFormat="false" ht="12.8" hidden="false" customHeight="false" outlineLevel="0" collapsed="false">
      <c r="A1634" s="72"/>
      <c r="B1634" s="48"/>
      <c r="C1634" s="69"/>
      <c r="D1634" s="69"/>
      <c r="E1634" s="69" t="n">
        <f aca="false">SUM(C1634:D1634)</f>
        <v>0</v>
      </c>
    </row>
    <row r="1635" customFormat="false" ht="46.25" hidden="false" customHeight="false" outlineLevel="0" collapsed="false">
      <c r="A1635" s="61" t="s">
        <v>827</v>
      </c>
      <c r="B1635" s="76" t="s">
        <v>19</v>
      </c>
      <c r="C1635" s="108" t="n">
        <f aca="false">SUM(C1637:C1637)</f>
        <v>1858400</v>
      </c>
      <c r="D1635" s="108" t="n">
        <f aca="false">SUM(D1637:D1637)</f>
        <v>0</v>
      </c>
      <c r="E1635" s="108" t="n">
        <f aca="false">SUM(C1635:D1635)</f>
        <v>1858400</v>
      </c>
    </row>
    <row r="1636" customFormat="false" ht="22.35" hidden="false" customHeight="false" outlineLevel="0" collapsed="false">
      <c r="A1636" s="72" t="s">
        <v>26</v>
      </c>
      <c r="B1636" s="130"/>
      <c r="C1636" s="111" t="n">
        <f aca="false">SUM(C1637)</f>
        <v>1858400</v>
      </c>
      <c r="D1636" s="112"/>
      <c r="E1636" s="69" t="n">
        <f aca="false">SUM(C1636:D1636)</f>
        <v>1858400</v>
      </c>
    </row>
    <row r="1637" customFormat="false" ht="32.8" hidden="false" customHeight="false" outlineLevel="0" collapsed="false">
      <c r="A1637" s="101" t="s">
        <v>811</v>
      </c>
      <c r="B1637" s="102" t="s">
        <v>812</v>
      </c>
      <c r="C1637" s="103" t="n">
        <v>1858400</v>
      </c>
      <c r="D1637" s="103"/>
      <c r="E1637" s="103" t="n">
        <f aca="false">SUM(C1637:D1637)</f>
        <v>1858400</v>
      </c>
    </row>
    <row r="1638" customFormat="false" ht="12.8" hidden="false" customHeight="false" outlineLevel="0" collapsed="false">
      <c r="A1638" s="72"/>
      <c r="B1638" s="48"/>
      <c r="C1638" s="69"/>
      <c r="D1638" s="69"/>
      <c r="E1638" s="69" t="n">
        <f aca="false">SUM(C1638:D1638)</f>
        <v>0</v>
      </c>
    </row>
    <row r="1639" customFormat="false" ht="35.05" hidden="false" customHeight="false" outlineLevel="0" collapsed="false">
      <c r="A1639" s="61" t="s">
        <v>828</v>
      </c>
      <c r="B1639" s="76" t="s">
        <v>19</v>
      </c>
      <c r="C1639" s="108" t="n">
        <f aca="false">SUM(C1641:C1641)</f>
        <v>3366800</v>
      </c>
      <c r="D1639" s="108" t="n">
        <f aca="false">SUM(D1641:D1641)</f>
        <v>0</v>
      </c>
      <c r="E1639" s="108" t="n">
        <f aca="false">SUM(C1639:D1639)</f>
        <v>3366800</v>
      </c>
    </row>
    <row r="1640" customFormat="false" ht="22.35" hidden="false" customHeight="false" outlineLevel="0" collapsed="false">
      <c r="A1640" s="72" t="s">
        <v>26</v>
      </c>
      <c r="B1640" s="130"/>
      <c r="C1640" s="111" t="n">
        <f aca="false">SUM(C1641)</f>
        <v>3366800</v>
      </c>
      <c r="D1640" s="112"/>
      <c r="E1640" s="69" t="n">
        <f aca="false">SUM(C1640:D1640)</f>
        <v>3366800</v>
      </c>
    </row>
    <row r="1641" customFormat="false" ht="32.8" hidden="false" customHeight="false" outlineLevel="0" collapsed="false">
      <c r="A1641" s="72" t="s">
        <v>811</v>
      </c>
      <c r="B1641" s="87" t="s">
        <v>812</v>
      </c>
      <c r="C1641" s="69" t="n">
        <v>3366800</v>
      </c>
      <c r="D1641" s="69"/>
      <c r="E1641" s="69" t="n">
        <f aca="false">SUM(C1641:D1641)</f>
        <v>3366800</v>
      </c>
    </row>
    <row r="1642" customFormat="false" ht="12.8" hidden="false" customHeight="false" outlineLevel="0" collapsed="false">
      <c r="A1642" s="72"/>
      <c r="B1642" s="48"/>
      <c r="C1642" s="69"/>
      <c r="D1642" s="69"/>
      <c r="E1642" s="69" t="n">
        <f aca="false">SUM(C1642:D1642)</f>
        <v>0</v>
      </c>
    </row>
    <row r="1643" customFormat="false" ht="35.05" hidden="false" customHeight="false" outlineLevel="0" collapsed="false">
      <c r="A1643" s="61" t="s">
        <v>829</v>
      </c>
      <c r="B1643" s="76" t="s">
        <v>19</v>
      </c>
      <c r="C1643" s="108" t="n">
        <f aca="false">SUM(C1645:C1645)</f>
        <v>4875700</v>
      </c>
      <c r="D1643" s="108" t="n">
        <f aca="false">SUM(D1645:D1645)</f>
        <v>0</v>
      </c>
      <c r="E1643" s="108" t="n">
        <f aca="false">SUM(C1643:D1643)</f>
        <v>4875700</v>
      </c>
    </row>
    <row r="1644" customFormat="false" ht="22.35" hidden="false" customHeight="false" outlineLevel="0" collapsed="false">
      <c r="A1644" s="72" t="s">
        <v>26</v>
      </c>
      <c r="B1644" s="130"/>
      <c r="C1644" s="111" t="n">
        <f aca="false">SUM(C1645)</f>
        <v>4875700</v>
      </c>
      <c r="D1644" s="112"/>
      <c r="E1644" s="69" t="n">
        <f aca="false">SUM(C1644:D1644)</f>
        <v>4875700</v>
      </c>
    </row>
    <row r="1645" customFormat="false" ht="32.8" hidden="false" customHeight="false" outlineLevel="0" collapsed="false">
      <c r="A1645" s="72" t="s">
        <v>811</v>
      </c>
      <c r="B1645" s="87" t="s">
        <v>812</v>
      </c>
      <c r="C1645" s="69" t="n">
        <v>4875700</v>
      </c>
      <c r="D1645" s="69"/>
      <c r="E1645" s="69" t="n">
        <f aca="false">SUM(C1645:D1645)</f>
        <v>4875700</v>
      </c>
    </row>
    <row r="1646" customFormat="false" ht="12.8" hidden="false" customHeight="false" outlineLevel="0" collapsed="false">
      <c r="A1646" s="72"/>
      <c r="B1646" s="48"/>
      <c r="C1646" s="69"/>
      <c r="D1646" s="69"/>
      <c r="E1646" s="69" t="n">
        <f aca="false">SUM(C1646:D1646)</f>
        <v>0</v>
      </c>
    </row>
    <row r="1647" customFormat="false" ht="46.25" hidden="false" customHeight="false" outlineLevel="0" collapsed="false">
      <c r="A1647" s="61" t="s">
        <v>830</v>
      </c>
      <c r="B1647" s="76" t="s">
        <v>19</v>
      </c>
      <c r="C1647" s="63" t="n">
        <f aca="false">SUM(C1649:C1652)</f>
        <v>3923500</v>
      </c>
      <c r="D1647" s="63" t="n">
        <f aca="false">SUM(D1649:D1652)</f>
        <v>0</v>
      </c>
      <c r="E1647" s="63" t="n">
        <f aca="false">SUM(C1647:D1647)</f>
        <v>3923500</v>
      </c>
    </row>
    <row r="1648" customFormat="false" ht="22.35" hidden="false" customHeight="false" outlineLevel="0" collapsed="false">
      <c r="A1648" s="72" t="s">
        <v>26</v>
      </c>
      <c r="B1648" s="130"/>
      <c r="C1648" s="159" t="n">
        <f aca="false">SUM(C1649:C1651)</f>
        <v>3923500</v>
      </c>
      <c r="D1648" s="176"/>
      <c r="E1648" s="69" t="n">
        <f aca="false">SUM(C1648:D1648)</f>
        <v>3923500</v>
      </c>
    </row>
    <row r="1649" customFormat="false" ht="32.8" hidden="false" customHeight="false" outlineLevel="0" collapsed="false">
      <c r="A1649" s="72" t="s">
        <v>811</v>
      </c>
      <c r="B1649" s="87" t="s">
        <v>812</v>
      </c>
      <c r="C1649" s="69" t="n">
        <f aca="false">3673500+200000</f>
        <v>3873500</v>
      </c>
      <c r="D1649" s="69"/>
      <c r="E1649" s="69" t="n">
        <f aca="false">SUM(C1649:D1649)</f>
        <v>3873500</v>
      </c>
    </row>
    <row r="1650" customFormat="false" ht="53.7" hidden="false" customHeight="false" outlineLevel="0" collapsed="false">
      <c r="A1650" s="126" t="s">
        <v>831</v>
      </c>
      <c r="B1650" s="87"/>
      <c r="C1650" s="69"/>
      <c r="D1650" s="69"/>
      <c r="E1650" s="69"/>
    </row>
    <row r="1651" customFormat="false" ht="32.8" hidden="false" customHeight="false" outlineLevel="0" collapsed="false">
      <c r="A1651" s="72" t="s">
        <v>30</v>
      </c>
      <c r="B1651" s="48" t="s">
        <v>31</v>
      </c>
      <c r="C1651" s="69" t="n">
        <v>50000</v>
      </c>
      <c r="D1651" s="69"/>
      <c r="E1651" s="69" t="n">
        <f aca="false">SUM(C1651:D1651)</f>
        <v>50000</v>
      </c>
    </row>
    <row r="1652" customFormat="false" ht="12.8" hidden="false" customHeight="false" outlineLevel="0" collapsed="false">
      <c r="A1652" s="72"/>
      <c r="B1652" s="48"/>
      <c r="C1652" s="69" t="n">
        <f aca="false">13000-13000</f>
        <v>0</v>
      </c>
      <c r="D1652" s="69"/>
      <c r="E1652" s="69" t="n">
        <f aca="false">SUM(C1652:D1652)</f>
        <v>0</v>
      </c>
    </row>
    <row r="1653" customFormat="false" ht="57.45" hidden="false" customHeight="false" outlineLevel="0" collapsed="false">
      <c r="A1653" s="61" t="s">
        <v>832</v>
      </c>
      <c r="B1653" s="76" t="s">
        <v>19</v>
      </c>
      <c r="C1653" s="118" t="n">
        <f aca="false">SUM(C1655:C1658)</f>
        <v>5572400</v>
      </c>
      <c r="D1653" s="118" t="n">
        <f aca="false">SUM(D1655:D1659)</f>
        <v>0</v>
      </c>
      <c r="E1653" s="108" t="n">
        <f aca="false">SUM(C1653:D1653)</f>
        <v>5572400</v>
      </c>
    </row>
    <row r="1654" customFormat="false" ht="22.35" hidden="false" customHeight="false" outlineLevel="0" collapsed="false">
      <c r="A1654" s="72" t="s">
        <v>26</v>
      </c>
      <c r="B1654" s="130"/>
      <c r="C1654" s="111" t="n">
        <f aca="false">SUM(C1655:C1658)</f>
        <v>5572400</v>
      </c>
      <c r="D1654" s="112"/>
      <c r="E1654" s="69" t="n">
        <f aca="false">SUM(C1654:D1654)</f>
        <v>5572400</v>
      </c>
    </row>
    <row r="1655" customFormat="false" ht="32.8" hidden="false" customHeight="false" outlineLevel="0" collapsed="false">
      <c r="A1655" s="72" t="s">
        <v>811</v>
      </c>
      <c r="B1655" s="87" t="s">
        <v>812</v>
      </c>
      <c r="C1655" s="69" t="n">
        <v>4695400</v>
      </c>
      <c r="D1655" s="69"/>
      <c r="E1655" s="69" t="n">
        <f aca="false">SUM(C1655:D1655)</f>
        <v>4695400</v>
      </c>
    </row>
    <row r="1656" customFormat="false" ht="32.8" hidden="false" customHeight="false" outlineLevel="0" collapsed="false">
      <c r="A1656" s="72" t="s">
        <v>30</v>
      </c>
      <c r="B1656" s="48" t="s">
        <v>31</v>
      </c>
      <c r="C1656" s="69" t="n">
        <v>547000</v>
      </c>
      <c r="D1656" s="69"/>
      <c r="E1656" s="69" t="n">
        <f aca="false">SUM(C1656:D1656)</f>
        <v>547000</v>
      </c>
    </row>
    <row r="1657" customFormat="false" ht="32.8" hidden="false" customHeight="false" outlineLevel="0" collapsed="false">
      <c r="A1657" s="72" t="s">
        <v>145</v>
      </c>
      <c r="B1657" s="48" t="s">
        <v>146</v>
      </c>
      <c r="C1657" s="69" t="n">
        <v>297000</v>
      </c>
      <c r="D1657" s="69"/>
      <c r="E1657" s="69" t="n">
        <f aca="false">SUM(C1657:D1657)</f>
        <v>297000</v>
      </c>
    </row>
    <row r="1658" customFormat="false" ht="32.8" hidden="false" customHeight="false" outlineLevel="0" collapsed="false">
      <c r="A1658" s="72" t="s">
        <v>332</v>
      </c>
      <c r="B1658" s="48" t="s">
        <v>333</v>
      </c>
      <c r="C1658" s="69" t="n">
        <v>33000</v>
      </c>
      <c r="D1658" s="69"/>
      <c r="E1658" s="69" t="n">
        <f aca="false">SUM(C1658:D1658)</f>
        <v>33000</v>
      </c>
    </row>
    <row r="1659" customFormat="false" ht="12.8" hidden="false" customHeight="false" outlineLevel="0" collapsed="false">
      <c r="A1659" s="75"/>
      <c r="B1659" s="87"/>
      <c r="C1659" s="69"/>
      <c r="D1659" s="69"/>
      <c r="E1659" s="69" t="n">
        <f aca="false">SUM(C1659:D1659)</f>
        <v>0</v>
      </c>
    </row>
    <row r="1660" customFormat="false" ht="57.45" hidden="false" customHeight="false" outlineLevel="0" collapsed="false">
      <c r="A1660" s="61" t="s">
        <v>833</v>
      </c>
      <c r="B1660" s="76" t="s">
        <v>19</v>
      </c>
      <c r="C1660" s="63" t="n">
        <f aca="false">SUM(C1662:C1664)</f>
        <v>4082400</v>
      </c>
      <c r="D1660" s="63" t="n">
        <f aca="false">SUM(D1662:D1665)</f>
        <v>0</v>
      </c>
      <c r="E1660" s="63" t="n">
        <f aca="false">SUM(C1660:D1660)</f>
        <v>4082400</v>
      </c>
    </row>
    <row r="1661" customFormat="false" ht="22.35" hidden="false" customHeight="false" outlineLevel="0" collapsed="false">
      <c r="A1661" s="72" t="s">
        <v>26</v>
      </c>
      <c r="B1661" s="130"/>
      <c r="C1661" s="159" t="n">
        <f aca="false">SUM(C1662:C1664)</f>
        <v>4082400</v>
      </c>
      <c r="D1661" s="176"/>
      <c r="E1661" s="69" t="n">
        <f aca="false">SUM(C1661:D1661)</f>
        <v>4082400</v>
      </c>
    </row>
    <row r="1662" customFormat="false" ht="32.8" hidden="false" customHeight="false" outlineLevel="0" collapsed="false">
      <c r="A1662" s="72" t="s">
        <v>811</v>
      </c>
      <c r="B1662" s="87" t="s">
        <v>812</v>
      </c>
      <c r="C1662" s="69" t="n">
        <v>3975400</v>
      </c>
      <c r="D1662" s="69"/>
      <c r="E1662" s="69" t="n">
        <f aca="false">SUM(C1662:D1662)</f>
        <v>3975400</v>
      </c>
    </row>
    <row r="1663" customFormat="false" ht="32.8" hidden="false" customHeight="false" outlineLevel="0" collapsed="false">
      <c r="A1663" s="72" t="s">
        <v>30</v>
      </c>
      <c r="B1663" s="48" t="s">
        <v>31</v>
      </c>
      <c r="C1663" s="69" t="n">
        <v>107000</v>
      </c>
      <c r="D1663" s="69"/>
      <c r="E1663" s="69" t="n">
        <f aca="false">SUM(C1663:D1663)</f>
        <v>107000</v>
      </c>
    </row>
    <row r="1664" customFormat="false" ht="32.8" hidden="false" customHeight="false" outlineLevel="0" collapsed="false">
      <c r="A1664" s="72" t="s">
        <v>145</v>
      </c>
      <c r="B1664" s="79" t="s">
        <v>146</v>
      </c>
      <c r="C1664" s="69"/>
      <c r="D1664" s="69"/>
      <c r="E1664" s="69" t="n">
        <f aca="false">SUM(C1664:D1664)</f>
        <v>0</v>
      </c>
    </row>
    <row r="1665" customFormat="false" ht="12.8" hidden="false" customHeight="false" outlineLevel="0" collapsed="false">
      <c r="A1665" s="169"/>
      <c r="B1665" s="93"/>
      <c r="C1665" s="69"/>
      <c r="D1665" s="69"/>
      <c r="E1665" s="69" t="n">
        <f aca="false">SUM(C1665:D1665)</f>
        <v>0</v>
      </c>
    </row>
    <row r="1666" customFormat="false" ht="79.85" hidden="false" customHeight="false" outlineLevel="0" collapsed="false">
      <c r="A1666" s="61" t="s">
        <v>834</v>
      </c>
      <c r="B1666" s="76" t="s">
        <v>19</v>
      </c>
      <c r="C1666" s="108" t="n">
        <f aca="false">SUM(C1668:C1669)</f>
        <v>1090200</v>
      </c>
      <c r="D1666" s="108" t="n">
        <f aca="false">SUM(D1668:D1669)</f>
        <v>0</v>
      </c>
      <c r="E1666" s="108" t="n">
        <f aca="false">SUM(C1666:D1666)</f>
        <v>1090200</v>
      </c>
    </row>
    <row r="1667" customFormat="false" ht="22.35" hidden="false" customHeight="false" outlineLevel="0" collapsed="false">
      <c r="A1667" s="72" t="s">
        <v>26</v>
      </c>
      <c r="B1667" s="130"/>
      <c r="C1667" s="111" t="n">
        <f aca="false">SUM(C1668:C1669)</f>
        <v>1090200</v>
      </c>
      <c r="D1667" s="112"/>
      <c r="E1667" s="69" t="n">
        <f aca="false">SUM(C1667:D1667)</f>
        <v>1090200</v>
      </c>
    </row>
    <row r="1668" customFormat="false" ht="32.8" hidden="false" customHeight="false" outlineLevel="0" collapsed="false">
      <c r="A1668" s="72" t="s">
        <v>811</v>
      </c>
      <c r="B1668" s="87" t="s">
        <v>812</v>
      </c>
      <c r="C1668" s="69" t="n">
        <v>1066200</v>
      </c>
      <c r="D1668" s="69"/>
      <c r="E1668" s="69" t="n">
        <f aca="false">SUM(C1668:D1668)</f>
        <v>1066200</v>
      </c>
    </row>
    <row r="1669" customFormat="false" ht="32.8" hidden="false" customHeight="false" outlineLevel="0" collapsed="false">
      <c r="A1669" s="72" t="s">
        <v>30</v>
      </c>
      <c r="B1669" s="48" t="s">
        <v>31</v>
      </c>
      <c r="C1669" s="69" t="n">
        <v>24000</v>
      </c>
      <c r="D1669" s="69"/>
      <c r="E1669" s="69" t="n">
        <f aca="false">SUM(C1669:D1669)</f>
        <v>24000</v>
      </c>
    </row>
    <row r="1670" customFormat="false" ht="12.8" hidden="false" customHeight="false" outlineLevel="0" collapsed="false">
      <c r="A1670" s="72"/>
      <c r="B1670" s="87"/>
      <c r="C1670" s="69"/>
      <c r="D1670" s="69"/>
      <c r="E1670" s="69"/>
    </row>
    <row r="1671" customFormat="false" ht="46.25" hidden="false" customHeight="false" outlineLevel="0" collapsed="false">
      <c r="A1671" s="61" t="s">
        <v>835</v>
      </c>
      <c r="B1671" s="76" t="s">
        <v>19</v>
      </c>
      <c r="C1671" s="63" t="n">
        <f aca="false">SUM(C1673:C1674)</f>
        <v>8326900</v>
      </c>
      <c r="D1671" s="63" t="n">
        <f aca="false">SUM(D1673:D1675)</f>
        <v>0</v>
      </c>
      <c r="E1671" s="63" t="n">
        <f aca="false">SUM(C1671:D1671)</f>
        <v>8326900</v>
      </c>
    </row>
    <row r="1672" customFormat="false" ht="22.35" hidden="false" customHeight="false" outlineLevel="0" collapsed="false">
      <c r="A1672" s="72" t="s">
        <v>26</v>
      </c>
      <c r="B1672" s="179"/>
      <c r="C1672" s="206" t="n">
        <f aca="false">SUM(C1673:C1674)</f>
        <v>8326900</v>
      </c>
      <c r="D1672" s="215"/>
      <c r="E1672" s="69" t="n">
        <f aca="false">SUM(C1672:D1672)</f>
        <v>8326900</v>
      </c>
    </row>
    <row r="1673" customFormat="false" ht="32.8" hidden="false" customHeight="false" outlineLevel="0" collapsed="false">
      <c r="A1673" s="72" t="s">
        <v>811</v>
      </c>
      <c r="B1673" s="87" t="s">
        <v>812</v>
      </c>
      <c r="C1673" s="69" t="n">
        <v>8286400</v>
      </c>
      <c r="D1673" s="69"/>
      <c r="E1673" s="69" t="n">
        <f aca="false">SUM(C1673:D1673)</f>
        <v>8286400</v>
      </c>
    </row>
    <row r="1674" customFormat="false" ht="32.8" hidden="false" customHeight="false" outlineLevel="0" collapsed="false">
      <c r="A1674" s="72" t="s">
        <v>30</v>
      </c>
      <c r="B1674" s="48" t="s">
        <v>31</v>
      </c>
      <c r="C1674" s="69" t="n">
        <v>40500</v>
      </c>
      <c r="D1674" s="69"/>
      <c r="E1674" s="69" t="n">
        <f aca="false">SUM(C1674:D1674)</f>
        <v>40500</v>
      </c>
    </row>
    <row r="1675" customFormat="false" ht="12.8" hidden="false" customHeight="false" outlineLevel="0" collapsed="false">
      <c r="A1675" s="72"/>
      <c r="B1675" s="48"/>
      <c r="C1675" s="69" t="n">
        <f aca="false">4000-4000</f>
        <v>0</v>
      </c>
      <c r="D1675" s="69"/>
      <c r="E1675" s="69" t="n">
        <f aca="false">SUM(C1675:D1675)</f>
        <v>0</v>
      </c>
    </row>
    <row r="1676" customFormat="false" ht="68.65" hidden="false" customHeight="false" outlineLevel="0" collapsed="false">
      <c r="A1676" s="61" t="s">
        <v>836</v>
      </c>
      <c r="B1676" s="76" t="s">
        <v>19</v>
      </c>
      <c r="C1676" s="118" t="n">
        <f aca="false">SUM(C1678:C1681)</f>
        <v>5331300</v>
      </c>
      <c r="D1676" s="118" t="n">
        <f aca="false">SUM(D1678:D1681)</f>
        <v>0</v>
      </c>
      <c r="E1676" s="108" t="n">
        <f aca="false">SUM(C1676:D1676)</f>
        <v>5331300</v>
      </c>
    </row>
    <row r="1677" customFormat="false" ht="22.35" hidden="false" customHeight="false" outlineLevel="0" collapsed="false">
      <c r="A1677" s="72" t="s">
        <v>26</v>
      </c>
      <c r="B1677" s="130"/>
      <c r="C1677" s="111" t="n">
        <f aca="false">SUM(C1678:C1680)</f>
        <v>5331300</v>
      </c>
      <c r="D1677" s="112"/>
      <c r="E1677" s="69" t="n">
        <f aca="false">SUM(C1677:D1677)</f>
        <v>5331300</v>
      </c>
    </row>
    <row r="1678" customFormat="false" ht="32.8" hidden="false" customHeight="false" outlineLevel="0" collapsed="false">
      <c r="A1678" s="72" t="s">
        <v>811</v>
      </c>
      <c r="B1678" s="87" t="s">
        <v>812</v>
      </c>
      <c r="C1678" s="69" t="n">
        <v>4404300</v>
      </c>
      <c r="D1678" s="69"/>
      <c r="E1678" s="69" t="n">
        <f aca="false">SUM(C1678:D1678)</f>
        <v>4404300</v>
      </c>
    </row>
    <row r="1679" customFormat="false" ht="32.8" hidden="false" customHeight="false" outlineLevel="0" collapsed="false">
      <c r="A1679" s="72" t="s">
        <v>30</v>
      </c>
      <c r="B1679" s="48" t="s">
        <v>31</v>
      </c>
      <c r="C1679" s="69" t="n">
        <v>561500</v>
      </c>
      <c r="D1679" s="69"/>
      <c r="E1679" s="69" t="n">
        <f aca="false">SUM(C1679:D1679)</f>
        <v>561500</v>
      </c>
    </row>
    <row r="1680" customFormat="false" ht="32.8" hidden="false" customHeight="false" outlineLevel="0" collapsed="false">
      <c r="A1680" s="72" t="s">
        <v>145</v>
      </c>
      <c r="B1680" s="48" t="s">
        <v>146</v>
      </c>
      <c r="C1680" s="69" t="n">
        <v>365500</v>
      </c>
      <c r="D1680" s="69"/>
      <c r="E1680" s="69" t="n">
        <f aca="false">SUM(C1680:D1680)</f>
        <v>365500</v>
      </c>
    </row>
    <row r="1681" customFormat="false" ht="12.8" hidden="false" customHeight="false" outlineLevel="0" collapsed="false">
      <c r="A1681" s="72"/>
      <c r="B1681" s="87"/>
      <c r="C1681" s="69" t="n">
        <f aca="false">146000-146000</f>
        <v>0</v>
      </c>
      <c r="D1681" s="69"/>
      <c r="E1681" s="69" t="n">
        <f aca="false">SUM(C1681:D1681)</f>
        <v>0</v>
      </c>
    </row>
    <row r="1682" customFormat="false" ht="46.25" hidden="false" customHeight="false" outlineLevel="0" collapsed="false">
      <c r="A1682" s="61" t="s">
        <v>837</v>
      </c>
      <c r="B1682" s="76" t="s">
        <v>19</v>
      </c>
      <c r="C1682" s="108" t="n">
        <f aca="false">SUM(C1684:C1687)</f>
        <v>11322344</v>
      </c>
      <c r="D1682" s="108" t="n">
        <f aca="false">SUM(D1684:D1688)</f>
        <v>0</v>
      </c>
      <c r="E1682" s="108" t="n">
        <f aca="false">SUM(C1682:D1682)</f>
        <v>11322344</v>
      </c>
    </row>
    <row r="1683" customFormat="false" ht="22.35" hidden="false" customHeight="false" outlineLevel="0" collapsed="false">
      <c r="A1683" s="72" t="s">
        <v>26</v>
      </c>
      <c r="B1683" s="179"/>
      <c r="C1683" s="151" t="n">
        <f aca="false">SUM(C1684:C1687)</f>
        <v>11322344</v>
      </c>
      <c r="D1683" s="166"/>
      <c r="E1683" s="69" t="n">
        <f aca="false">SUM(C1683:D1683)</f>
        <v>11322344</v>
      </c>
    </row>
    <row r="1684" customFormat="false" ht="32.8" hidden="false" customHeight="false" outlineLevel="0" collapsed="false">
      <c r="A1684" s="72" t="s">
        <v>811</v>
      </c>
      <c r="B1684" s="87" t="s">
        <v>812</v>
      </c>
      <c r="C1684" s="69" t="n">
        <f aca="false">10272500+100000</f>
        <v>10372500</v>
      </c>
      <c r="D1684" s="69"/>
      <c r="E1684" s="69" t="n">
        <f aca="false">SUM(C1684:D1684)</f>
        <v>10372500</v>
      </c>
    </row>
    <row r="1685" customFormat="false" ht="85.05" hidden="false" customHeight="false" outlineLevel="0" collapsed="false">
      <c r="A1685" s="126" t="s">
        <v>838</v>
      </c>
      <c r="B1685" s="87"/>
      <c r="C1685" s="69"/>
      <c r="D1685" s="69"/>
      <c r="E1685" s="69"/>
    </row>
    <row r="1686" customFormat="false" ht="32.8" hidden="false" customHeight="false" outlineLevel="0" collapsed="false">
      <c r="A1686" s="72" t="s">
        <v>30</v>
      </c>
      <c r="B1686" s="48" t="s">
        <v>31</v>
      </c>
      <c r="C1686" s="69" t="n">
        <v>755744</v>
      </c>
      <c r="D1686" s="69"/>
      <c r="E1686" s="69" t="n">
        <f aca="false">SUM(C1686:D1686)</f>
        <v>755744</v>
      </c>
    </row>
    <row r="1687" customFormat="false" ht="32.8" hidden="false" customHeight="false" outlineLevel="0" collapsed="false">
      <c r="A1687" s="72" t="s">
        <v>145</v>
      </c>
      <c r="B1687" s="48" t="s">
        <v>146</v>
      </c>
      <c r="C1687" s="69" t="n">
        <v>194100</v>
      </c>
      <c r="D1687" s="69"/>
      <c r="E1687" s="69" t="n">
        <f aca="false">SUM(C1687:D1687)</f>
        <v>194100</v>
      </c>
    </row>
    <row r="1688" customFormat="false" ht="12.8" hidden="false" customHeight="false" outlineLevel="0" collapsed="false">
      <c r="A1688" s="72"/>
      <c r="B1688" s="87"/>
      <c r="C1688" s="69" t="n">
        <f aca="false">208500-208500</f>
        <v>0</v>
      </c>
      <c r="D1688" s="69"/>
      <c r="E1688" s="69" t="n">
        <f aca="false">SUM(C1688:D1688)</f>
        <v>0</v>
      </c>
    </row>
    <row r="1689" customFormat="false" ht="68.65" hidden="false" customHeight="false" outlineLevel="0" collapsed="false">
      <c r="A1689" s="61" t="s">
        <v>839</v>
      </c>
      <c r="B1689" s="76" t="s">
        <v>19</v>
      </c>
      <c r="C1689" s="108" t="n">
        <f aca="false">SUM(C1691:C1692)</f>
        <v>1367300</v>
      </c>
      <c r="D1689" s="108" t="n">
        <f aca="false">SUM(D1691:D1691)</f>
        <v>0</v>
      </c>
      <c r="E1689" s="108" t="n">
        <f aca="false">SUM(C1689:D1689)</f>
        <v>1367300</v>
      </c>
    </row>
    <row r="1690" customFormat="false" ht="22.35" hidden="false" customHeight="false" outlineLevel="0" collapsed="false">
      <c r="A1690" s="72" t="s">
        <v>26</v>
      </c>
      <c r="B1690" s="130"/>
      <c r="C1690" s="69" t="n">
        <f aca="false">SUM(C1691:C1692)</f>
        <v>1367300</v>
      </c>
      <c r="D1690" s="112"/>
      <c r="E1690" s="69" t="n">
        <f aca="false">SUM(C1690:D1690)</f>
        <v>1367300</v>
      </c>
    </row>
    <row r="1691" customFormat="false" ht="32.8" hidden="false" customHeight="false" outlineLevel="0" collapsed="false">
      <c r="A1691" s="72" t="s">
        <v>811</v>
      </c>
      <c r="B1691" s="87" t="s">
        <v>812</v>
      </c>
      <c r="C1691" s="69" t="n">
        <v>1360300</v>
      </c>
      <c r="D1691" s="69"/>
      <c r="E1691" s="69" t="n">
        <f aca="false">SUM(C1691:D1691)</f>
        <v>1360300</v>
      </c>
    </row>
    <row r="1692" customFormat="false" ht="32.8" hidden="false" customHeight="false" outlineLevel="0" collapsed="false">
      <c r="A1692" s="72" t="s">
        <v>30</v>
      </c>
      <c r="B1692" s="87" t="s">
        <v>31</v>
      </c>
      <c r="C1692" s="69" t="n">
        <v>7000</v>
      </c>
      <c r="D1692" s="69"/>
      <c r="E1692" s="69" t="n">
        <f aca="false">SUM(C1692:D1692)</f>
        <v>7000</v>
      </c>
    </row>
    <row r="1693" customFormat="false" ht="12.8" hidden="false" customHeight="false" outlineLevel="0" collapsed="false">
      <c r="A1693" s="72"/>
      <c r="B1693" s="48"/>
      <c r="C1693" s="69"/>
      <c r="D1693" s="69"/>
      <c r="E1693" s="69" t="n">
        <f aca="false">SUM(C1693:D1693)</f>
        <v>0</v>
      </c>
    </row>
    <row r="1694" customFormat="false" ht="46.25" hidden="false" customHeight="false" outlineLevel="0" collapsed="false">
      <c r="A1694" s="61" t="s">
        <v>840</v>
      </c>
      <c r="B1694" s="76" t="s">
        <v>19</v>
      </c>
      <c r="C1694" s="118" t="n">
        <f aca="false">SUM(C1696:C1698)</f>
        <v>27551500</v>
      </c>
      <c r="D1694" s="118" t="n">
        <f aca="false">SUM(D1696:D1698)</f>
        <v>0</v>
      </c>
      <c r="E1694" s="108" t="n">
        <f aca="false">SUM(C1694:D1694)</f>
        <v>27551500</v>
      </c>
    </row>
    <row r="1695" customFormat="false" ht="22.35" hidden="false" customHeight="false" outlineLevel="0" collapsed="false">
      <c r="A1695" s="72" t="s">
        <v>26</v>
      </c>
      <c r="B1695" s="130"/>
      <c r="C1695" s="111" t="n">
        <f aca="false">SUM(C1696:C1698)</f>
        <v>27551500</v>
      </c>
      <c r="D1695" s="112"/>
      <c r="E1695" s="69" t="n">
        <f aca="false">SUM(C1695:D1695)</f>
        <v>27551500</v>
      </c>
    </row>
    <row r="1696" customFormat="false" ht="32.8" hidden="false" customHeight="false" outlineLevel="0" collapsed="false">
      <c r="A1696" s="72" t="s">
        <v>811</v>
      </c>
      <c r="B1696" s="87" t="s">
        <v>812</v>
      </c>
      <c r="C1696" s="69" t="n">
        <v>26925000</v>
      </c>
      <c r="D1696" s="69"/>
      <c r="E1696" s="69" t="n">
        <f aca="false">SUM(C1696:D1696)</f>
        <v>26925000</v>
      </c>
    </row>
    <row r="1697" customFormat="false" ht="32.8" hidden="false" customHeight="false" outlineLevel="0" collapsed="false">
      <c r="A1697" s="72" t="s">
        <v>30</v>
      </c>
      <c r="B1697" s="48" t="s">
        <v>31</v>
      </c>
      <c r="C1697" s="69" t="n">
        <v>199500</v>
      </c>
      <c r="D1697" s="69"/>
      <c r="E1697" s="69" t="n">
        <f aca="false">SUM(C1697:D1697)</f>
        <v>199500</v>
      </c>
    </row>
    <row r="1698" customFormat="false" ht="32.8" hidden="false" customHeight="false" outlineLevel="0" collapsed="false">
      <c r="A1698" s="72" t="s">
        <v>145</v>
      </c>
      <c r="B1698" s="48" t="s">
        <v>146</v>
      </c>
      <c r="C1698" s="69" t="n">
        <v>427000</v>
      </c>
      <c r="D1698" s="69"/>
      <c r="E1698" s="69" t="n">
        <f aca="false">SUM(C1698:D1698)</f>
        <v>427000</v>
      </c>
    </row>
    <row r="1699" customFormat="false" ht="12.8" hidden="false" customHeight="false" outlineLevel="0" collapsed="false">
      <c r="A1699" s="169"/>
      <c r="B1699" s="93"/>
      <c r="C1699" s="69"/>
      <c r="D1699" s="69"/>
      <c r="E1699" s="69" t="n">
        <f aca="false">SUM(C1699:D1699)</f>
        <v>0</v>
      </c>
    </row>
    <row r="1700" customFormat="false" ht="46.25" hidden="false" customHeight="false" outlineLevel="0" collapsed="false">
      <c r="A1700" s="61" t="s">
        <v>841</v>
      </c>
      <c r="B1700" s="76" t="s">
        <v>19</v>
      </c>
      <c r="C1700" s="108" t="n">
        <f aca="false">SUM(C1702:C1703)</f>
        <v>39351900</v>
      </c>
      <c r="D1700" s="108" t="n">
        <f aca="false">SUM(D1702:D1703)</f>
        <v>0</v>
      </c>
      <c r="E1700" s="108" t="n">
        <f aca="false">SUM(C1700:D1700)</f>
        <v>39351900</v>
      </c>
    </row>
    <row r="1701" customFormat="false" ht="22.35" hidden="false" customHeight="false" outlineLevel="0" collapsed="false">
      <c r="A1701" s="67" t="s">
        <v>26</v>
      </c>
      <c r="B1701" s="130"/>
      <c r="C1701" s="192" t="n">
        <f aca="false">SUM(C1702:C1703)</f>
        <v>39351900</v>
      </c>
      <c r="D1701" s="217"/>
      <c r="E1701" s="187" t="n">
        <f aca="false">SUM(C1701:D1701)</f>
        <v>39351900</v>
      </c>
    </row>
    <row r="1702" customFormat="false" ht="32.8" hidden="false" customHeight="false" outlineLevel="0" collapsed="false">
      <c r="A1702" s="72" t="s">
        <v>811</v>
      </c>
      <c r="B1702" s="87" t="s">
        <v>812</v>
      </c>
      <c r="C1702" s="150" t="n">
        <v>39167000</v>
      </c>
      <c r="D1702" s="7"/>
      <c r="E1702" s="187" t="n">
        <f aca="false">SUM(C1702:D1702)</f>
        <v>39167000</v>
      </c>
    </row>
    <row r="1703" customFormat="false" ht="32.8" hidden="false" customHeight="false" outlineLevel="0" collapsed="false">
      <c r="A1703" s="75" t="s">
        <v>145</v>
      </c>
      <c r="B1703" s="48" t="s">
        <v>146</v>
      </c>
      <c r="C1703" s="69" t="n">
        <v>184900</v>
      </c>
      <c r="D1703" s="69"/>
      <c r="E1703" s="69" t="n">
        <f aca="false">SUM(C1703:D1703)</f>
        <v>184900</v>
      </c>
    </row>
    <row r="1704" customFormat="false" ht="12.8" hidden="false" customHeight="false" outlineLevel="0" collapsed="false">
      <c r="A1704" s="75"/>
      <c r="B1704" s="48"/>
      <c r="C1704" s="69"/>
      <c r="D1704" s="69"/>
      <c r="E1704" s="69"/>
    </row>
    <row r="1705" customFormat="false" ht="57.45" hidden="false" customHeight="false" outlineLevel="0" collapsed="false">
      <c r="A1705" s="61" t="s">
        <v>842</v>
      </c>
      <c r="B1705" s="76" t="s">
        <v>19</v>
      </c>
      <c r="C1705" s="186" t="n">
        <f aca="false">SUM(C1707:C1717)</f>
        <v>27326700</v>
      </c>
      <c r="D1705" s="186" t="n">
        <f aca="false">SUM(D1707:D1717)</f>
        <v>9398300</v>
      </c>
      <c r="E1705" s="182" t="n">
        <f aca="false">SUM(C1705:D1705)</f>
        <v>36725000</v>
      </c>
    </row>
    <row r="1706" customFormat="false" ht="22.35" hidden="false" customHeight="false" outlineLevel="0" collapsed="false">
      <c r="A1706" s="75" t="s">
        <v>26</v>
      </c>
      <c r="B1706" s="219"/>
      <c r="C1706" s="220" t="n">
        <f aca="false">SUM(C1707:C1716)</f>
        <v>27326700</v>
      </c>
      <c r="D1706" s="220" t="n">
        <f aca="false">SUM(D1707:D1716)</f>
        <v>9398300</v>
      </c>
      <c r="E1706" s="221" t="n">
        <f aca="false">SUM(C1706:D1706)</f>
        <v>36725000</v>
      </c>
    </row>
    <row r="1707" customFormat="false" ht="43.25" hidden="false" customHeight="false" outlineLevel="0" collapsed="false">
      <c r="A1707" s="75" t="s">
        <v>27</v>
      </c>
      <c r="B1707" s="48" t="n">
        <v>0</v>
      </c>
      <c r="C1707" s="198"/>
      <c r="D1707" s="198" t="n">
        <v>3476084</v>
      </c>
      <c r="E1707" s="221" t="n">
        <f aca="false">SUM(C1707:D1707)</f>
        <v>3476084</v>
      </c>
    </row>
    <row r="1708" customFormat="false" ht="95.5" hidden="false" customHeight="false" outlineLevel="0" collapsed="false">
      <c r="A1708" s="75" t="s">
        <v>843</v>
      </c>
      <c r="B1708" s="48" t="s">
        <v>844</v>
      </c>
      <c r="C1708" s="198" t="n">
        <v>20256700</v>
      </c>
      <c r="D1708" s="198" t="n">
        <v>3604827</v>
      </c>
      <c r="E1708" s="221" t="n">
        <f aca="false">SUM(C1708:D1708)</f>
        <v>23861527</v>
      </c>
    </row>
    <row r="1709" customFormat="false" ht="53.7" hidden="false" customHeight="false" outlineLevel="0" collapsed="false">
      <c r="A1709" s="75" t="s">
        <v>845</v>
      </c>
      <c r="B1709" s="48" t="s">
        <v>846</v>
      </c>
      <c r="C1709" s="198" t="n">
        <v>1760000</v>
      </c>
      <c r="D1709" s="198" t="n">
        <v>180241</v>
      </c>
      <c r="E1709" s="221" t="n">
        <f aca="false">SUM(C1709:D1709)</f>
        <v>1940241</v>
      </c>
    </row>
    <row r="1710" customFormat="false" ht="32.8" hidden="false" customHeight="false" outlineLevel="0" collapsed="false">
      <c r="A1710" s="75" t="s">
        <v>847</v>
      </c>
      <c r="B1710" s="48" t="s">
        <v>848</v>
      </c>
      <c r="C1710" s="198" t="n">
        <v>4850000</v>
      </c>
      <c r="D1710" s="198" t="n">
        <v>321860</v>
      </c>
      <c r="E1710" s="221" t="n">
        <f aca="false">SUM(C1710:D1710)</f>
        <v>5171860</v>
      </c>
    </row>
    <row r="1711" customFormat="false" ht="32.8" hidden="false" customHeight="false" outlineLevel="0" collapsed="false">
      <c r="A1711" s="75" t="s">
        <v>849</v>
      </c>
      <c r="B1711" s="48" t="s">
        <v>850</v>
      </c>
      <c r="C1711" s="198" t="n">
        <v>20000</v>
      </c>
      <c r="D1711" s="198" t="n">
        <v>12874</v>
      </c>
      <c r="E1711" s="221" t="n">
        <f aca="false">SUM(C1711:D1711)</f>
        <v>32874</v>
      </c>
    </row>
    <row r="1712" customFormat="false" ht="74.6" hidden="false" customHeight="false" outlineLevel="0" collapsed="false">
      <c r="A1712" s="75" t="s">
        <v>851</v>
      </c>
      <c r="B1712" s="48" t="s">
        <v>852</v>
      </c>
      <c r="C1712" s="198" t="n">
        <v>250000</v>
      </c>
      <c r="D1712" s="198" t="n">
        <v>1416182</v>
      </c>
      <c r="E1712" s="221" t="n">
        <f aca="false">SUM(C1712:D1712)</f>
        <v>1666182</v>
      </c>
    </row>
    <row r="1713" customFormat="false" ht="32.8" hidden="false" customHeight="false" outlineLevel="0" collapsed="false">
      <c r="A1713" s="75" t="s">
        <v>853</v>
      </c>
      <c r="B1713" s="48" t="s">
        <v>854</v>
      </c>
      <c r="C1713" s="198" t="n">
        <v>90000</v>
      </c>
      <c r="D1713" s="198" t="n">
        <v>386232</v>
      </c>
      <c r="E1713" s="221" t="n">
        <f aca="false">SUM(C1713:D1713)</f>
        <v>476232</v>
      </c>
    </row>
    <row r="1714" customFormat="false" ht="32.8" hidden="false" customHeight="false" outlineLevel="0" collapsed="false">
      <c r="A1714" s="72" t="s">
        <v>30</v>
      </c>
      <c r="B1714" s="48" t="s">
        <v>31</v>
      </c>
      <c r="C1714" s="82" t="n">
        <v>100000</v>
      </c>
      <c r="D1714" s="82"/>
      <c r="E1714" s="221" t="n">
        <f aca="false">SUM(C1714:D1714)</f>
        <v>100000</v>
      </c>
    </row>
    <row r="1715" customFormat="false" ht="53.7" hidden="false" customHeight="false" outlineLevel="0" collapsed="false">
      <c r="A1715" s="116" t="s">
        <v>855</v>
      </c>
      <c r="B1715" s="124" t="s">
        <v>856</v>
      </c>
      <c r="C1715" s="223"/>
      <c r="D1715" s="223"/>
      <c r="E1715" s="224" t="n">
        <f aca="false">SUM(C1715:D1715)</f>
        <v>0</v>
      </c>
    </row>
    <row r="1716" customFormat="false" ht="32.8" hidden="false" customHeight="false" outlineLevel="0" collapsed="false">
      <c r="A1716" s="75" t="s">
        <v>145</v>
      </c>
      <c r="B1716" s="79" t="s">
        <v>146</v>
      </c>
      <c r="C1716" s="198"/>
      <c r="D1716" s="198"/>
      <c r="E1716" s="221" t="n">
        <f aca="false">SUM(C1716:D1716)</f>
        <v>0</v>
      </c>
    </row>
    <row r="1717" customFormat="false" ht="22.35" hidden="false" customHeight="false" outlineLevel="0" collapsed="false">
      <c r="A1717" s="75" t="s">
        <v>57</v>
      </c>
      <c r="B1717" s="79" t="s">
        <v>58</v>
      </c>
      <c r="C1717" s="69"/>
      <c r="D1717" s="69"/>
      <c r="E1717" s="221" t="n">
        <f aca="false">SUM(C1717:D1717)</f>
        <v>0</v>
      </c>
    </row>
    <row r="1718" customFormat="false" ht="12.8" hidden="false" customHeight="false" outlineLevel="0" collapsed="false">
      <c r="A1718" s="75"/>
      <c r="B1718" s="87"/>
      <c r="C1718" s="69"/>
      <c r="D1718" s="69"/>
      <c r="E1718" s="69" t="n">
        <f aca="false">SUM(C1718:D1718)</f>
        <v>0</v>
      </c>
    </row>
    <row r="1719" customFormat="false" ht="46.25" hidden="false" customHeight="false" outlineLevel="0" collapsed="false">
      <c r="A1719" s="61" t="s">
        <v>857</v>
      </c>
      <c r="B1719" s="76" t="s">
        <v>19</v>
      </c>
      <c r="C1719" s="118" t="n">
        <f aca="false">SUM(C1721:C1734)</f>
        <v>125191434</v>
      </c>
      <c r="D1719" s="118" t="n">
        <f aca="false">SUM(D1721:D1734)</f>
        <v>32325500</v>
      </c>
      <c r="E1719" s="118" t="n">
        <f aca="false">SUM(C1719:D1719)</f>
        <v>157516934</v>
      </c>
    </row>
    <row r="1720" customFormat="false" ht="22.35" hidden="false" customHeight="false" outlineLevel="0" collapsed="false">
      <c r="A1720" s="72" t="s">
        <v>26</v>
      </c>
      <c r="B1720" s="87"/>
      <c r="C1720" s="69" t="n">
        <f aca="false">SUM(C1721:C1732)</f>
        <v>125191434</v>
      </c>
      <c r="D1720" s="69" t="n">
        <f aca="false">SUM(D1721:D1732)</f>
        <v>32325500</v>
      </c>
      <c r="E1720" s="69" t="n">
        <f aca="false">SUM(C1720:D1720)</f>
        <v>157516934</v>
      </c>
    </row>
    <row r="1721" customFormat="false" ht="43.25" hidden="false" customHeight="false" outlineLevel="0" collapsed="false">
      <c r="A1721" s="72" t="s">
        <v>27</v>
      </c>
      <c r="B1721" s="87" t="n">
        <v>0</v>
      </c>
      <c r="C1721" s="69"/>
      <c r="D1721" s="69" t="n">
        <v>3921845</v>
      </c>
      <c r="E1721" s="69" t="n">
        <f aca="false">SUM(C1721:D1721)</f>
        <v>3921845</v>
      </c>
    </row>
    <row r="1722" customFormat="false" ht="126.85" hidden="false" customHeight="false" outlineLevel="0" collapsed="false">
      <c r="A1722" s="75" t="s">
        <v>858</v>
      </c>
      <c r="B1722" s="87" t="s">
        <v>859</v>
      </c>
      <c r="C1722" s="69" t="n">
        <v>124709050</v>
      </c>
      <c r="D1722" s="69" t="n">
        <v>27690593</v>
      </c>
      <c r="E1722" s="69" t="n">
        <f aca="false">SUM(C1722:D1722)</f>
        <v>152399643</v>
      </c>
    </row>
    <row r="1723" customFormat="false" ht="53.7" hidden="false" customHeight="false" outlineLevel="0" collapsed="false">
      <c r="A1723" s="75" t="s">
        <v>493</v>
      </c>
      <c r="B1723" s="87" t="s">
        <v>860</v>
      </c>
      <c r="C1723" s="69" t="n">
        <v>361049</v>
      </c>
      <c r="D1723" s="69" t="n">
        <v>713062</v>
      </c>
      <c r="E1723" s="69" t="n">
        <f aca="false">SUM(C1723:D1723)</f>
        <v>1074111</v>
      </c>
    </row>
    <row r="1724" customFormat="false" ht="43.25" hidden="false" customHeight="false" outlineLevel="0" collapsed="false">
      <c r="A1724" s="75" t="s">
        <v>328</v>
      </c>
      <c r="B1724" s="48" t="s">
        <v>329</v>
      </c>
      <c r="C1724" s="69" t="n">
        <v>59077</v>
      </c>
      <c r="D1724" s="69"/>
      <c r="E1724" s="69" t="n">
        <f aca="false">SUM(C1724:D1724)</f>
        <v>59077</v>
      </c>
    </row>
    <row r="1725" customFormat="false" ht="85.05" hidden="false" customHeight="false" outlineLevel="0" collapsed="false">
      <c r="A1725" s="75" t="s">
        <v>861</v>
      </c>
      <c r="B1725" s="87" t="s">
        <v>862</v>
      </c>
      <c r="C1725" s="69" t="n">
        <v>19337</v>
      </c>
      <c r="D1725" s="69"/>
      <c r="E1725" s="69" t="n">
        <f aca="false">SUM(C1725:D1725)</f>
        <v>19337</v>
      </c>
    </row>
    <row r="1726" customFormat="false" ht="147.75" hidden="false" customHeight="false" outlineLevel="0" collapsed="false">
      <c r="A1726" s="75" t="s">
        <v>863</v>
      </c>
      <c r="B1726" s="87" t="s">
        <v>864</v>
      </c>
      <c r="C1726" s="69" t="n">
        <v>21865</v>
      </c>
      <c r="D1726" s="69"/>
      <c r="E1726" s="69" t="n">
        <f aca="false">SUM(C1726:D1726)</f>
        <v>21865</v>
      </c>
    </row>
    <row r="1727" customFormat="false" ht="95.5" hidden="false" customHeight="false" outlineLevel="0" collapsed="false">
      <c r="A1727" s="75" t="s">
        <v>865</v>
      </c>
      <c r="B1727" s="48" t="s">
        <v>866</v>
      </c>
      <c r="C1727" s="69" t="n">
        <v>21056</v>
      </c>
      <c r="D1727" s="69"/>
      <c r="E1727" s="69" t="n">
        <f aca="false">SUM(C1727:D1727)</f>
        <v>21056</v>
      </c>
    </row>
    <row r="1728" customFormat="false" ht="32.8" hidden="false" customHeight="false" outlineLevel="0" collapsed="false">
      <c r="A1728" s="75" t="s">
        <v>867</v>
      </c>
      <c r="B1728" s="87" t="s">
        <v>868</v>
      </c>
      <c r="C1728" s="69"/>
      <c r="D1728" s="69"/>
      <c r="E1728" s="69" t="n">
        <f aca="false">SUM(C1728:D1728)</f>
        <v>0</v>
      </c>
    </row>
    <row r="1729" customFormat="false" ht="168.65" hidden="false" customHeight="false" outlineLevel="0" collapsed="false">
      <c r="A1729" s="75" t="s">
        <v>869</v>
      </c>
      <c r="B1729" s="79" t="s">
        <v>870</v>
      </c>
      <c r="C1729" s="69"/>
      <c r="D1729" s="69"/>
      <c r="E1729" s="69" t="n">
        <f aca="false">SUM(C1729:D1729)</f>
        <v>0</v>
      </c>
    </row>
    <row r="1730" customFormat="false" ht="95.5" hidden="false" customHeight="false" outlineLevel="0" collapsed="false">
      <c r="A1730" s="75" t="s">
        <v>871</v>
      </c>
      <c r="B1730" s="79" t="s">
        <v>872</v>
      </c>
      <c r="C1730" s="69"/>
      <c r="D1730" s="69"/>
      <c r="E1730" s="69"/>
    </row>
    <row r="1731" customFormat="false" ht="74.6" hidden="false" customHeight="false" outlineLevel="0" collapsed="false">
      <c r="A1731" s="75" t="s">
        <v>873</v>
      </c>
      <c r="B1731" s="79" t="s">
        <v>874</v>
      </c>
      <c r="C1731" s="69"/>
      <c r="D1731" s="69"/>
      <c r="E1731" s="69" t="n">
        <f aca="false">SUM(C1731:D1731)</f>
        <v>0</v>
      </c>
    </row>
    <row r="1732" customFormat="false" ht="32.8" hidden="false" customHeight="false" outlineLevel="0" collapsed="false">
      <c r="A1732" s="72" t="s">
        <v>30</v>
      </c>
      <c r="B1732" s="79" t="s">
        <v>31</v>
      </c>
      <c r="C1732" s="69"/>
      <c r="D1732" s="69"/>
      <c r="E1732" s="69" t="n">
        <f aca="false">SUM(C1732:D1732)</f>
        <v>0</v>
      </c>
    </row>
    <row r="1733" customFormat="false" ht="32.8" hidden="false" customHeight="false" outlineLevel="0" collapsed="false">
      <c r="A1733" s="72" t="s">
        <v>55</v>
      </c>
      <c r="B1733" s="79" t="s">
        <v>56</v>
      </c>
      <c r="C1733" s="69"/>
      <c r="D1733" s="69"/>
      <c r="E1733" s="69" t="n">
        <f aca="false">SUM(C1733:D1733)</f>
        <v>0</v>
      </c>
    </row>
    <row r="1734" customFormat="false" ht="22.35" hidden="false" customHeight="false" outlineLevel="0" collapsed="false">
      <c r="A1734" s="72" t="s">
        <v>57</v>
      </c>
      <c r="B1734" s="79" t="s">
        <v>58</v>
      </c>
      <c r="C1734" s="69"/>
      <c r="D1734" s="69"/>
      <c r="E1734" s="69" t="n">
        <f aca="false">SUM(C1734:D1734)</f>
        <v>0</v>
      </c>
    </row>
    <row r="1735" customFormat="false" ht="12.8" hidden="false" customHeight="false" outlineLevel="0" collapsed="false">
      <c r="A1735" s="72"/>
      <c r="B1735" s="48"/>
      <c r="C1735" s="69"/>
      <c r="D1735" s="69"/>
      <c r="E1735" s="69"/>
    </row>
    <row r="1736" customFormat="false" ht="46.25" hidden="false" customHeight="false" outlineLevel="0" collapsed="false">
      <c r="A1736" s="61" t="s">
        <v>875</v>
      </c>
      <c r="B1736" s="76" t="s">
        <v>19</v>
      </c>
      <c r="C1736" s="108" t="n">
        <f aca="false">SUM(C1739:C1744)</f>
        <v>7665000</v>
      </c>
      <c r="D1736" s="108" t="n">
        <f aca="false">SUM(D1738:D1744)</f>
        <v>21050000</v>
      </c>
      <c r="E1736" s="77" t="n">
        <f aca="false">SUM(C1736:D1736)</f>
        <v>28715000</v>
      </c>
    </row>
    <row r="1737" customFormat="false" ht="22.35" hidden="false" customHeight="false" outlineLevel="0" collapsed="false">
      <c r="A1737" s="84" t="s">
        <v>26</v>
      </c>
      <c r="B1737" s="85"/>
      <c r="C1737" s="151" t="n">
        <f aca="false">SUM(C1739:C1743)</f>
        <v>7665000</v>
      </c>
      <c r="D1737" s="151" t="n">
        <f aca="false">SUM(D1738:D1743)</f>
        <v>21050000</v>
      </c>
      <c r="E1737" s="133" t="n">
        <f aca="false">SUM(C1737:D1737)</f>
        <v>28715000</v>
      </c>
    </row>
    <row r="1738" customFormat="false" ht="43.25" hidden="false" customHeight="false" outlineLevel="0" collapsed="false">
      <c r="A1738" s="75" t="s">
        <v>27</v>
      </c>
      <c r="B1738" s="87" t="n">
        <v>0</v>
      </c>
      <c r="C1738" s="111"/>
      <c r="D1738" s="111" t="n">
        <v>6670775</v>
      </c>
      <c r="E1738" s="82" t="n">
        <f aca="false">SUM(C1738:D1738)</f>
        <v>6670775</v>
      </c>
    </row>
    <row r="1739" customFormat="false" ht="22.35" hidden="false" customHeight="false" outlineLevel="0" collapsed="false">
      <c r="A1739" s="75" t="s">
        <v>876</v>
      </c>
      <c r="B1739" s="48" t="s">
        <v>877</v>
      </c>
      <c r="C1739" s="69" t="n">
        <v>7570000</v>
      </c>
      <c r="D1739" s="69" t="n">
        <v>14379225</v>
      </c>
      <c r="E1739" s="69" t="n">
        <f aca="false">SUM(C1739:D1739)</f>
        <v>21949225</v>
      </c>
    </row>
    <row r="1740" customFormat="false" ht="32.8" hidden="false" customHeight="false" outlineLevel="0" collapsed="false">
      <c r="A1740" s="75" t="s">
        <v>30</v>
      </c>
      <c r="B1740" s="87" t="s">
        <v>31</v>
      </c>
      <c r="C1740" s="69" t="n">
        <v>18000</v>
      </c>
      <c r="D1740" s="69"/>
      <c r="E1740" s="69" t="n">
        <f aca="false">SUM(C1740:D1740)</f>
        <v>18000</v>
      </c>
    </row>
    <row r="1741" customFormat="false" ht="43.25" hidden="false" customHeight="false" outlineLevel="0" collapsed="false">
      <c r="A1741" s="72" t="s">
        <v>328</v>
      </c>
      <c r="B1741" s="87" t="s">
        <v>329</v>
      </c>
      <c r="C1741" s="69" t="n">
        <v>25000</v>
      </c>
      <c r="D1741" s="69"/>
      <c r="E1741" s="69" t="n">
        <f aca="false">SUM(C1741:D1741)</f>
        <v>25000</v>
      </c>
    </row>
    <row r="1742" customFormat="false" ht="32.8" hidden="false" customHeight="false" outlineLevel="0" collapsed="false">
      <c r="A1742" s="72" t="s">
        <v>145</v>
      </c>
      <c r="B1742" s="87" t="s">
        <v>146</v>
      </c>
      <c r="C1742" s="69" t="n">
        <v>52000</v>
      </c>
      <c r="D1742" s="69"/>
      <c r="E1742" s="69" t="n">
        <f aca="false">SUM(C1742:D1742)</f>
        <v>52000</v>
      </c>
    </row>
    <row r="1743" customFormat="false" ht="53.7" hidden="false" customHeight="false" outlineLevel="0" collapsed="false">
      <c r="A1743" s="75" t="s">
        <v>855</v>
      </c>
      <c r="B1743" s="87" t="s">
        <v>878</v>
      </c>
      <c r="C1743" s="69"/>
      <c r="D1743" s="69"/>
      <c r="E1743" s="69" t="n">
        <f aca="false">SUM(C1743:D1743)</f>
        <v>0</v>
      </c>
    </row>
    <row r="1744" customFormat="false" ht="22.35" hidden="false" customHeight="false" outlineLevel="0" collapsed="false">
      <c r="A1744" s="75" t="s">
        <v>57</v>
      </c>
      <c r="B1744" s="79" t="s">
        <v>58</v>
      </c>
      <c r="C1744" s="69"/>
      <c r="D1744" s="69"/>
      <c r="E1744" s="69" t="n">
        <f aca="false">SUM(C1744:D1744)</f>
        <v>0</v>
      </c>
    </row>
    <row r="1745" customFormat="false" ht="12.8" hidden="false" customHeight="false" outlineLevel="0" collapsed="false">
      <c r="A1745" s="75"/>
      <c r="B1745" s="87"/>
      <c r="C1745" s="69"/>
      <c r="D1745" s="69"/>
      <c r="E1745" s="69" t="n">
        <f aca="false">SUM(C1745:D1745)</f>
        <v>0</v>
      </c>
    </row>
    <row r="1746" customFormat="false" ht="46.25" hidden="false" customHeight="false" outlineLevel="0" collapsed="false">
      <c r="A1746" s="88" t="s">
        <v>879</v>
      </c>
      <c r="B1746" s="76" t="s">
        <v>19</v>
      </c>
      <c r="C1746" s="90" t="n">
        <f aca="false">SUM(C1748:C1773)</f>
        <v>141206797</v>
      </c>
      <c r="D1746" s="90" t="n">
        <f aca="false">SUM(D1748:D1773)</f>
        <v>77679250</v>
      </c>
      <c r="E1746" s="77" t="n">
        <f aca="false">SUM(C1746:D1746)</f>
        <v>218886047</v>
      </c>
    </row>
    <row r="1747" customFormat="false" ht="22.35" hidden="false" customHeight="false" outlineLevel="0" collapsed="false">
      <c r="A1747" s="75" t="s">
        <v>26</v>
      </c>
      <c r="B1747" s="93"/>
      <c r="C1747" s="69" t="n">
        <f aca="false">SUM(C1748:C1771)</f>
        <v>141206797</v>
      </c>
      <c r="D1747" s="69" t="n">
        <f aca="false">SUM(D1748:D1771)</f>
        <v>77679250</v>
      </c>
      <c r="E1747" s="69" t="n">
        <f aca="false">SUM(C1747:D1747)</f>
        <v>218886047</v>
      </c>
    </row>
    <row r="1748" customFormat="false" ht="43.25" hidden="false" customHeight="false" outlineLevel="0" collapsed="false">
      <c r="A1748" s="72" t="s">
        <v>27</v>
      </c>
      <c r="B1748" s="48" t="n">
        <v>0</v>
      </c>
      <c r="C1748" s="69"/>
      <c r="D1748" s="69" t="n">
        <v>21026969</v>
      </c>
      <c r="E1748" s="69" t="n">
        <f aca="false">SUM(C1748:D1748)</f>
        <v>21026969</v>
      </c>
    </row>
    <row r="1749" customFormat="false" ht="32.8" hidden="false" customHeight="false" outlineLevel="0" collapsed="false">
      <c r="A1749" s="75" t="s">
        <v>880</v>
      </c>
      <c r="B1749" s="87" t="s">
        <v>881</v>
      </c>
      <c r="C1749" s="69" t="n">
        <v>2570000</v>
      </c>
      <c r="D1749" s="69" t="n">
        <v>133930</v>
      </c>
      <c r="E1749" s="69" t="n">
        <f aca="false">SUM(C1749:D1749)</f>
        <v>2703930</v>
      </c>
    </row>
    <row r="1750" customFormat="false" ht="43.25" hidden="false" customHeight="false" outlineLevel="0" collapsed="false">
      <c r="A1750" s="75" t="s">
        <v>882</v>
      </c>
      <c r="B1750" s="87" t="s">
        <v>883</v>
      </c>
      <c r="C1750" s="69" t="n">
        <v>51000</v>
      </c>
      <c r="D1750" s="69" t="n">
        <v>133930</v>
      </c>
      <c r="E1750" s="69" t="n">
        <f aca="false">SUM(C1750:D1750)</f>
        <v>184930</v>
      </c>
    </row>
    <row r="1751" customFormat="false" ht="43.25" hidden="false" customHeight="false" outlineLevel="0" collapsed="false">
      <c r="A1751" s="72" t="s">
        <v>884</v>
      </c>
      <c r="B1751" s="48" t="s">
        <v>885</v>
      </c>
      <c r="C1751" s="150" t="n">
        <v>9651900</v>
      </c>
      <c r="D1751" s="150" t="n">
        <v>669649</v>
      </c>
      <c r="E1751" s="69" t="n">
        <f aca="false">SUM(C1751:D1751)</f>
        <v>10321549</v>
      </c>
    </row>
    <row r="1752" customFormat="false" ht="22.35" hidden="false" customHeight="false" outlineLevel="0" collapsed="false">
      <c r="A1752" s="72" t="s">
        <v>886</v>
      </c>
      <c r="B1752" s="48" t="s">
        <v>887</v>
      </c>
      <c r="C1752" s="82" t="n">
        <f aca="false">26053235+1550000</f>
        <v>27603235</v>
      </c>
      <c r="D1752" s="82" t="n">
        <v>4017892</v>
      </c>
      <c r="E1752" s="69" t="n">
        <f aca="false">SUM(C1752:D1752)</f>
        <v>31621127</v>
      </c>
    </row>
    <row r="1753" customFormat="false" ht="460.4" hidden="false" customHeight="false" outlineLevel="0" collapsed="false">
      <c r="A1753" s="126" t="s">
        <v>888</v>
      </c>
      <c r="B1753" s="48"/>
      <c r="C1753" s="82"/>
      <c r="D1753" s="82"/>
      <c r="E1753" s="69"/>
    </row>
    <row r="1754" customFormat="false" ht="64.15" hidden="false" customHeight="false" outlineLevel="0" collapsed="false">
      <c r="A1754" s="75" t="s">
        <v>889</v>
      </c>
      <c r="B1754" s="87" t="s">
        <v>890</v>
      </c>
      <c r="C1754" s="82" t="n">
        <v>499480</v>
      </c>
      <c r="D1754" s="82" t="n">
        <v>133930</v>
      </c>
      <c r="E1754" s="69" t="n">
        <f aca="false">SUM(C1754:D1754)</f>
        <v>633410</v>
      </c>
    </row>
    <row r="1755" customFormat="false" ht="22.35" hidden="false" customHeight="false" outlineLevel="0" collapsed="false">
      <c r="A1755" s="75" t="s">
        <v>891</v>
      </c>
      <c r="B1755" s="87" t="s">
        <v>892</v>
      </c>
      <c r="C1755" s="69" t="n">
        <v>22328169</v>
      </c>
      <c r="D1755" s="69" t="n">
        <v>803578</v>
      </c>
      <c r="E1755" s="69" t="n">
        <f aca="false">SUM(C1755:D1755)</f>
        <v>23131747</v>
      </c>
    </row>
    <row r="1756" customFormat="false" ht="22.35" hidden="false" customHeight="false" outlineLevel="0" collapsed="false">
      <c r="A1756" s="75" t="s">
        <v>893</v>
      </c>
      <c r="B1756" s="87" t="s">
        <v>894</v>
      </c>
      <c r="C1756" s="69" t="n">
        <v>18742581</v>
      </c>
      <c r="D1756" s="69" t="n">
        <v>4553611</v>
      </c>
      <c r="E1756" s="69" t="n">
        <f aca="false">SUM(C1756:D1756)</f>
        <v>23296192</v>
      </c>
    </row>
    <row r="1757" customFormat="false" ht="43.25" hidden="false" customHeight="false" outlineLevel="0" collapsed="false">
      <c r="A1757" s="75" t="s">
        <v>895</v>
      </c>
      <c r="B1757" s="87" t="s">
        <v>896</v>
      </c>
      <c r="C1757" s="69" t="n">
        <v>36068060</v>
      </c>
      <c r="D1757" s="69" t="n">
        <v>3080384</v>
      </c>
      <c r="E1757" s="69" t="n">
        <f aca="false">SUM(C1757:D1757)</f>
        <v>39148444</v>
      </c>
    </row>
    <row r="1758" customFormat="false" ht="53.7" hidden="false" customHeight="false" outlineLevel="0" collapsed="false">
      <c r="A1758" s="75" t="s">
        <v>897</v>
      </c>
      <c r="B1758" s="87" t="s">
        <v>898</v>
      </c>
      <c r="C1758" s="69" t="n">
        <v>3108960</v>
      </c>
      <c r="D1758" s="69" t="n">
        <v>803578</v>
      </c>
      <c r="E1758" s="69" t="n">
        <f aca="false">SUM(C1758:D1758)</f>
        <v>3912538</v>
      </c>
    </row>
    <row r="1759" customFormat="false" ht="43.25" hidden="false" customHeight="false" outlineLevel="0" collapsed="false">
      <c r="A1759" s="75" t="s">
        <v>899</v>
      </c>
      <c r="B1759" s="87" t="s">
        <v>900</v>
      </c>
      <c r="C1759" s="82"/>
      <c r="D1759" s="82" t="n">
        <v>9107222</v>
      </c>
      <c r="E1759" s="69" t="n">
        <f aca="false">SUM(C1759:D1759)</f>
        <v>9107222</v>
      </c>
    </row>
    <row r="1760" customFormat="false" ht="43.25" hidden="false" customHeight="false" outlineLevel="0" collapsed="false">
      <c r="A1760" s="75" t="s">
        <v>901</v>
      </c>
      <c r="B1760" s="87" t="s">
        <v>902</v>
      </c>
      <c r="C1760" s="228"/>
      <c r="D1760" s="82" t="n">
        <v>7633995</v>
      </c>
      <c r="E1760" s="69" t="n">
        <f aca="false">SUM(C1760:D1760)</f>
        <v>7633995</v>
      </c>
    </row>
    <row r="1761" customFormat="false" ht="43.25" hidden="false" customHeight="false" outlineLevel="0" collapsed="false">
      <c r="A1761" s="75" t="s">
        <v>903</v>
      </c>
      <c r="B1761" s="87" t="s">
        <v>904</v>
      </c>
      <c r="C1761" s="82"/>
      <c r="D1761" s="82" t="n">
        <v>7901855</v>
      </c>
      <c r="E1761" s="69" t="n">
        <f aca="false">SUM(C1761:D1761)</f>
        <v>7901855</v>
      </c>
    </row>
    <row r="1762" customFormat="false" ht="43.25" hidden="false" customHeight="false" outlineLevel="0" collapsed="false">
      <c r="A1762" s="75" t="s">
        <v>328</v>
      </c>
      <c r="B1762" s="48" t="s">
        <v>329</v>
      </c>
      <c r="C1762" s="69" t="n">
        <v>280000</v>
      </c>
      <c r="D1762" s="69" t="n">
        <v>133930</v>
      </c>
      <c r="E1762" s="69" t="n">
        <f aca="false">SUM(C1762:D1762)</f>
        <v>413930</v>
      </c>
    </row>
    <row r="1763" customFormat="false" ht="32.8" hidden="false" customHeight="false" outlineLevel="0" collapsed="false">
      <c r="A1763" s="75" t="s">
        <v>145</v>
      </c>
      <c r="B1763" s="48" t="s">
        <v>146</v>
      </c>
      <c r="C1763" s="69" t="n">
        <v>2385200</v>
      </c>
      <c r="D1763" s="69"/>
      <c r="E1763" s="69" t="n">
        <f aca="false">SUM(C1763:D1763)</f>
        <v>2385200</v>
      </c>
    </row>
    <row r="1764" customFormat="false" ht="32.8" hidden="false" customHeight="false" outlineLevel="0" collapsed="false">
      <c r="A1764" s="75" t="s">
        <v>332</v>
      </c>
      <c r="B1764" s="48" t="s">
        <v>333</v>
      </c>
      <c r="C1764" s="69" t="n">
        <v>190000</v>
      </c>
      <c r="D1764" s="69"/>
      <c r="E1764" s="69" t="n">
        <f aca="false">SUM(C1764:D1764)</f>
        <v>190000</v>
      </c>
    </row>
    <row r="1765" customFormat="false" ht="43.25" hidden="false" customHeight="false" outlineLevel="0" collapsed="false">
      <c r="A1765" s="75" t="s">
        <v>905</v>
      </c>
      <c r="B1765" s="87" t="s">
        <v>906</v>
      </c>
      <c r="C1765" s="69" t="n">
        <v>6119000</v>
      </c>
      <c r="D1765" s="69" t="n">
        <v>12991185</v>
      </c>
      <c r="E1765" s="69" t="n">
        <f aca="false">SUM(C1765:D1765)</f>
        <v>19110185</v>
      </c>
    </row>
    <row r="1766" customFormat="false" ht="74.6" hidden="false" customHeight="false" outlineLevel="0" collapsed="false">
      <c r="A1766" s="101" t="s">
        <v>907</v>
      </c>
      <c r="B1766" s="124" t="s">
        <v>908</v>
      </c>
      <c r="C1766" s="103" t="n">
        <v>89700</v>
      </c>
      <c r="D1766" s="103" t="n">
        <v>267860</v>
      </c>
      <c r="E1766" s="103" t="n">
        <f aca="false">SUM(C1766:D1766)</f>
        <v>357560</v>
      </c>
    </row>
    <row r="1767" customFormat="false" ht="32.8" hidden="false" customHeight="false" outlineLevel="0" collapsed="false">
      <c r="A1767" s="72" t="s">
        <v>30</v>
      </c>
      <c r="B1767" s="48" t="s">
        <v>31</v>
      </c>
      <c r="C1767" s="69" t="n">
        <v>11519512</v>
      </c>
      <c r="D1767" s="69"/>
      <c r="E1767" s="69" t="n">
        <f aca="false">SUM(C1767:D1767)</f>
        <v>11519512</v>
      </c>
    </row>
    <row r="1768" customFormat="false" ht="43.25" hidden="false" customHeight="false" outlineLevel="0" collapsed="false">
      <c r="A1768" s="75" t="s">
        <v>909</v>
      </c>
      <c r="B1768" s="87" t="s">
        <v>910</v>
      </c>
      <c r="C1768" s="69"/>
      <c r="D1768" s="69" t="n">
        <v>4285752</v>
      </c>
      <c r="E1768" s="69" t="n">
        <f aca="false">SUM(C1768:D1768)</f>
        <v>4285752</v>
      </c>
    </row>
    <row r="1769" customFormat="false" ht="53.7" hidden="false" customHeight="false" outlineLevel="0" collapsed="false">
      <c r="A1769" s="75" t="s">
        <v>855</v>
      </c>
      <c r="B1769" s="87" t="s">
        <v>911</v>
      </c>
      <c r="C1769" s="69"/>
      <c r="D1769" s="69"/>
      <c r="E1769" s="69" t="n">
        <f aca="false">SUM(C1769:D1769)</f>
        <v>0</v>
      </c>
    </row>
    <row r="1770" customFormat="false" ht="32.8" hidden="false" customHeight="false" outlineLevel="0" collapsed="false">
      <c r="A1770" s="75" t="s">
        <v>912</v>
      </c>
      <c r="B1770" s="79" t="s">
        <v>848</v>
      </c>
      <c r="C1770" s="69"/>
      <c r="D1770" s="69"/>
      <c r="E1770" s="69" t="n">
        <f aca="false">SUM(C1770:D1770)</f>
        <v>0</v>
      </c>
    </row>
    <row r="1771" customFormat="false" ht="95.5" hidden="false" customHeight="false" outlineLevel="0" collapsed="false">
      <c r="A1771" s="75" t="s">
        <v>843</v>
      </c>
      <c r="B1771" s="79" t="s">
        <v>844</v>
      </c>
      <c r="C1771" s="69"/>
      <c r="D1771" s="69"/>
      <c r="E1771" s="69" t="n">
        <f aca="false">SUM(C1771:D1771)</f>
        <v>0</v>
      </c>
    </row>
    <row r="1772" customFormat="false" ht="32.8" hidden="false" customHeight="false" outlineLevel="0" collapsed="false">
      <c r="A1772" s="72" t="s">
        <v>55</v>
      </c>
      <c r="B1772" s="79" t="s">
        <v>56</v>
      </c>
      <c r="C1772" s="111"/>
      <c r="D1772" s="111"/>
      <c r="E1772" s="69" t="n">
        <f aca="false">SUM(C1772:D1772)</f>
        <v>0</v>
      </c>
    </row>
    <row r="1773" customFormat="false" ht="22.35" hidden="false" customHeight="false" outlineLevel="0" collapsed="false">
      <c r="A1773" s="72" t="s">
        <v>57</v>
      </c>
      <c r="B1773" s="79" t="s">
        <v>58</v>
      </c>
      <c r="C1773" s="111"/>
      <c r="D1773" s="111"/>
      <c r="E1773" s="69" t="n">
        <f aca="false">SUM(C1773:D1773)</f>
        <v>0</v>
      </c>
    </row>
    <row r="1774" customFormat="false" ht="12.8" hidden="false" customHeight="false" outlineLevel="0" collapsed="false">
      <c r="A1774" s="72"/>
      <c r="B1774" s="48"/>
      <c r="C1774" s="69"/>
      <c r="D1774" s="69"/>
      <c r="E1774" s="69"/>
    </row>
    <row r="1775" customFormat="false" ht="46.25" hidden="false" customHeight="false" outlineLevel="0" collapsed="false">
      <c r="A1775" s="88" t="s">
        <v>913</v>
      </c>
      <c r="B1775" s="76" t="s">
        <v>19</v>
      </c>
      <c r="C1775" s="90" t="n">
        <f aca="false">SUM(C1777:C1784)</f>
        <v>1833323</v>
      </c>
      <c r="D1775" s="90" t="n">
        <f aca="false">SUM(D1777:D1784)</f>
        <v>10461572</v>
      </c>
      <c r="E1775" s="90" t="n">
        <f aca="false">SUM(C1775:D1775)</f>
        <v>12294895</v>
      </c>
    </row>
    <row r="1776" customFormat="false" ht="22.35" hidden="false" customHeight="false" outlineLevel="0" collapsed="false">
      <c r="A1776" s="75" t="s">
        <v>26</v>
      </c>
      <c r="B1776" s="130"/>
      <c r="C1776" s="69" t="n">
        <f aca="false">SUM(C1777:C1781)</f>
        <v>1833323</v>
      </c>
      <c r="D1776" s="69" t="n">
        <f aca="false">SUM(D1777:D1781)</f>
        <v>10461572</v>
      </c>
      <c r="E1776" s="69" t="n">
        <f aca="false">SUM(C1776:D1776)</f>
        <v>12294895</v>
      </c>
    </row>
    <row r="1777" customFormat="false" ht="43.25" hidden="false" customHeight="false" outlineLevel="0" collapsed="false">
      <c r="A1777" s="72" t="s">
        <v>27</v>
      </c>
      <c r="B1777" s="48" t="n">
        <v>0</v>
      </c>
      <c r="C1777" s="69"/>
      <c r="D1777" s="69" t="n">
        <v>3835910</v>
      </c>
      <c r="E1777" s="69" t="n">
        <f aca="false">SUM(C1777:D1777)</f>
        <v>3835910</v>
      </c>
    </row>
    <row r="1778" customFormat="false" ht="53.7" hidden="false" customHeight="false" outlineLevel="0" collapsed="false">
      <c r="A1778" s="75" t="s">
        <v>855</v>
      </c>
      <c r="B1778" s="87" t="s">
        <v>914</v>
      </c>
      <c r="C1778" s="69"/>
      <c r="D1778" s="69"/>
      <c r="E1778" s="69" t="n">
        <f aca="false">SUM(C1778:D1778)</f>
        <v>0</v>
      </c>
    </row>
    <row r="1779" customFormat="false" ht="22.35" hidden="false" customHeight="false" outlineLevel="0" collapsed="false">
      <c r="A1779" s="75" t="s">
        <v>915</v>
      </c>
      <c r="B1779" s="87" t="s">
        <v>916</v>
      </c>
      <c r="C1779" s="69" t="n">
        <f aca="false">327600+700000</f>
        <v>1027600</v>
      </c>
      <c r="D1779" s="69" t="n">
        <v>5495813</v>
      </c>
      <c r="E1779" s="69" t="n">
        <f aca="false">SUM(C1779:D1779)</f>
        <v>6523413</v>
      </c>
    </row>
    <row r="1780" customFormat="false" ht="147.75" hidden="false" customHeight="false" outlineLevel="0" collapsed="false">
      <c r="A1780" s="72" t="s">
        <v>917</v>
      </c>
      <c r="B1780" s="48" t="s">
        <v>918</v>
      </c>
      <c r="C1780" s="69" t="n">
        <v>547493</v>
      </c>
      <c r="D1780" s="69" t="n">
        <v>620719</v>
      </c>
      <c r="E1780" s="69" t="n">
        <f aca="false">SUM(C1780:D1780)</f>
        <v>1168212</v>
      </c>
    </row>
    <row r="1781" customFormat="false" ht="74.6" hidden="false" customHeight="false" outlineLevel="0" collapsed="false">
      <c r="A1781" s="72" t="s">
        <v>919</v>
      </c>
      <c r="B1781" s="48" t="s">
        <v>920</v>
      </c>
      <c r="C1781" s="69" t="n">
        <v>258230</v>
      </c>
      <c r="D1781" s="69" t="n">
        <v>509130</v>
      </c>
      <c r="E1781" s="69" t="n">
        <f aca="false">SUM(C1781:D1781)</f>
        <v>767360</v>
      </c>
    </row>
    <row r="1782" customFormat="false" ht="32.8" hidden="false" customHeight="false" outlineLevel="0" collapsed="false">
      <c r="A1782" s="72" t="s">
        <v>55</v>
      </c>
      <c r="B1782" s="79" t="s">
        <v>56</v>
      </c>
      <c r="C1782" s="69"/>
      <c r="D1782" s="69"/>
      <c r="E1782" s="69"/>
    </row>
    <row r="1783" customFormat="false" ht="22.35" hidden="false" customHeight="false" outlineLevel="0" collapsed="false">
      <c r="A1783" s="75" t="s">
        <v>57</v>
      </c>
      <c r="B1783" s="79" t="s">
        <v>58</v>
      </c>
      <c r="C1783" s="69"/>
      <c r="D1783" s="69"/>
      <c r="E1783" s="69" t="n">
        <f aca="false">SUM(C1783:D1783)</f>
        <v>0</v>
      </c>
    </row>
    <row r="1784" customFormat="false" ht="12.8" hidden="false" customHeight="false" outlineLevel="0" collapsed="false">
      <c r="A1784" s="169"/>
      <c r="B1784" s="93"/>
      <c r="C1784" s="69"/>
      <c r="D1784" s="69"/>
      <c r="E1784" s="69" t="n">
        <f aca="false">SUM(C1784:D1784)</f>
        <v>0</v>
      </c>
    </row>
    <row r="1785" customFormat="false" ht="46.25" hidden="false" customHeight="false" outlineLevel="0" collapsed="false">
      <c r="A1785" s="61" t="s">
        <v>921</v>
      </c>
      <c r="B1785" s="76" t="s">
        <v>19</v>
      </c>
      <c r="C1785" s="108" t="n">
        <f aca="false">SUM(C1787:C1797)</f>
        <v>19575280</v>
      </c>
      <c r="D1785" s="108" t="n">
        <f aca="false">SUM(D1787:D1797)</f>
        <v>15500000</v>
      </c>
      <c r="E1785" s="77" t="n">
        <f aca="false">SUM(C1785:D1785)</f>
        <v>35075280</v>
      </c>
    </row>
    <row r="1786" customFormat="false" ht="22.35" hidden="false" customHeight="false" outlineLevel="0" collapsed="false">
      <c r="A1786" s="72" t="s">
        <v>26</v>
      </c>
      <c r="B1786" s="87"/>
      <c r="C1786" s="69" t="n">
        <f aca="false">SUM(C1787:C1795)</f>
        <v>19575280</v>
      </c>
      <c r="D1786" s="69" t="n">
        <f aca="false">SUM(D1787:D1795)</f>
        <v>15500000</v>
      </c>
      <c r="E1786" s="69" t="n">
        <f aca="false">SUM(C1786:D1786)</f>
        <v>35075280</v>
      </c>
    </row>
    <row r="1787" customFormat="false" ht="43.25" hidden="false" customHeight="false" outlineLevel="0" collapsed="false">
      <c r="A1787" s="72" t="s">
        <v>27</v>
      </c>
      <c r="B1787" s="87" t="n">
        <v>0</v>
      </c>
      <c r="C1787" s="69"/>
      <c r="D1787" s="69" t="n">
        <v>2818182</v>
      </c>
      <c r="E1787" s="69" t="n">
        <f aca="false">SUM(C1787:D1787)</f>
        <v>2818182</v>
      </c>
    </row>
    <row r="1788" customFormat="false" ht="43.25" hidden="false" customHeight="false" outlineLevel="0" collapsed="false">
      <c r="A1788" s="72" t="s">
        <v>922</v>
      </c>
      <c r="B1788" s="87" t="s">
        <v>923</v>
      </c>
      <c r="C1788" s="69" t="n">
        <v>888330</v>
      </c>
      <c r="D1788" s="69" t="n">
        <v>1565656</v>
      </c>
      <c r="E1788" s="69" t="n">
        <f aca="false">SUM(C1788:D1788)</f>
        <v>2453986</v>
      </c>
    </row>
    <row r="1789" customFormat="false" ht="85.05" hidden="false" customHeight="false" outlineLevel="0" collapsed="false">
      <c r="A1789" s="72" t="s">
        <v>924</v>
      </c>
      <c r="B1789" s="87" t="s">
        <v>925</v>
      </c>
      <c r="C1789" s="69" t="n">
        <v>9830000</v>
      </c>
      <c r="D1789" s="69" t="n">
        <v>5636364</v>
      </c>
      <c r="E1789" s="69" t="n">
        <f aca="false">SUM(C1789:D1789)</f>
        <v>15466364</v>
      </c>
    </row>
    <row r="1790" customFormat="false" ht="43.25" hidden="false" customHeight="false" outlineLevel="0" collapsed="false">
      <c r="A1790" s="72" t="s">
        <v>926</v>
      </c>
      <c r="B1790" s="87" t="s">
        <v>927</v>
      </c>
      <c r="C1790" s="69" t="n">
        <v>7800000</v>
      </c>
      <c r="D1790" s="69" t="n">
        <v>4227273</v>
      </c>
      <c r="E1790" s="69" t="n">
        <f aca="false">SUM(C1790:D1790)</f>
        <v>12027273</v>
      </c>
    </row>
    <row r="1791" customFormat="false" ht="32.8" hidden="false" customHeight="false" outlineLevel="0" collapsed="false">
      <c r="A1791" s="72" t="s">
        <v>928</v>
      </c>
      <c r="B1791" s="87" t="s">
        <v>929</v>
      </c>
      <c r="C1791" s="69"/>
      <c r="D1791" s="69" t="n">
        <v>1095960</v>
      </c>
      <c r="E1791" s="69" t="n">
        <f aca="false">SUM(C1791:D1791)</f>
        <v>1095960</v>
      </c>
    </row>
    <row r="1792" customFormat="false" ht="53.7" hidden="false" customHeight="false" outlineLevel="0" collapsed="false">
      <c r="A1792" s="72" t="s">
        <v>855</v>
      </c>
      <c r="B1792" s="48" t="s">
        <v>930</v>
      </c>
      <c r="C1792" s="69"/>
      <c r="D1792" s="69"/>
      <c r="E1792" s="69" t="n">
        <f aca="false">SUM(C1792:D1792)</f>
        <v>0</v>
      </c>
    </row>
    <row r="1793" customFormat="false" ht="43.25" hidden="false" customHeight="false" outlineLevel="0" collapsed="false">
      <c r="A1793" s="72" t="s">
        <v>328</v>
      </c>
      <c r="B1793" s="87" t="s">
        <v>329</v>
      </c>
      <c r="C1793" s="69" t="n">
        <v>133000</v>
      </c>
      <c r="D1793" s="69" t="n">
        <v>156565</v>
      </c>
      <c r="E1793" s="69" t="n">
        <f aca="false">SUM(C1793:D1793)</f>
        <v>289565</v>
      </c>
    </row>
    <row r="1794" customFormat="false" ht="32.8" hidden="false" customHeight="false" outlineLevel="0" collapsed="false">
      <c r="A1794" s="72" t="s">
        <v>30</v>
      </c>
      <c r="B1794" s="87" t="s">
        <v>31</v>
      </c>
      <c r="C1794" s="69" t="n">
        <v>888950</v>
      </c>
      <c r="D1794" s="69"/>
      <c r="E1794" s="69" t="n">
        <f aca="false">SUM(C1794:D1794)</f>
        <v>888950</v>
      </c>
    </row>
    <row r="1795" customFormat="false" ht="32.8" hidden="false" customHeight="false" outlineLevel="0" collapsed="false">
      <c r="A1795" s="72" t="s">
        <v>145</v>
      </c>
      <c r="B1795" s="87" t="s">
        <v>146</v>
      </c>
      <c r="C1795" s="69" t="n">
        <v>35000</v>
      </c>
      <c r="D1795" s="69"/>
      <c r="E1795" s="69" t="n">
        <f aca="false">SUM(C1795:D1795)</f>
        <v>35000</v>
      </c>
    </row>
    <row r="1796" customFormat="false" ht="32.8" hidden="false" customHeight="false" outlineLevel="0" collapsed="false">
      <c r="A1796" s="72" t="s">
        <v>55</v>
      </c>
      <c r="B1796" s="122" t="s">
        <v>56</v>
      </c>
      <c r="C1796" s="69"/>
      <c r="D1796" s="69"/>
      <c r="E1796" s="69" t="n">
        <f aca="false">SUM(C1796:D1796)</f>
        <v>0</v>
      </c>
    </row>
    <row r="1797" customFormat="false" ht="22.35" hidden="false" customHeight="false" outlineLevel="0" collapsed="false">
      <c r="A1797" s="72" t="s">
        <v>57</v>
      </c>
      <c r="B1797" s="122" t="s">
        <v>58</v>
      </c>
      <c r="C1797" s="69"/>
      <c r="D1797" s="69"/>
      <c r="E1797" s="69" t="n">
        <f aca="false">SUM(C1797:D1797)</f>
        <v>0</v>
      </c>
    </row>
    <row r="1798" customFormat="false" ht="12.8" hidden="false" customHeight="false" outlineLevel="0" collapsed="false">
      <c r="A1798" s="72"/>
      <c r="B1798" s="87"/>
      <c r="C1798" s="69"/>
      <c r="D1798" s="69"/>
      <c r="E1798" s="69" t="n">
        <f aca="false">SUM(C1798:D1798)</f>
        <v>0</v>
      </c>
    </row>
    <row r="1799" customFormat="false" ht="46.25" hidden="false" customHeight="false" outlineLevel="0" collapsed="false">
      <c r="A1799" s="88" t="s">
        <v>931</v>
      </c>
      <c r="B1799" s="76" t="s">
        <v>19</v>
      </c>
      <c r="C1799" s="90" t="n">
        <f aca="false">SUM(C1801:C1811)</f>
        <v>625377037</v>
      </c>
      <c r="D1799" s="90" t="n">
        <f aca="false">SUM(D1801:D1810)</f>
        <v>13790150</v>
      </c>
      <c r="E1799" s="77" t="n">
        <f aca="false">SUM(C1799:D1799)</f>
        <v>639167187</v>
      </c>
    </row>
    <row r="1800" customFormat="false" ht="22.35" hidden="false" customHeight="false" outlineLevel="0" collapsed="false">
      <c r="A1800" s="75" t="s">
        <v>26</v>
      </c>
      <c r="B1800" s="93"/>
      <c r="C1800" s="69" t="n">
        <f aca="false">SUM(C1801:C1809)</f>
        <v>625377037</v>
      </c>
      <c r="D1800" s="69" t="n">
        <f aca="false">SUM(D1801:D1809)</f>
        <v>13790150</v>
      </c>
      <c r="E1800" s="69" t="n">
        <f aca="false">SUM(C1800:D1800)</f>
        <v>639167187</v>
      </c>
    </row>
    <row r="1801" customFormat="false" ht="43.25" hidden="false" customHeight="false" outlineLevel="0" collapsed="false">
      <c r="A1801" s="72" t="s">
        <v>27</v>
      </c>
      <c r="B1801" s="48" t="n">
        <v>0</v>
      </c>
      <c r="C1801" s="69"/>
      <c r="D1801" s="69" t="n">
        <v>5253391</v>
      </c>
      <c r="E1801" s="69" t="n">
        <f aca="false">SUM(C1801:D1801)</f>
        <v>5253391</v>
      </c>
    </row>
    <row r="1802" customFormat="false" ht="22.35" hidden="false" customHeight="false" outlineLevel="0" collapsed="false">
      <c r="A1802" s="75" t="s">
        <v>932</v>
      </c>
      <c r="B1802" s="87" t="s">
        <v>933</v>
      </c>
      <c r="C1802" s="69" t="n">
        <v>608492269</v>
      </c>
      <c r="D1802" s="69" t="n">
        <v>5745896</v>
      </c>
      <c r="E1802" s="69" t="n">
        <f aca="false">SUM(C1802:D1802)</f>
        <v>614238165</v>
      </c>
    </row>
    <row r="1803" customFormat="false" ht="32.8" hidden="false" customHeight="false" outlineLevel="0" collapsed="false">
      <c r="A1803" s="75" t="s">
        <v>934</v>
      </c>
      <c r="B1803" s="87" t="s">
        <v>935</v>
      </c>
      <c r="C1803" s="69" t="n">
        <v>8971799</v>
      </c>
      <c r="D1803" s="69" t="n">
        <v>943969</v>
      </c>
      <c r="E1803" s="69" t="n">
        <f aca="false">SUM(C1803:D1803)</f>
        <v>9915768</v>
      </c>
    </row>
    <row r="1804" customFormat="false" ht="32.8" hidden="false" customHeight="false" outlineLevel="0" collapsed="false">
      <c r="A1804" s="75" t="s">
        <v>936</v>
      </c>
      <c r="B1804" s="87" t="s">
        <v>937</v>
      </c>
      <c r="C1804" s="69" t="n">
        <v>6571000</v>
      </c>
      <c r="D1804" s="69" t="n">
        <v>820842</v>
      </c>
      <c r="E1804" s="69" t="n">
        <f aca="false">SUM(C1804:D1804)</f>
        <v>7391842</v>
      </c>
    </row>
    <row r="1805" customFormat="false" ht="64.15" hidden="false" customHeight="false" outlineLevel="0" collapsed="false">
      <c r="A1805" s="75" t="s">
        <v>938</v>
      </c>
      <c r="B1805" s="87" t="s">
        <v>939</v>
      </c>
      <c r="C1805" s="69" t="n">
        <v>82577</v>
      </c>
      <c r="D1805" s="69" t="n">
        <v>164168</v>
      </c>
      <c r="E1805" s="69" t="n">
        <f aca="false">SUM(C1805:D1805)</f>
        <v>246745</v>
      </c>
    </row>
    <row r="1806" customFormat="false" ht="32.8" hidden="false" customHeight="false" outlineLevel="0" collapsed="false">
      <c r="A1806" s="75" t="s">
        <v>940</v>
      </c>
      <c r="B1806" s="87" t="s">
        <v>941</v>
      </c>
      <c r="C1806" s="69" t="n">
        <v>1163091</v>
      </c>
      <c r="D1806" s="69" t="n">
        <v>820842</v>
      </c>
      <c r="E1806" s="69" t="n">
        <f aca="false">SUM(C1806:D1806)</f>
        <v>1983933</v>
      </c>
    </row>
    <row r="1807" customFormat="false" ht="43.25" hidden="false" customHeight="false" outlineLevel="0" collapsed="false">
      <c r="A1807" s="75" t="s">
        <v>328</v>
      </c>
      <c r="B1807" s="87" t="s">
        <v>329</v>
      </c>
      <c r="C1807" s="69" t="n">
        <v>27301</v>
      </c>
      <c r="D1807" s="69" t="n">
        <v>41042</v>
      </c>
      <c r="E1807" s="69" t="n">
        <f aca="false">SUM(C1807:D1807)</f>
        <v>68343</v>
      </c>
    </row>
    <row r="1808" customFormat="false" ht="32.8" hidden="false" customHeight="false" outlineLevel="0" collapsed="false">
      <c r="A1808" s="75" t="s">
        <v>145</v>
      </c>
      <c r="B1808" s="87" t="s">
        <v>146</v>
      </c>
      <c r="C1808" s="69" t="n">
        <v>69000</v>
      </c>
      <c r="D1808" s="69"/>
      <c r="E1808" s="69" t="n">
        <f aca="false">SUM(C1808:D1808)</f>
        <v>69000</v>
      </c>
    </row>
    <row r="1809" customFormat="false" ht="53.7" hidden="false" customHeight="false" outlineLevel="0" collapsed="false">
      <c r="A1809" s="75" t="s">
        <v>855</v>
      </c>
      <c r="B1809" s="87" t="s">
        <v>942</v>
      </c>
      <c r="C1809" s="69"/>
      <c r="D1809" s="69"/>
      <c r="E1809" s="69" t="n">
        <f aca="false">SUM(C1809:D1809)</f>
        <v>0</v>
      </c>
    </row>
    <row r="1810" customFormat="false" ht="32.8" hidden="false" customHeight="false" outlineLevel="0" collapsed="false">
      <c r="A1810" s="75" t="s">
        <v>55</v>
      </c>
      <c r="B1810" s="122" t="s">
        <v>56</v>
      </c>
      <c r="C1810" s="69"/>
      <c r="D1810" s="69"/>
      <c r="E1810" s="69" t="n">
        <f aca="false">SUM(C1810:D1810)</f>
        <v>0</v>
      </c>
    </row>
    <row r="1811" customFormat="false" ht="22.35" hidden="false" customHeight="false" outlineLevel="0" collapsed="false">
      <c r="A1811" s="75" t="s">
        <v>57</v>
      </c>
      <c r="B1811" s="122" t="s">
        <v>58</v>
      </c>
      <c r="C1811" s="73"/>
      <c r="D1811" s="73"/>
      <c r="E1811" s="69" t="n">
        <f aca="false">SUM(C1811:D1811)</f>
        <v>0</v>
      </c>
    </row>
    <row r="1812" customFormat="false" ht="12.8" hidden="false" customHeight="false" outlineLevel="0" collapsed="false">
      <c r="A1812" s="72"/>
      <c r="B1812" s="48"/>
      <c r="C1812" s="159"/>
      <c r="D1812" s="159"/>
      <c r="E1812" s="69"/>
    </row>
    <row r="1813" customFormat="false" ht="46.25" hidden="false" customHeight="false" outlineLevel="0" collapsed="false">
      <c r="A1813" s="88" t="s">
        <v>943</v>
      </c>
      <c r="B1813" s="76" t="s">
        <v>19</v>
      </c>
      <c r="C1813" s="90" t="n">
        <f aca="false">SUM(C1815:C1836)</f>
        <v>49356016</v>
      </c>
      <c r="D1813" s="90" t="n">
        <f aca="false">SUM(D1815:D1836)</f>
        <v>34624026</v>
      </c>
      <c r="E1813" s="90" t="n">
        <f aca="false">SUM(C1813:D1813)</f>
        <v>83980042</v>
      </c>
    </row>
    <row r="1814" customFormat="false" ht="22.35" hidden="false" customHeight="false" outlineLevel="0" collapsed="false">
      <c r="A1814" s="84" t="s">
        <v>26</v>
      </c>
      <c r="B1814" s="130"/>
      <c r="C1814" s="69" t="n">
        <f aca="false">SUM(C1815:C1834)</f>
        <v>49356016</v>
      </c>
      <c r="D1814" s="69" t="n">
        <f aca="false">SUM(D1815:D1834)</f>
        <v>34624026</v>
      </c>
      <c r="E1814" s="69" t="n">
        <f aca="false">SUM(C1814:D1814)</f>
        <v>83980042</v>
      </c>
    </row>
    <row r="1815" customFormat="false" ht="43.25" hidden="false" customHeight="false" outlineLevel="0" collapsed="false">
      <c r="A1815" s="72" t="s">
        <v>27</v>
      </c>
      <c r="B1815" s="48" t="n">
        <v>0</v>
      </c>
      <c r="C1815" s="69"/>
      <c r="D1815" s="69" t="n">
        <v>11020256</v>
      </c>
      <c r="E1815" s="69" t="n">
        <f aca="false">SUM(C1815:D1815)</f>
        <v>11020256</v>
      </c>
    </row>
    <row r="1816" customFormat="false" ht="32.8" hidden="false" customHeight="false" outlineLevel="0" collapsed="false">
      <c r="A1816" s="75" t="s">
        <v>944</v>
      </c>
      <c r="B1816" s="87" t="s">
        <v>945</v>
      </c>
      <c r="C1816" s="69" t="n">
        <f aca="false">39461223+750000</f>
        <v>40211223</v>
      </c>
      <c r="D1816" s="69" t="n">
        <v>16843740</v>
      </c>
      <c r="E1816" s="69" t="n">
        <f aca="false">SUM(C1816:D1816)</f>
        <v>57054963</v>
      </c>
    </row>
    <row r="1817" customFormat="false" ht="283.55" hidden="false" customHeight="false" outlineLevel="0" collapsed="false">
      <c r="A1817" s="126" t="s">
        <v>946</v>
      </c>
      <c r="B1817" s="87"/>
      <c r="C1817" s="69"/>
      <c r="D1817" s="69"/>
      <c r="E1817" s="69"/>
    </row>
    <row r="1818" customFormat="false" ht="32.8" hidden="false" customHeight="false" outlineLevel="0" collapsed="false">
      <c r="A1818" s="72" t="s">
        <v>947</v>
      </c>
      <c r="B1818" s="48" t="s">
        <v>948</v>
      </c>
      <c r="C1818" s="69" t="n">
        <v>2631200</v>
      </c>
      <c r="D1818" s="69" t="n">
        <v>1690007</v>
      </c>
      <c r="E1818" s="69" t="n">
        <f aca="false">SUM(C1818:D1818)</f>
        <v>4321207</v>
      </c>
    </row>
    <row r="1819" customFormat="false" ht="32.8" hidden="false" customHeight="false" outlineLevel="0" collapsed="false">
      <c r="A1819" s="72" t="s">
        <v>949</v>
      </c>
      <c r="B1819" s="48" t="s">
        <v>950</v>
      </c>
      <c r="C1819" s="69" t="n">
        <v>176174</v>
      </c>
      <c r="D1819" s="69" t="n">
        <v>1267505</v>
      </c>
      <c r="E1819" s="69" t="n">
        <f aca="false">SUM(C1819:D1819)</f>
        <v>1443679</v>
      </c>
    </row>
    <row r="1820" customFormat="false" ht="32.8" hidden="false" customHeight="false" outlineLevel="0" collapsed="false">
      <c r="A1820" s="72" t="s">
        <v>951</v>
      </c>
      <c r="B1820" s="48" t="s">
        <v>952</v>
      </c>
      <c r="C1820" s="69" t="n">
        <v>134000</v>
      </c>
      <c r="D1820" s="69" t="n">
        <v>1267506</v>
      </c>
      <c r="E1820" s="69" t="n">
        <f aca="false">SUM(C1820:D1820)</f>
        <v>1401506</v>
      </c>
    </row>
    <row r="1821" customFormat="false" ht="32.8" hidden="false" customHeight="false" outlineLevel="0" collapsed="false">
      <c r="A1821" s="72" t="s">
        <v>332</v>
      </c>
      <c r="B1821" s="48" t="s">
        <v>333</v>
      </c>
      <c r="C1821" s="69" t="n">
        <v>950000</v>
      </c>
      <c r="D1821" s="69"/>
      <c r="E1821" s="69" t="n">
        <f aca="false">SUM(C1821:D1821)</f>
        <v>950000</v>
      </c>
    </row>
    <row r="1822" customFormat="false" ht="32.8" hidden="false" customHeight="false" outlineLevel="0" collapsed="false">
      <c r="A1822" s="75" t="s">
        <v>145</v>
      </c>
      <c r="B1822" s="48" t="s">
        <v>146</v>
      </c>
      <c r="C1822" s="69" t="n">
        <f aca="false">3290500+26500</f>
        <v>3317000</v>
      </c>
      <c r="D1822" s="69"/>
      <c r="E1822" s="69" t="n">
        <f aca="false">SUM(C1822:D1822)</f>
        <v>3317000</v>
      </c>
    </row>
    <row r="1823" customFormat="false" ht="43.25" hidden="false" customHeight="false" outlineLevel="0" collapsed="false">
      <c r="A1823" s="75" t="s">
        <v>328</v>
      </c>
      <c r="B1823" s="48" t="s">
        <v>329</v>
      </c>
      <c r="C1823" s="69" t="n">
        <v>236000</v>
      </c>
      <c r="D1823" s="69"/>
      <c r="E1823" s="69" t="n">
        <f aca="false">SUM(C1823:D1823)</f>
        <v>236000</v>
      </c>
    </row>
    <row r="1824" customFormat="false" ht="53.7" hidden="false" customHeight="false" outlineLevel="0" collapsed="false">
      <c r="A1824" s="72" t="s">
        <v>855</v>
      </c>
      <c r="B1824" s="48" t="s">
        <v>953</v>
      </c>
      <c r="C1824" s="69"/>
      <c r="D1824" s="69"/>
      <c r="E1824" s="69" t="n">
        <f aca="false">SUM(C1824:D1824)</f>
        <v>0</v>
      </c>
    </row>
    <row r="1825" customFormat="false" ht="22.35" hidden="false" customHeight="false" outlineLevel="0" collapsed="false">
      <c r="A1825" s="101" t="s">
        <v>954</v>
      </c>
      <c r="B1825" s="124" t="s">
        <v>955</v>
      </c>
      <c r="C1825" s="103" t="n">
        <v>4330</v>
      </c>
      <c r="D1825" s="103" t="n">
        <v>140834</v>
      </c>
      <c r="E1825" s="103" t="n">
        <f aca="false">SUM(C1825:D1825)</f>
        <v>145164</v>
      </c>
    </row>
    <row r="1826" customFormat="false" ht="32.8" hidden="false" customHeight="false" outlineLevel="0" collapsed="false">
      <c r="A1826" s="72" t="s">
        <v>956</v>
      </c>
      <c r="B1826" s="48" t="s">
        <v>957</v>
      </c>
      <c r="C1826" s="69" t="n">
        <v>8345</v>
      </c>
      <c r="D1826" s="69" t="n">
        <v>140834</v>
      </c>
      <c r="E1826" s="69" t="n">
        <f aca="false">SUM(C1826:D1826)</f>
        <v>149179</v>
      </c>
    </row>
    <row r="1827" customFormat="false" ht="22.35" hidden="false" customHeight="false" outlineLevel="0" collapsed="false">
      <c r="A1827" s="72" t="s">
        <v>958</v>
      </c>
      <c r="B1827" s="48" t="s">
        <v>959</v>
      </c>
      <c r="C1827" s="69" t="n">
        <v>39744</v>
      </c>
      <c r="D1827" s="69" t="n">
        <v>140834</v>
      </c>
      <c r="E1827" s="69" t="n">
        <f aca="false">SUM(C1827:D1827)</f>
        <v>180578</v>
      </c>
    </row>
    <row r="1828" customFormat="false" ht="43.25" hidden="false" customHeight="false" outlineLevel="0" collapsed="false">
      <c r="A1828" s="72" t="s">
        <v>960</v>
      </c>
      <c r="B1828" s="48" t="s">
        <v>961</v>
      </c>
      <c r="C1828" s="69" t="n">
        <v>350000</v>
      </c>
      <c r="D1828" s="69" t="n">
        <v>1126672</v>
      </c>
      <c r="E1828" s="69" t="n">
        <f aca="false">SUM(C1828:D1828)</f>
        <v>1476672</v>
      </c>
    </row>
    <row r="1829" customFormat="false" ht="32.8" hidden="false" customHeight="false" outlineLevel="0" collapsed="false">
      <c r="A1829" s="72" t="s">
        <v>30</v>
      </c>
      <c r="B1829" s="48" t="s">
        <v>31</v>
      </c>
      <c r="C1829" s="69" t="n">
        <v>928000</v>
      </c>
      <c r="D1829" s="69"/>
      <c r="E1829" s="69" t="n">
        <f aca="false">SUM(C1829:D1829)</f>
        <v>928000</v>
      </c>
    </row>
    <row r="1830" customFormat="false" ht="53.7" hidden="false" customHeight="false" outlineLevel="0" collapsed="false">
      <c r="A1830" s="72" t="s">
        <v>962</v>
      </c>
      <c r="B1830" s="48" t="s">
        <v>963</v>
      </c>
      <c r="C1830" s="69" t="n">
        <f aca="false">300000+70000</f>
        <v>370000</v>
      </c>
      <c r="D1830" s="69" t="n">
        <v>985838</v>
      </c>
      <c r="E1830" s="69" t="n">
        <f aca="false">SUM(C1830:D1830)</f>
        <v>1355838</v>
      </c>
    </row>
    <row r="1831" customFormat="false" ht="241.75" hidden="false" customHeight="false" outlineLevel="0" collapsed="false">
      <c r="A1831" s="126" t="s">
        <v>964</v>
      </c>
      <c r="B1831" s="48"/>
      <c r="C1831" s="69"/>
      <c r="D1831" s="69"/>
      <c r="E1831" s="69"/>
    </row>
    <row r="1832" customFormat="false" ht="64.15" hidden="false" customHeight="false" outlineLevel="0" collapsed="false">
      <c r="A1832" s="72" t="s">
        <v>169</v>
      </c>
      <c r="B1832" s="79" t="s">
        <v>170</v>
      </c>
      <c r="C1832" s="69"/>
      <c r="D1832" s="69"/>
      <c r="E1832" s="69" t="n">
        <f aca="false">SUM(C1832:D1832)</f>
        <v>0</v>
      </c>
    </row>
    <row r="1833" customFormat="false" ht="22.35" hidden="false" customHeight="false" outlineLevel="0" collapsed="false">
      <c r="A1833" s="72" t="s">
        <v>965</v>
      </c>
      <c r="B1833" s="79" t="s">
        <v>966</v>
      </c>
      <c r="C1833" s="69"/>
      <c r="D1833" s="69"/>
      <c r="E1833" s="69" t="n">
        <f aca="false">SUM(C1833:D1833)</f>
        <v>0</v>
      </c>
    </row>
    <row r="1834" customFormat="false" ht="53.7" hidden="false" customHeight="false" outlineLevel="0" collapsed="false">
      <c r="A1834" s="72" t="s">
        <v>967</v>
      </c>
      <c r="B1834" s="79" t="s">
        <v>968</v>
      </c>
      <c r="C1834" s="69"/>
      <c r="D1834" s="69"/>
      <c r="E1834" s="69" t="n">
        <f aca="false">SUM(C1834:D1834)</f>
        <v>0</v>
      </c>
    </row>
    <row r="1835" customFormat="false" ht="32.8" hidden="false" customHeight="false" outlineLevel="0" collapsed="false">
      <c r="A1835" s="75" t="s">
        <v>55</v>
      </c>
      <c r="B1835" s="79" t="s">
        <v>56</v>
      </c>
      <c r="C1835" s="69"/>
      <c r="D1835" s="69"/>
      <c r="E1835" s="69" t="n">
        <f aca="false">SUM(C1835:D1835)</f>
        <v>0</v>
      </c>
    </row>
    <row r="1836" customFormat="false" ht="22.35" hidden="false" customHeight="false" outlineLevel="0" collapsed="false">
      <c r="A1836" s="72" t="s">
        <v>57</v>
      </c>
      <c r="B1836" s="79" t="s">
        <v>58</v>
      </c>
      <c r="C1836" s="69"/>
      <c r="D1836" s="69"/>
      <c r="E1836" s="69" t="n">
        <f aca="false">SUM(C1836:D1836)</f>
        <v>0</v>
      </c>
    </row>
    <row r="1837" customFormat="false" ht="12.8" hidden="false" customHeight="false" outlineLevel="0" collapsed="false">
      <c r="A1837" s="75"/>
      <c r="B1837" s="87"/>
      <c r="C1837" s="69"/>
      <c r="D1837" s="69"/>
      <c r="E1837" s="69"/>
    </row>
    <row r="1838" customFormat="false" ht="68.65" hidden="false" customHeight="false" outlineLevel="0" collapsed="false">
      <c r="A1838" s="61" t="s">
        <v>969</v>
      </c>
      <c r="B1838" s="76" t="s">
        <v>19</v>
      </c>
      <c r="C1838" s="63" t="n">
        <f aca="false">SUM(C1840:C1844)</f>
        <v>63191448</v>
      </c>
      <c r="D1838" s="63" t="n">
        <f aca="false">SUM(D1840:D1845)</f>
        <v>0</v>
      </c>
      <c r="E1838" s="63" t="n">
        <f aca="false">SUM(C1838:D1838)</f>
        <v>63191448</v>
      </c>
    </row>
    <row r="1839" customFormat="false" ht="22.35" hidden="false" customHeight="false" outlineLevel="0" collapsed="false">
      <c r="A1839" s="72" t="s">
        <v>26</v>
      </c>
      <c r="B1839" s="231"/>
      <c r="C1839" s="198" t="n">
        <f aca="false">SUM(C1840:C1842)</f>
        <v>63191448</v>
      </c>
      <c r="D1839" s="198" t="n">
        <f aca="false">SUM(D1840:D1845)</f>
        <v>0</v>
      </c>
      <c r="E1839" s="198" t="n">
        <f aca="false">SUM(C1839:D1839)</f>
        <v>63191448</v>
      </c>
    </row>
    <row r="1840" customFormat="false" ht="22.35" hidden="false" customHeight="false" outlineLevel="0" collapsed="false">
      <c r="A1840" s="75" t="s">
        <v>555</v>
      </c>
      <c r="B1840" s="87" t="s">
        <v>556</v>
      </c>
      <c r="C1840" s="69" t="n">
        <v>62662449</v>
      </c>
      <c r="D1840" s="69"/>
      <c r="E1840" s="69" t="n">
        <f aca="false">SUM(C1840:D1840)</f>
        <v>62662449</v>
      </c>
    </row>
    <row r="1841" customFormat="false" ht="32.8" hidden="false" customHeight="false" outlineLevel="0" collapsed="false">
      <c r="A1841" s="75" t="s">
        <v>30</v>
      </c>
      <c r="B1841" s="48" t="s">
        <v>31</v>
      </c>
      <c r="C1841" s="69" t="n">
        <v>288000</v>
      </c>
      <c r="D1841" s="69"/>
      <c r="E1841" s="69" t="n">
        <f aca="false">SUM(C1841:D1841)</f>
        <v>288000</v>
      </c>
    </row>
    <row r="1842" customFormat="false" ht="32.8" hidden="false" customHeight="false" outlineLevel="0" collapsed="false">
      <c r="A1842" s="75" t="s">
        <v>145</v>
      </c>
      <c r="B1842" s="87" t="s">
        <v>146</v>
      </c>
      <c r="C1842" s="69" t="n">
        <v>240999</v>
      </c>
      <c r="D1842" s="69"/>
      <c r="E1842" s="69" t="n">
        <f aca="false">SUM(C1842:D1842)</f>
        <v>240999</v>
      </c>
    </row>
    <row r="1843" customFormat="false" ht="32.8" hidden="false" customHeight="false" outlineLevel="0" collapsed="false">
      <c r="A1843" s="75" t="s">
        <v>55</v>
      </c>
      <c r="B1843" s="79" t="s">
        <v>56</v>
      </c>
      <c r="C1843" s="69"/>
      <c r="D1843" s="69"/>
      <c r="E1843" s="69" t="n">
        <f aca="false">SUM(C1843:D1843)</f>
        <v>0</v>
      </c>
    </row>
    <row r="1844" customFormat="false" ht="22.35" hidden="false" customHeight="false" outlineLevel="0" collapsed="false">
      <c r="A1844" s="75" t="s">
        <v>57</v>
      </c>
      <c r="B1844" s="79" t="s">
        <v>58</v>
      </c>
      <c r="C1844" s="69"/>
      <c r="D1844" s="69"/>
      <c r="E1844" s="69" t="n">
        <f aca="false">SUM(C1844:D1844)</f>
        <v>0</v>
      </c>
    </row>
    <row r="1845" customFormat="false" ht="12.8" hidden="false" customHeight="false" outlineLevel="0" collapsed="false">
      <c r="A1845" s="75"/>
      <c r="B1845" s="87"/>
      <c r="C1845" s="69"/>
      <c r="D1845" s="69"/>
      <c r="E1845" s="69" t="n">
        <f aca="false">SUM(C1845:D1845)</f>
        <v>0</v>
      </c>
    </row>
    <row r="1846" customFormat="false" ht="57.45" hidden="false" customHeight="false" outlineLevel="0" collapsed="false">
      <c r="A1846" s="61" t="s">
        <v>970</v>
      </c>
      <c r="B1846" s="76" t="s">
        <v>19</v>
      </c>
      <c r="C1846" s="63" t="n">
        <f aca="false">SUM(C1848:C1858)</f>
        <v>705389</v>
      </c>
      <c r="D1846" s="123" t="n">
        <f aca="false">SUM(D1848:D1856)</f>
        <v>65017000</v>
      </c>
      <c r="E1846" s="63" t="n">
        <f aca="false">SUM(C1846:D1846)</f>
        <v>65722389</v>
      </c>
    </row>
    <row r="1847" customFormat="false" ht="22.35" hidden="false" customHeight="false" outlineLevel="0" collapsed="false">
      <c r="A1847" s="75" t="s">
        <v>26</v>
      </c>
      <c r="B1847" s="85"/>
      <c r="C1847" s="73" t="n">
        <f aca="false">SUM(C1848:C1856)</f>
        <v>705389</v>
      </c>
      <c r="D1847" s="73" t="n">
        <f aca="false">SUM(D1848:D1856)</f>
        <v>65017000</v>
      </c>
      <c r="E1847" s="73" t="n">
        <f aca="false">SUM(C1847:D1847)</f>
        <v>65722389</v>
      </c>
    </row>
    <row r="1848" customFormat="false" ht="43.25" hidden="false" customHeight="false" outlineLevel="0" collapsed="false">
      <c r="A1848" s="75" t="s">
        <v>27</v>
      </c>
      <c r="B1848" s="87" t="n">
        <v>0</v>
      </c>
      <c r="C1848" s="73"/>
      <c r="D1848" s="73" t="n">
        <v>17463924</v>
      </c>
      <c r="E1848" s="69" t="n">
        <f aca="false">SUM(C1848:D1848)</f>
        <v>17463924</v>
      </c>
    </row>
    <row r="1849" customFormat="false" ht="74.6" hidden="false" customHeight="false" outlineLevel="0" collapsed="false">
      <c r="A1849" s="75" t="s">
        <v>971</v>
      </c>
      <c r="B1849" s="87" t="s">
        <v>972</v>
      </c>
      <c r="C1849" s="69" t="n">
        <v>20000</v>
      </c>
      <c r="D1849" s="69" t="n">
        <v>45763617</v>
      </c>
      <c r="E1849" s="69" t="n">
        <f aca="false">SUM(C1849:D1849)</f>
        <v>45783617</v>
      </c>
    </row>
    <row r="1850" customFormat="false" ht="95.5" hidden="false" customHeight="false" outlineLevel="0" collapsed="false">
      <c r="A1850" s="75" t="s">
        <v>416</v>
      </c>
      <c r="B1850" s="87" t="s">
        <v>266</v>
      </c>
      <c r="C1850" s="69"/>
      <c r="D1850" s="69" t="n">
        <v>1789459</v>
      </c>
      <c r="E1850" s="69" t="n">
        <f aca="false">SUM(C1850:D1850)</f>
        <v>1789459</v>
      </c>
    </row>
    <row r="1851" customFormat="false" ht="43.25" hidden="false" customHeight="false" outlineLevel="0" collapsed="false">
      <c r="A1851" s="75" t="s">
        <v>328</v>
      </c>
      <c r="B1851" s="48" t="s">
        <v>329</v>
      </c>
      <c r="C1851" s="69" t="n">
        <v>275000</v>
      </c>
      <c r="D1851" s="69"/>
      <c r="E1851" s="69" t="n">
        <f aca="false">SUM(C1851:D1851)</f>
        <v>275000</v>
      </c>
    </row>
    <row r="1852" customFormat="false" ht="32.8" hidden="false" customHeight="false" outlineLevel="0" collapsed="false">
      <c r="A1852" s="75" t="s">
        <v>30</v>
      </c>
      <c r="B1852" s="87" t="s">
        <v>31</v>
      </c>
      <c r="C1852" s="69" t="n">
        <v>271489</v>
      </c>
      <c r="D1852" s="69"/>
      <c r="E1852" s="69" t="n">
        <f aca="false">SUM(C1852:D1852)</f>
        <v>271489</v>
      </c>
    </row>
    <row r="1853" customFormat="false" ht="64.15" hidden="false" customHeight="false" outlineLevel="0" collapsed="false">
      <c r="A1853" s="75" t="s">
        <v>973</v>
      </c>
      <c r="B1853" s="87" t="s">
        <v>974</v>
      </c>
      <c r="C1853" s="69"/>
      <c r="D1853" s="69"/>
      <c r="E1853" s="69" t="n">
        <f aca="false">SUM(C1853:D1853)</f>
        <v>0</v>
      </c>
    </row>
    <row r="1854" customFormat="false" ht="32.8" hidden="false" customHeight="false" outlineLevel="0" collapsed="false">
      <c r="A1854" s="72" t="s">
        <v>145</v>
      </c>
      <c r="B1854" s="48" t="s">
        <v>146</v>
      </c>
      <c r="C1854" s="233" t="n">
        <f aca="false">11900+24000</f>
        <v>35900</v>
      </c>
      <c r="D1854" s="233"/>
      <c r="E1854" s="69" t="n">
        <f aca="false">SUM(C1854:D1854)</f>
        <v>35900</v>
      </c>
    </row>
    <row r="1855" customFormat="false" ht="32.8" hidden="false" customHeight="false" outlineLevel="0" collapsed="false">
      <c r="A1855" s="72" t="s">
        <v>332</v>
      </c>
      <c r="B1855" s="48" t="s">
        <v>333</v>
      </c>
      <c r="C1855" s="234" t="n">
        <v>103000</v>
      </c>
      <c r="D1855" s="234"/>
      <c r="E1855" s="69" t="n">
        <f aca="false">SUM(C1855:D1855)</f>
        <v>103000</v>
      </c>
    </row>
    <row r="1856" customFormat="false" ht="64.15" hidden="false" customHeight="false" outlineLevel="0" collapsed="false">
      <c r="A1856" s="75" t="s">
        <v>975</v>
      </c>
      <c r="B1856" s="79" t="s">
        <v>144</v>
      </c>
      <c r="C1856" s="69"/>
      <c r="D1856" s="69"/>
      <c r="E1856" s="69"/>
    </row>
    <row r="1857" customFormat="false" ht="32.8" hidden="false" customHeight="false" outlineLevel="0" collapsed="false">
      <c r="A1857" s="75" t="s">
        <v>55</v>
      </c>
      <c r="B1857" s="79" t="s">
        <v>56</v>
      </c>
      <c r="C1857" s="235"/>
      <c r="D1857" s="235"/>
      <c r="E1857" s="69" t="n">
        <f aca="false">SUM(C1857:D1857)</f>
        <v>0</v>
      </c>
    </row>
    <row r="1858" customFormat="false" ht="22.35" hidden="false" customHeight="false" outlineLevel="0" collapsed="false">
      <c r="A1858" s="75" t="s">
        <v>57</v>
      </c>
      <c r="B1858" s="79" t="s">
        <v>58</v>
      </c>
      <c r="C1858" s="69"/>
      <c r="D1858" s="69"/>
      <c r="E1858" s="69" t="n">
        <f aca="false">SUM(C1858:D1858)</f>
        <v>0</v>
      </c>
    </row>
    <row r="1859" customFormat="false" ht="12.8" hidden="false" customHeight="false" outlineLevel="0" collapsed="false">
      <c r="A1859" s="75"/>
      <c r="B1859" s="87"/>
      <c r="C1859" s="69"/>
      <c r="D1859" s="69"/>
      <c r="E1859" s="69"/>
    </row>
    <row r="1860" customFormat="false" ht="57.45" hidden="false" customHeight="false" outlineLevel="0" collapsed="false">
      <c r="A1860" s="61" t="s">
        <v>976</v>
      </c>
      <c r="B1860" s="76" t="s">
        <v>19</v>
      </c>
      <c r="C1860" s="236" t="n">
        <f aca="false">SUM(C1862:C1865)</f>
        <v>9163000</v>
      </c>
      <c r="D1860" s="236" t="n">
        <f aca="false">SUM(D1862:D1865)</f>
        <v>0</v>
      </c>
      <c r="E1860" s="77" t="n">
        <f aca="false">SUM(C1860:D1860)</f>
        <v>9163000</v>
      </c>
    </row>
    <row r="1861" customFormat="false" ht="22.35" hidden="false" customHeight="false" outlineLevel="0" collapsed="false">
      <c r="A1861" s="67" t="s">
        <v>26</v>
      </c>
      <c r="B1861" s="68"/>
      <c r="C1861" s="113" t="n">
        <f aca="false">SUM(C1862:C1864)</f>
        <v>9163000</v>
      </c>
      <c r="D1861" s="113" t="n">
        <f aca="false">SUM(D1862:D1864)</f>
        <v>0</v>
      </c>
      <c r="E1861" s="69" t="n">
        <f aca="false">SUM(C1861:D1861)</f>
        <v>9163000</v>
      </c>
    </row>
    <row r="1862" customFormat="false" ht="22.35" hidden="false" customHeight="false" outlineLevel="0" collapsed="false">
      <c r="A1862" s="75" t="s">
        <v>555</v>
      </c>
      <c r="B1862" s="87" t="s">
        <v>556</v>
      </c>
      <c r="C1862" s="73" t="n">
        <v>8159000</v>
      </c>
      <c r="D1862" s="73"/>
      <c r="E1862" s="73" t="n">
        <f aca="false">SUM(C1862:D1862)</f>
        <v>8159000</v>
      </c>
    </row>
    <row r="1863" customFormat="false" ht="64.15" hidden="false" customHeight="false" outlineLevel="0" collapsed="false">
      <c r="A1863" s="75" t="s">
        <v>977</v>
      </c>
      <c r="B1863" s="87" t="s">
        <v>978</v>
      </c>
      <c r="C1863" s="73" t="n">
        <v>950000</v>
      </c>
      <c r="D1863" s="73"/>
      <c r="E1863" s="73" t="n">
        <f aca="false">SUM(C1863:D1863)</f>
        <v>950000</v>
      </c>
    </row>
    <row r="1864" customFormat="false" ht="43.25" hidden="false" customHeight="false" outlineLevel="0" collapsed="false">
      <c r="A1864" s="75" t="s">
        <v>328</v>
      </c>
      <c r="B1864" s="87" t="s">
        <v>329</v>
      </c>
      <c r="C1864" s="73" t="n">
        <v>54000</v>
      </c>
      <c r="D1864" s="73"/>
      <c r="E1864" s="73" t="n">
        <f aca="false">SUM(C1864:D1864)</f>
        <v>54000</v>
      </c>
    </row>
    <row r="1865" customFormat="false" ht="22.35" hidden="false" customHeight="false" outlineLevel="0" collapsed="false">
      <c r="A1865" s="75" t="s">
        <v>979</v>
      </c>
      <c r="B1865" s="87" t="s">
        <v>58</v>
      </c>
      <c r="C1865" s="73"/>
      <c r="D1865" s="73"/>
      <c r="E1865" s="73" t="n">
        <f aca="false">SUM(C1865:D1865)</f>
        <v>0</v>
      </c>
    </row>
    <row r="1866" customFormat="false" ht="12.8" hidden="false" customHeight="false" outlineLevel="0" collapsed="false">
      <c r="A1866" s="75"/>
      <c r="B1866" s="87"/>
      <c r="C1866" s="69"/>
      <c r="D1866" s="69"/>
      <c r="E1866" s="69"/>
    </row>
    <row r="1867" customFormat="false" ht="57.45" hidden="false" customHeight="false" outlineLevel="0" collapsed="false">
      <c r="A1867" s="61" t="s">
        <v>980</v>
      </c>
      <c r="B1867" s="76" t="s">
        <v>19</v>
      </c>
      <c r="C1867" s="63" t="n">
        <f aca="false">SUM(C1869:C1890)</f>
        <v>74481180</v>
      </c>
      <c r="D1867" s="63" t="n">
        <f aca="false">SUM(D1869:D1890)</f>
        <v>73139795</v>
      </c>
      <c r="E1867" s="63" t="n">
        <f aca="false">SUM(C1867:D1867)</f>
        <v>147620975</v>
      </c>
    </row>
    <row r="1868" customFormat="false" ht="22.35" hidden="false" customHeight="false" outlineLevel="0" collapsed="false">
      <c r="A1868" s="67" t="s">
        <v>26</v>
      </c>
      <c r="B1868" s="68"/>
      <c r="C1868" s="69" t="n">
        <f aca="false">SUM(C1869:C1888)</f>
        <v>74481180</v>
      </c>
      <c r="D1868" s="113" t="n">
        <f aca="false">SUM(D1869:D1888)</f>
        <v>73139795</v>
      </c>
      <c r="E1868" s="69" t="n">
        <f aca="false">SUM(C1868:D1868)</f>
        <v>147620975</v>
      </c>
    </row>
    <row r="1869" customFormat="false" ht="43.25" hidden="false" customHeight="false" outlineLevel="0" collapsed="false">
      <c r="A1869" s="72" t="s">
        <v>27</v>
      </c>
      <c r="B1869" s="48" t="n">
        <v>0</v>
      </c>
      <c r="C1869" s="69"/>
      <c r="D1869" s="69" t="n">
        <v>15276695</v>
      </c>
      <c r="E1869" s="69" t="n">
        <f aca="false">SUM(C1869:D1869)</f>
        <v>15276695</v>
      </c>
    </row>
    <row r="1870" customFormat="false" ht="74.6" hidden="false" customHeight="false" outlineLevel="0" collapsed="false">
      <c r="A1870" s="72" t="s">
        <v>981</v>
      </c>
      <c r="B1870" s="48" t="s">
        <v>982</v>
      </c>
      <c r="C1870" s="69" t="n">
        <f aca="false">2221600+25000</f>
        <v>2246600</v>
      </c>
      <c r="D1870" s="69" t="n">
        <v>10358855</v>
      </c>
      <c r="E1870" s="69" t="n">
        <f aca="false">SUM(C1870:D1870)</f>
        <v>12605455</v>
      </c>
    </row>
    <row r="1871" customFormat="false" ht="85.05" hidden="false" customHeight="false" outlineLevel="0" collapsed="false">
      <c r="A1871" s="126" t="s">
        <v>983</v>
      </c>
      <c r="B1871" s="48"/>
      <c r="C1871" s="69"/>
      <c r="D1871" s="69"/>
      <c r="E1871" s="69"/>
    </row>
    <row r="1872" customFormat="false" ht="32.8" hidden="false" customHeight="false" outlineLevel="0" collapsed="false">
      <c r="A1872" s="72" t="s">
        <v>984</v>
      </c>
      <c r="B1872" s="48" t="s">
        <v>985</v>
      </c>
      <c r="C1872" s="69" t="n">
        <f aca="false">11082339+1564000</f>
        <v>12646339</v>
      </c>
      <c r="D1872" s="69" t="n">
        <v>5650285</v>
      </c>
      <c r="E1872" s="69" t="n">
        <f aca="false">SUM(C1872:D1872)</f>
        <v>18296624</v>
      </c>
    </row>
    <row r="1873" customFormat="false" ht="53.7" hidden="false" customHeight="false" outlineLevel="0" collapsed="false">
      <c r="A1873" s="72" t="s">
        <v>986</v>
      </c>
      <c r="B1873" s="48" t="s">
        <v>987</v>
      </c>
      <c r="C1873" s="69" t="n">
        <f aca="false">5905200+1118000</f>
        <v>7023200</v>
      </c>
      <c r="D1873" s="69" t="n">
        <v>2301968</v>
      </c>
      <c r="E1873" s="69" t="n">
        <f aca="false">SUM(C1873:D1873)</f>
        <v>9325168</v>
      </c>
    </row>
    <row r="1874" customFormat="false" ht="53.7" hidden="false" customHeight="false" outlineLevel="0" collapsed="false">
      <c r="A1874" s="72" t="s">
        <v>988</v>
      </c>
      <c r="B1874" s="48" t="s">
        <v>989</v>
      </c>
      <c r="C1874" s="69" t="n">
        <v>25500</v>
      </c>
      <c r="D1874" s="69" t="n">
        <v>1046349</v>
      </c>
      <c r="E1874" s="69" t="n">
        <f aca="false">SUM(C1874:D1874)</f>
        <v>1071849</v>
      </c>
    </row>
    <row r="1875" customFormat="false" ht="53.7" hidden="false" customHeight="false" outlineLevel="0" collapsed="false">
      <c r="A1875" s="72" t="s">
        <v>990</v>
      </c>
      <c r="B1875" s="48" t="s">
        <v>991</v>
      </c>
      <c r="C1875" s="69" t="n">
        <v>165700</v>
      </c>
      <c r="D1875" s="69" t="n">
        <v>2406603</v>
      </c>
      <c r="E1875" s="69" t="n">
        <f aca="false">SUM(C1875:D1875)</f>
        <v>2572303</v>
      </c>
    </row>
    <row r="1876" customFormat="false" ht="64.15" hidden="false" customHeight="false" outlineLevel="0" collapsed="false">
      <c r="A1876" s="75" t="s">
        <v>992</v>
      </c>
      <c r="B1876" s="87" t="s">
        <v>993</v>
      </c>
      <c r="C1876" s="69" t="n">
        <v>949800</v>
      </c>
      <c r="D1876" s="69" t="n">
        <v>104635</v>
      </c>
      <c r="E1876" s="69" t="n">
        <f aca="false">SUM(C1876:D1876)</f>
        <v>1054435</v>
      </c>
    </row>
    <row r="1877" customFormat="false" ht="43.25" hidden="false" customHeight="false" outlineLevel="0" collapsed="false">
      <c r="A1877" s="75" t="s">
        <v>994</v>
      </c>
      <c r="B1877" s="48" t="s">
        <v>421</v>
      </c>
      <c r="C1877" s="69" t="n">
        <v>529972</v>
      </c>
      <c r="D1877" s="69"/>
      <c r="E1877" s="69" t="n">
        <f aca="false">SUM(C1877:D1877)</f>
        <v>529972</v>
      </c>
    </row>
    <row r="1878" customFormat="false" ht="43.25" hidden="false" customHeight="false" outlineLevel="0" collapsed="false">
      <c r="A1878" s="75" t="s">
        <v>328</v>
      </c>
      <c r="B1878" s="48" t="s">
        <v>329</v>
      </c>
      <c r="C1878" s="69" t="n">
        <v>134800</v>
      </c>
      <c r="D1878" s="69" t="n">
        <v>26159</v>
      </c>
      <c r="E1878" s="69" t="n">
        <f aca="false">SUM(C1878:D1878)</f>
        <v>160959</v>
      </c>
    </row>
    <row r="1879" customFormat="false" ht="32.8" hidden="false" customHeight="false" outlineLevel="0" collapsed="false">
      <c r="A1879" s="75" t="s">
        <v>145</v>
      </c>
      <c r="B1879" s="48" t="s">
        <v>146</v>
      </c>
      <c r="C1879" s="69" t="n">
        <v>57580</v>
      </c>
      <c r="D1879" s="69"/>
      <c r="E1879" s="69" t="n">
        <f aca="false">SUM(C1879:D1879)</f>
        <v>57580</v>
      </c>
    </row>
    <row r="1880" customFormat="false" ht="32.8" hidden="false" customHeight="false" outlineLevel="0" collapsed="false">
      <c r="A1880" s="75" t="s">
        <v>30</v>
      </c>
      <c r="B1880" s="48" t="s">
        <v>31</v>
      </c>
      <c r="C1880" s="69" t="n">
        <v>305061</v>
      </c>
      <c r="D1880" s="69"/>
      <c r="E1880" s="69" t="n">
        <f aca="false">SUM(C1880:D1880)</f>
        <v>305061</v>
      </c>
    </row>
    <row r="1881" customFormat="false" ht="74.6" hidden="false" customHeight="false" outlineLevel="0" collapsed="false">
      <c r="A1881" s="72" t="s">
        <v>995</v>
      </c>
      <c r="B1881" s="48" t="s">
        <v>996</v>
      </c>
      <c r="C1881" s="69" t="n">
        <f aca="false">47051851+300000</f>
        <v>47351851</v>
      </c>
      <c r="D1881" s="69" t="n">
        <v>35968246</v>
      </c>
      <c r="E1881" s="69" t="n">
        <f aca="false">SUM(C1881:D1881)</f>
        <v>83320097</v>
      </c>
    </row>
    <row r="1882" customFormat="false" ht="22.35" hidden="false" customHeight="false" outlineLevel="0" collapsed="false">
      <c r="A1882" s="72" t="s">
        <v>469</v>
      </c>
      <c r="B1882" s="87" t="s">
        <v>470</v>
      </c>
      <c r="C1882" s="69" t="n">
        <v>2104464</v>
      </c>
      <c r="D1882" s="69"/>
      <c r="E1882" s="69" t="n">
        <f aca="false">SUM(C1882:D1882)</f>
        <v>2104464</v>
      </c>
    </row>
    <row r="1883" customFormat="false" ht="85.05" hidden="false" customHeight="false" outlineLevel="0" collapsed="false">
      <c r="A1883" s="101" t="s">
        <v>997</v>
      </c>
      <c r="B1883" s="102" t="s">
        <v>783</v>
      </c>
      <c r="C1883" s="103" t="n">
        <v>355082</v>
      </c>
      <c r="D1883" s="103"/>
      <c r="E1883" s="103" t="n">
        <f aca="false">SUM(C1883:D1883)</f>
        <v>355082</v>
      </c>
    </row>
    <row r="1884" customFormat="false" ht="12.8" hidden="false" customHeight="false" outlineLevel="0" collapsed="false">
      <c r="A1884" s="84" t="s">
        <v>998</v>
      </c>
      <c r="B1884" s="68" t="s">
        <v>999</v>
      </c>
      <c r="C1884" s="113" t="n">
        <v>585231</v>
      </c>
      <c r="D1884" s="113"/>
      <c r="E1884" s="113" t="n">
        <f aca="false">SUM(C1884:D1884)</f>
        <v>585231</v>
      </c>
    </row>
    <row r="1885" customFormat="false" ht="43.25" hidden="false" customHeight="false" outlineLevel="0" collapsed="false">
      <c r="A1885" s="75" t="s">
        <v>1000</v>
      </c>
      <c r="B1885" s="87" t="s">
        <v>1001</v>
      </c>
      <c r="C1885" s="69"/>
      <c r="D1885" s="69"/>
      <c r="E1885" s="69" t="n">
        <f aca="false">SUM(C1885:D1885)</f>
        <v>0</v>
      </c>
    </row>
    <row r="1886" customFormat="false" ht="12.8" hidden="false" customHeight="false" outlineLevel="0" collapsed="false">
      <c r="A1886" s="72" t="s">
        <v>467</v>
      </c>
      <c r="B1886" s="122" t="s">
        <v>468</v>
      </c>
      <c r="C1886" s="69" t="n">
        <f aca="false">1209985-1209985</f>
        <v>0</v>
      </c>
      <c r="D1886" s="69"/>
      <c r="E1886" s="69" t="n">
        <f aca="false">SUM(C1886:D1886)</f>
        <v>0</v>
      </c>
    </row>
    <row r="1887" customFormat="false" ht="53.7" hidden="false" customHeight="false" outlineLevel="0" collapsed="false">
      <c r="A1887" s="75" t="s">
        <v>1002</v>
      </c>
      <c r="B1887" s="79" t="s">
        <v>1003</v>
      </c>
      <c r="C1887" s="69"/>
      <c r="D1887" s="69"/>
      <c r="E1887" s="69" t="n">
        <f aca="false">SUM(C1887:D1887)</f>
        <v>0</v>
      </c>
    </row>
    <row r="1888" customFormat="false" ht="53.7" hidden="false" customHeight="false" outlineLevel="0" collapsed="false">
      <c r="A1888" s="75" t="s">
        <v>1004</v>
      </c>
      <c r="B1888" s="79" t="s">
        <v>1005</v>
      </c>
      <c r="C1888" s="69"/>
      <c r="D1888" s="69"/>
      <c r="E1888" s="69" t="n">
        <f aca="false">SUM(C1888:D1888)</f>
        <v>0</v>
      </c>
    </row>
    <row r="1889" customFormat="false" ht="32.8" hidden="false" customHeight="false" outlineLevel="0" collapsed="false">
      <c r="A1889" s="72" t="s">
        <v>55</v>
      </c>
      <c r="B1889" s="79" t="s">
        <v>56</v>
      </c>
      <c r="C1889" s="69"/>
      <c r="D1889" s="69"/>
      <c r="E1889" s="69" t="n">
        <f aca="false">SUM(C1889:D1889)</f>
        <v>0</v>
      </c>
    </row>
    <row r="1890" customFormat="false" ht="22.35" hidden="false" customHeight="false" outlineLevel="0" collapsed="false">
      <c r="A1890" s="72" t="s">
        <v>979</v>
      </c>
      <c r="B1890" s="79" t="s">
        <v>58</v>
      </c>
      <c r="C1890" s="69"/>
      <c r="D1890" s="69"/>
      <c r="E1890" s="69" t="n">
        <f aca="false">SUM(C1890:D1890)</f>
        <v>0</v>
      </c>
    </row>
    <row r="1891" customFormat="false" ht="12.8" hidden="false" customHeight="false" outlineLevel="0" collapsed="false">
      <c r="A1891" s="75"/>
      <c r="B1891" s="48"/>
      <c r="C1891" s="69"/>
      <c r="D1891" s="69"/>
      <c r="E1891" s="69" t="n">
        <f aca="false">SUM(C1891:D1891)</f>
        <v>0</v>
      </c>
    </row>
    <row r="1892" customFormat="false" ht="68.65" hidden="false" customHeight="false" outlineLevel="0" collapsed="false">
      <c r="A1892" s="61" t="s">
        <v>1006</v>
      </c>
      <c r="B1892" s="76" t="s">
        <v>19</v>
      </c>
      <c r="C1892" s="108" t="n">
        <f aca="false">SUM(C1894:C1898)</f>
        <v>6892300</v>
      </c>
      <c r="D1892" s="108" t="n">
        <f aca="false">SUM(D1894:D1897)</f>
        <v>0</v>
      </c>
      <c r="E1892" s="108" t="n">
        <f aca="false">SUM(C1892:D1892)</f>
        <v>6892300</v>
      </c>
    </row>
    <row r="1893" customFormat="false" ht="22.35" hidden="false" customHeight="false" outlineLevel="0" collapsed="false">
      <c r="A1893" s="67" t="s">
        <v>26</v>
      </c>
      <c r="B1893" s="68"/>
      <c r="C1893" s="69" t="n">
        <f aca="false">SUM(C1894:C1896)</f>
        <v>6892300</v>
      </c>
      <c r="D1893" s="113" t="n">
        <f aca="false">SUM(D1894)</f>
        <v>0</v>
      </c>
      <c r="E1893" s="69" t="n">
        <f aca="false">SUM(C1893:D1893)</f>
        <v>6892300</v>
      </c>
    </row>
    <row r="1894" customFormat="false" ht="22.35" hidden="false" customHeight="false" outlineLevel="0" collapsed="false">
      <c r="A1894" s="75" t="s">
        <v>1007</v>
      </c>
      <c r="B1894" s="87" t="s">
        <v>556</v>
      </c>
      <c r="C1894" s="69" t="n">
        <f aca="false">6809300+83000</f>
        <v>6892300</v>
      </c>
      <c r="D1894" s="69"/>
      <c r="E1894" s="69" t="n">
        <f aca="false">SUM(C1894:D1894)</f>
        <v>6892300</v>
      </c>
    </row>
    <row r="1895" customFormat="false" ht="43.25" hidden="false" customHeight="false" outlineLevel="0" collapsed="false">
      <c r="A1895" s="75" t="s">
        <v>1008</v>
      </c>
      <c r="B1895" s="122" t="s">
        <v>1009</v>
      </c>
      <c r="C1895" s="69"/>
      <c r="D1895" s="69"/>
      <c r="E1895" s="69" t="n">
        <f aca="false">SUM(C1895:D1895)</f>
        <v>0</v>
      </c>
    </row>
    <row r="1896" customFormat="false" ht="105.95" hidden="false" customHeight="false" outlineLevel="0" collapsed="false">
      <c r="A1896" s="75" t="s">
        <v>1010</v>
      </c>
      <c r="B1896" s="122" t="s">
        <v>1011</v>
      </c>
      <c r="C1896" s="69"/>
      <c r="D1896" s="69"/>
      <c r="E1896" s="69"/>
    </row>
    <row r="1897" customFormat="false" ht="32.8" hidden="false" customHeight="false" outlineLevel="0" collapsed="false">
      <c r="A1897" s="75" t="s">
        <v>55</v>
      </c>
      <c r="B1897" s="122" t="s">
        <v>56</v>
      </c>
      <c r="C1897" s="69"/>
      <c r="D1897" s="69"/>
      <c r="E1897" s="69" t="n">
        <f aca="false">SUM(C1897:D1897)</f>
        <v>0</v>
      </c>
    </row>
    <row r="1898" customFormat="false" ht="22.35" hidden="false" customHeight="false" outlineLevel="0" collapsed="false">
      <c r="A1898" s="75" t="s">
        <v>979</v>
      </c>
      <c r="B1898" s="122" t="s">
        <v>58</v>
      </c>
      <c r="C1898" s="69"/>
      <c r="D1898" s="69"/>
      <c r="E1898" s="69"/>
    </row>
    <row r="1899" customFormat="false" ht="12.8" hidden="false" customHeight="false" outlineLevel="0" collapsed="false">
      <c r="A1899" s="169"/>
      <c r="B1899" s="93"/>
      <c r="C1899" s="69"/>
      <c r="D1899" s="69"/>
      <c r="E1899" s="69" t="n">
        <f aca="false">SUM(C1899:D1899)</f>
        <v>0</v>
      </c>
    </row>
    <row r="1900" customFormat="false" ht="57.45" hidden="false" customHeight="false" outlineLevel="0" collapsed="false">
      <c r="A1900" s="61" t="s">
        <v>1012</v>
      </c>
      <c r="B1900" s="76" t="s">
        <v>19</v>
      </c>
      <c r="C1900" s="108" t="n">
        <f aca="false">SUM(C1902:C1906)</f>
        <v>29093100</v>
      </c>
      <c r="D1900" s="108" t="n">
        <f aca="false">SUM(D1902:D1906)</f>
        <v>0</v>
      </c>
      <c r="E1900" s="108" t="n">
        <f aca="false">SUM(C1900:D1900)</f>
        <v>29093100</v>
      </c>
    </row>
    <row r="1901" customFormat="false" ht="22.35" hidden="false" customHeight="false" outlineLevel="0" collapsed="false">
      <c r="A1901" s="67" t="s">
        <v>26</v>
      </c>
      <c r="B1901" s="68"/>
      <c r="C1901" s="69" t="n">
        <f aca="false">SUM(C1902:C1905)</f>
        <v>29093100</v>
      </c>
      <c r="D1901" s="113" t="n">
        <f aca="false">SUM(D1902:D1903)</f>
        <v>0</v>
      </c>
      <c r="E1901" s="69" t="n">
        <f aca="false">SUM(C1901:D1901)</f>
        <v>29093100</v>
      </c>
    </row>
    <row r="1902" customFormat="false" ht="22.35" hidden="false" customHeight="false" outlineLevel="0" collapsed="false">
      <c r="A1902" s="75" t="s">
        <v>1007</v>
      </c>
      <c r="B1902" s="87" t="s">
        <v>556</v>
      </c>
      <c r="C1902" s="69" t="n">
        <f aca="false">28630100+438000</f>
        <v>29068100</v>
      </c>
      <c r="D1902" s="69"/>
      <c r="E1902" s="69" t="n">
        <f aca="false">SUM(C1902:D1902)</f>
        <v>29068100</v>
      </c>
    </row>
    <row r="1903" customFormat="false" ht="32.8" hidden="false" customHeight="false" outlineLevel="0" collapsed="false">
      <c r="A1903" s="75" t="s">
        <v>30</v>
      </c>
      <c r="B1903" s="48" t="s">
        <v>31</v>
      </c>
      <c r="C1903" s="69" t="n">
        <v>25000</v>
      </c>
      <c r="D1903" s="69"/>
      <c r="E1903" s="69" t="n">
        <f aca="false">SUM(C1903:D1903)</f>
        <v>25000</v>
      </c>
    </row>
    <row r="1904" customFormat="false" ht="43.25" hidden="false" customHeight="false" outlineLevel="0" collapsed="false">
      <c r="A1904" s="75" t="s">
        <v>1008</v>
      </c>
      <c r="B1904" s="79" t="s">
        <v>1009</v>
      </c>
      <c r="C1904" s="69"/>
      <c r="D1904" s="69"/>
      <c r="E1904" s="69" t="n">
        <f aca="false">SUM(C1904:D1904)</f>
        <v>0</v>
      </c>
    </row>
    <row r="1905" customFormat="false" ht="105.95" hidden="false" customHeight="false" outlineLevel="0" collapsed="false">
      <c r="A1905" s="75" t="s">
        <v>1010</v>
      </c>
      <c r="B1905" s="79" t="s">
        <v>1011</v>
      </c>
      <c r="C1905" s="69"/>
      <c r="D1905" s="69"/>
      <c r="E1905" s="69"/>
    </row>
    <row r="1906" customFormat="false" ht="22.35" hidden="false" customHeight="false" outlineLevel="0" collapsed="false">
      <c r="A1906" s="72" t="s">
        <v>979</v>
      </c>
      <c r="B1906" s="79" t="s">
        <v>58</v>
      </c>
      <c r="C1906" s="69"/>
      <c r="D1906" s="69"/>
      <c r="E1906" s="69" t="n">
        <f aca="false">SUM(C1906:D1906)</f>
        <v>0</v>
      </c>
    </row>
    <row r="1907" customFormat="false" ht="12.8" hidden="false" customHeight="false" outlineLevel="0" collapsed="false">
      <c r="A1907" s="75"/>
      <c r="B1907" s="87"/>
      <c r="C1907" s="69"/>
      <c r="D1907" s="69"/>
      <c r="E1907" s="69"/>
    </row>
    <row r="1908" customFormat="false" ht="57.45" hidden="false" customHeight="false" outlineLevel="0" collapsed="false">
      <c r="A1908" s="61" t="s">
        <v>1013</v>
      </c>
      <c r="B1908" s="76" t="s">
        <v>19</v>
      </c>
      <c r="C1908" s="108" t="n">
        <f aca="false">SUM(C1910:C1912)</f>
        <v>6145500</v>
      </c>
      <c r="D1908" s="108" t="n">
        <f aca="false">SUM(D1910:D1912)</f>
        <v>0</v>
      </c>
      <c r="E1908" s="108" t="n">
        <f aca="false">SUM(C1908:D1908)</f>
        <v>6145500</v>
      </c>
    </row>
    <row r="1909" customFormat="false" ht="22.35" hidden="false" customHeight="false" outlineLevel="0" collapsed="false">
      <c r="A1909" s="67" t="s">
        <v>26</v>
      </c>
      <c r="B1909" s="68"/>
      <c r="C1909" s="113" t="n">
        <f aca="false">SUM(C1910:C1911)</f>
        <v>6145500</v>
      </c>
      <c r="D1909" s="113" t="n">
        <f aca="false">SUM(D1910:D1910)</f>
        <v>0</v>
      </c>
      <c r="E1909" s="113" t="n">
        <f aca="false">SUM(C1909:D1909)</f>
        <v>6145500</v>
      </c>
    </row>
    <row r="1910" customFormat="false" ht="22.35" hidden="false" customHeight="false" outlineLevel="0" collapsed="false">
      <c r="A1910" s="75" t="s">
        <v>1007</v>
      </c>
      <c r="B1910" s="87" t="s">
        <v>556</v>
      </c>
      <c r="C1910" s="69" t="n">
        <f aca="false">6055500+90000</f>
        <v>6145500</v>
      </c>
      <c r="D1910" s="69"/>
      <c r="E1910" s="82" t="n">
        <f aca="false">SUM(C1910:D1910)</f>
        <v>6145500</v>
      </c>
    </row>
    <row r="1911" customFormat="false" ht="43.25" hidden="false" customHeight="false" outlineLevel="0" collapsed="false">
      <c r="A1911" s="75" t="s">
        <v>1008</v>
      </c>
      <c r="B1911" s="79" t="s">
        <v>1009</v>
      </c>
      <c r="C1911" s="69"/>
      <c r="D1911" s="69"/>
      <c r="E1911" s="82" t="n">
        <f aca="false">SUM(C1911:D1911)</f>
        <v>0</v>
      </c>
    </row>
    <row r="1912" customFormat="false" ht="22.35" hidden="false" customHeight="false" outlineLevel="0" collapsed="false">
      <c r="A1912" s="72" t="s">
        <v>979</v>
      </c>
      <c r="B1912" s="79" t="s">
        <v>58</v>
      </c>
      <c r="C1912" s="69"/>
      <c r="D1912" s="69"/>
      <c r="E1912" s="69" t="n">
        <f aca="false">SUM(C1912:D1912)</f>
        <v>0</v>
      </c>
    </row>
    <row r="1913" customFormat="false" ht="12.8" hidden="false" customHeight="false" outlineLevel="0" collapsed="false">
      <c r="A1913" s="75"/>
      <c r="B1913" s="87"/>
      <c r="C1913" s="69"/>
      <c r="D1913" s="69"/>
      <c r="E1913" s="69"/>
    </row>
    <row r="1914" customFormat="false" ht="68.65" hidden="false" customHeight="false" outlineLevel="0" collapsed="false">
      <c r="A1914" s="61" t="s">
        <v>1014</v>
      </c>
      <c r="B1914" s="76" t="s">
        <v>19</v>
      </c>
      <c r="C1914" s="108" t="n">
        <f aca="false">SUM(C1916:C1921)</f>
        <v>18720000</v>
      </c>
      <c r="D1914" s="108" t="n">
        <f aca="false">SUM(D1916:D1921)</f>
        <v>0</v>
      </c>
      <c r="E1914" s="108" t="n">
        <f aca="false">SUM(C1914:D1914)</f>
        <v>18720000</v>
      </c>
    </row>
    <row r="1915" customFormat="false" ht="22.35" hidden="false" customHeight="false" outlineLevel="0" collapsed="false">
      <c r="A1915" s="67" t="s">
        <v>26</v>
      </c>
      <c r="B1915" s="68"/>
      <c r="C1915" s="113" t="n">
        <f aca="false">SUM(C1916:C1919)</f>
        <v>18720000</v>
      </c>
      <c r="D1915" s="113" t="n">
        <f aca="false">SUM(D1916:D1918)</f>
        <v>0</v>
      </c>
      <c r="E1915" s="113" t="n">
        <f aca="false">SUM(C1915:D1915)</f>
        <v>18720000</v>
      </c>
    </row>
    <row r="1916" customFormat="false" ht="22.35" hidden="false" customHeight="false" outlineLevel="0" collapsed="false">
      <c r="A1916" s="75" t="s">
        <v>555</v>
      </c>
      <c r="B1916" s="87" t="s">
        <v>556</v>
      </c>
      <c r="C1916" s="69" t="n">
        <f aca="false">18433000+257000</f>
        <v>18690000</v>
      </c>
      <c r="D1916" s="69"/>
      <c r="E1916" s="69" t="n">
        <f aca="false">SUM(C1916:D1916)</f>
        <v>18690000</v>
      </c>
    </row>
    <row r="1917" customFormat="false" ht="32.8" hidden="false" customHeight="false" outlineLevel="0" collapsed="false">
      <c r="A1917" s="75" t="s">
        <v>30</v>
      </c>
      <c r="B1917" s="48" t="s">
        <v>31</v>
      </c>
      <c r="C1917" s="69" t="n">
        <v>30000</v>
      </c>
      <c r="D1917" s="69"/>
      <c r="E1917" s="69" t="n">
        <f aca="false">SUM(C1917:D1917)</f>
        <v>30000</v>
      </c>
    </row>
    <row r="1918" customFormat="false" ht="43.25" hidden="false" customHeight="false" outlineLevel="0" collapsed="false">
      <c r="A1918" s="75" t="s">
        <v>1008</v>
      </c>
      <c r="B1918" s="79" t="s">
        <v>1009</v>
      </c>
      <c r="C1918" s="69"/>
      <c r="D1918" s="69"/>
      <c r="E1918" s="69" t="n">
        <f aca="false">SUM(C1918:D1918)</f>
        <v>0</v>
      </c>
    </row>
    <row r="1919" customFormat="false" ht="105.95" hidden="false" customHeight="false" outlineLevel="0" collapsed="false">
      <c r="A1919" s="75" t="s">
        <v>1010</v>
      </c>
      <c r="B1919" s="79" t="s">
        <v>1011</v>
      </c>
      <c r="C1919" s="69"/>
      <c r="D1919" s="69"/>
      <c r="E1919" s="69"/>
    </row>
    <row r="1920" customFormat="false" ht="32.8" hidden="false" customHeight="false" outlineLevel="0" collapsed="false">
      <c r="A1920" s="75" t="s">
        <v>55</v>
      </c>
      <c r="B1920" s="79" t="s">
        <v>56</v>
      </c>
      <c r="C1920" s="69"/>
      <c r="D1920" s="69"/>
      <c r="E1920" s="69" t="n">
        <f aca="false">SUM(C1920:D1920)</f>
        <v>0</v>
      </c>
    </row>
    <row r="1921" customFormat="false" ht="22.35" hidden="false" customHeight="false" outlineLevel="0" collapsed="false">
      <c r="A1921" s="75" t="s">
        <v>979</v>
      </c>
      <c r="B1921" s="79" t="s">
        <v>58</v>
      </c>
      <c r="C1921" s="69"/>
      <c r="D1921" s="69"/>
      <c r="E1921" s="69" t="n">
        <f aca="false">SUM(C1921:D1921)</f>
        <v>0</v>
      </c>
    </row>
    <row r="1922" customFormat="false" ht="12.8" hidden="false" customHeight="false" outlineLevel="0" collapsed="false">
      <c r="A1922" s="75"/>
      <c r="B1922" s="87"/>
      <c r="C1922" s="69"/>
      <c r="D1922" s="69"/>
      <c r="E1922" s="69"/>
    </row>
    <row r="1923" customFormat="false" ht="68.65" hidden="false" customHeight="false" outlineLevel="0" collapsed="false">
      <c r="A1923" s="61" t="s">
        <v>1015</v>
      </c>
      <c r="B1923" s="76" t="s">
        <v>19</v>
      </c>
      <c r="C1923" s="108" t="n">
        <f aca="false">SUM(C1925:C1929)</f>
        <v>10764700</v>
      </c>
      <c r="D1923" s="108" t="n">
        <f aca="false">SUM(D1925)</f>
        <v>0</v>
      </c>
      <c r="E1923" s="108" t="n">
        <f aca="false">SUM(C1923:D1923)</f>
        <v>10764700</v>
      </c>
    </row>
    <row r="1924" customFormat="false" ht="22.35" hidden="false" customHeight="false" outlineLevel="0" collapsed="false">
      <c r="A1924" s="67" t="s">
        <v>26</v>
      </c>
      <c r="B1924" s="130"/>
      <c r="C1924" s="69" t="n">
        <f aca="false">SUM(C1925:C1928)</f>
        <v>10764700</v>
      </c>
      <c r="D1924" s="112"/>
      <c r="E1924" s="69" t="n">
        <f aca="false">SUM(C1924:D1924)</f>
        <v>10764700</v>
      </c>
    </row>
    <row r="1925" customFormat="false" ht="22.35" hidden="false" customHeight="false" outlineLevel="0" collapsed="false">
      <c r="A1925" s="75" t="s">
        <v>1007</v>
      </c>
      <c r="B1925" s="87" t="s">
        <v>556</v>
      </c>
      <c r="C1925" s="69" t="n">
        <f aca="false">10561700+158000</f>
        <v>10719700</v>
      </c>
      <c r="D1925" s="69"/>
      <c r="E1925" s="69" t="n">
        <f aca="false">SUM(C1925:D1925)</f>
        <v>10719700</v>
      </c>
    </row>
    <row r="1926" customFormat="false" ht="32.8" hidden="false" customHeight="false" outlineLevel="0" collapsed="false">
      <c r="A1926" s="75" t="s">
        <v>30</v>
      </c>
      <c r="B1926" s="48" t="s">
        <v>31</v>
      </c>
      <c r="C1926" s="69" t="n">
        <v>45000</v>
      </c>
      <c r="D1926" s="69"/>
      <c r="E1926" s="69" t="n">
        <f aca="false">SUM(C1926:D1926)</f>
        <v>45000</v>
      </c>
    </row>
    <row r="1927" customFormat="false" ht="43.25" hidden="false" customHeight="false" outlineLevel="0" collapsed="false">
      <c r="A1927" s="75" t="s">
        <v>1008</v>
      </c>
      <c r="B1927" s="79" t="s">
        <v>1009</v>
      </c>
      <c r="C1927" s="69"/>
      <c r="D1927" s="69"/>
      <c r="E1927" s="69" t="n">
        <f aca="false">SUM(C1927:D1927)</f>
        <v>0</v>
      </c>
    </row>
    <row r="1928" customFormat="false" ht="105.95" hidden="false" customHeight="false" outlineLevel="0" collapsed="false">
      <c r="A1928" s="75" t="s">
        <v>1010</v>
      </c>
      <c r="B1928" s="79" t="s">
        <v>1011</v>
      </c>
      <c r="C1928" s="69"/>
      <c r="D1928" s="69"/>
      <c r="E1928" s="69"/>
    </row>
    <row r="1929" customFormat="false" ht="22.35" hidden="false" customHeight="false" outlineLevel="0" collapsed="false">
      <c r="A1929" s="75" t="s">
        <v>979</v>
      </c>
      <c r="B1929" s="79" t="s">
        <v>58</v>
      </c>
      <c r="C1929" s="69"/>
      <c r="D1929" s="69"/>
      <c r="E1929" s="69"/>
    </row>
    <row r="1930" customFormat="false" ht="12.8" hidden="false" customHeight="false" outlineLevel="0" collapsed="false">
      <c r="A1930" s="169"/>
      <c r="B1930" s="93"/>
      <c r="C1930" s="112"/>
      <c r="D1930" s="112"/>
      <c r="E1930" s="112" t="n">
        <f aca="false">SUM(C1930:D1930)</f>
        <v>0</v>
      </c>
    </row>
    <row r="1931" customFormat="false" ht="68.65" hidden="false" customHeight="false" outlineLevel="0" collapsed="false">
      <c r="A1931" s="61" t="s">
        <v>1016</v>
      </c>
      <c r="B1931" s="76" t="s">
        <v>19</v>
      </c>
      <c r="C1931" s="108" t="n">
        <f aca="false">SUM(C1933:C1938)</f>
        <v>25281000</v>
      </c>
      <c r="D1931" s="108" t="n">
        <f aca="false">SUM(D1933:D1938)</f>
        <v>0</v>
      </c>
      <c r="E1931" s="108" t="n">
        <f aca="false">SUM(C1931:D1931)</f>
        <v>25281000</v>
      </c>
    </row>
    <row r="1932" customFormat="false" ht="22.35" hidden="false" customHeight="false" outlineLevel="0" collapsed="false">
      <c r="A1932" s="67" t="s">
        <v>26</v>
      </c>
      <c r="B1932" s="68"/>
      <c r="C1932" s="113" t="n">
        <f aca="false">SUM(C1933:C1935)</f>
        <v>25281000</v>
      </c>
      <c r="D1932" s="113" t="n">
        <f aca="false">SUM(D1933:D1934)</f>
        <v>0</v>
      </c>
      <c r="E1932" s="113" t="n">
        <f aca="false">SUM(C1932:D1932)</f>
        <v>25281000</v>
      </c>
    </row>
    <row r="1933" customFormat="false" ht="22.35" hidden="false" customHeight="false" outlineLevel="0" collapsed="false">
      <c r="A1933" s="75" t="s">
        <v>1007</v>
      </c>
      <c r="B1933" s="87" t="s">
        <v>556</v>
      </c>
      <c r="C1933" s="69" t="n">
        <f aca="false">24929000+322000</f>
        <v>25251000</v>
      </c>
      <c r="D1933" s="69"/>
      <c r="E1933" s="82" t="n">
        <f aca="false">SUM(C1933:D1933)</f>
        <v>25251000</v>
      </c>
    </row>
    <row r="1934" customFormat="false" ht="32.8" hidden="false" customHeight="false" outlineLevel="0" collapsed="false">
      <c r="A1934" s="75" t="s">
        <v>30</v>
      </c>
      <c r="B1934" s="48" t="s">
        <v>31</v>
      </c>
      <c r="C1934" s="69" t="n">
        <v>30000</v>
      </c>
      <c r="D1934" s="69"/>
      <c r="E1934" s="82" t="n">
        <f aca="false">SUM(C1934:D1934)</f>
        <v>30000</v>
      </c>
    </row>
    <row r="1935" customFormat="false" ht="43.25" hidden="false" customHeight="false" outlineLevel="0" collapsed="false">
      <c r="A1935" s="75" t="s">
        <v>1008</v>
      </c>
      <c r="B1935" s="79" t="s">
        <v>1009</v>
      </c>
      <c r="C1935" s="69"/>
      <c r="D1935" s="69"/>
      <c r="E1935" s="82" t="n">
        <f aca="false">SUM(C1935:D1935)</f>
        <v>0</v>
      </c>
    </row>
    <row r="1936" customFormat="false" ht="105.95" hidden="false" customHeight="false" outlineLevel="0" collapsed="false">
      <c r="A1936" s="75" t="s">
        <v>1010</v>
      </c>
      <c r="B1936" s="79" t="s">
        <v>1011</v>
      </c>
      <c r="C1936" s="69"/>
      <c r="D1936" s="69"/>
      <c r="E1936" s="82"/>
    </row>
    <row r="1937" customFormat="false" ht="32.8" hidden="false" customHeight="false" outlineLevel="0" collapsed="false">
      <c r="A1937" s="75" t="s">
        <v>55</v>
      </c>
      <c r="B1937" s="79" t="s">
        <v>56</v>
      </c>
      <c r="C1937" s="69"/>
      <c r="D1937" s="69"/>
      <c r="E1937" s="82" t="n">
        <f aca="false">SUM(C1937:D1937)</f>
        <v>0</v>
      </c>
    </row>
    <row r="1938" customFormat="false" ht="22.35" hidden="false" customHeight="false" outlineLevel="0" collapsed="false">
      <c r="A1938" s="75" t="s">
        <v>979</v>
      </c>
      <c r="B1938" s="79" t="s">
        <v>58</v>
      </c>
      <c r="C1938" s="69"/>
      <c r="D1938" s="69"/>
      <c r="E1938" s="82" t="n">
        <f aca="false">SUM(C1938:D1938)</f>
        <v>0</v>
      </c>
    </row>
    <row r="1939" customFormat="false" ht="12.8" hidden="false" customHeight="false" outlineLevel="0" collapsed="false">
      <c r="A1939" s="169"/>
      <c r="B1939" s="93"/>
      <c r="C1939" s="112"/>
      <c r="D1939" s="112"/>
      <c r="E1939" s="112" t="n">
        <f aca="false">SUM(C1939:D1939)</f>
        <v>0</v>
      </c>
    </row>
    <row r="1940" customFormat="false" ht="68.65" hidden="false" customHeight="false" outlineLevel="0" collapsed="false">
      <c r="A1940" s="61" t="s">
        <v>1017</v>
      </c>
      <c r="B1940" s="76" t="s">
        <v>19</v>
      </c>
      <c r="C1940" s="108" t="n">
        <f aca="false">SUM(C1942:C1946)</f>
        <v>14137800</v>
      </c>
      <c r="D1940" s="118" t="n">
        <f aca="false">SUM(D1942:D1946)</f>
        <v>0</v>
      </c>
      <c r="E1940" s="108" t="n">
        <f aca="false">SUM(C1940:D1940)</f>
        <v>14137800</v>
      </c>
    </row>
    <row r="1941" customFormat="false" ht="22.35" hidden="false" customHeight="false" outlineLevel="0" collapsed="false">
      <c r="A1941" s="67" t="s">
        <v>26</v>
      </c>
      <c r="B1941" s="68"/>
      <c r="C1941" s="113" t="n">
        <f aca="false">SUM(C1942:C1944)</f>
        <v>14137800</v>
      </c>
      <c r="D1941" s="113" t="n">
        <f aca="false">SUM(D1942:D1943)</f>
        <v>0</v>
      </c>
      <c r="E1941" s="113" t="n">
        <f aca="false">SUM(C1941:D1941)</f>
        <v>14137800</v>
      </c>
    </row>
    <row r="1942" customFormat="false" ht="22.35" hidden="false" customHeight="false" outlineLevel="0" collapsed="false">
      <c r="A1942" s="75" t="s">
        <v>1007</v>
      </c>
      <c r="B1942" s="87" t="s">
        <v>556</v>
      </c>
      <c r="C1942" s="69" t="n">
        <f aca="false">13986800+151000</f>
        <v>14137800</v>
      </c>
      <c r="D1942" s="69"/>
      <c r="E1942" s="69" t="n">
        <f aca="false">SUM(C1942:D1942)</f>
        <v>14137800</v>
      </c>
    </row>
    <row r="1943" customFormat="false" ht="43.25" hidden="false" customHeight="false" outlineLevel="0" collapsed="false">
      <c r="A1943" s="75" t="s">
        <v>1008</v>
      </c>
      <c r="B1943" s="79" t="s">
        <v>1009</v>
      </c>
      <c r="C1943" s="69"/>
      <c r="D1943" s="69"/>
      <c r="E1943" s="69" t="n">
        <f aca="false">SUM(C1943:D1943)</f>
        <v>0</v>
      </c>
    </row>
    <row r="1944" customFormat="false" ht="105.95" hidden="false" customHeight="false" outlineLevel="0" collapsed="false">
      <c r="A1944" s="116" t="s">
        <v>1010</v>
      </c>
      <c r="B1944" s="181" t="s">
        <v>1011</v>
      </c>
      <c r="C1944" s="103"/>
      <c r="D1944" s="103"/>
      <c r="E1944" s="103"/>
    </row>
    <row r="1945" customFormat="false" ht="32.8" hidden="false" customHeight="false" outlineLevel="0" collapsed="false">
      <c r="A1945" s="84" t="s">
        <v>55</v>
      </c>
      <c r="B1945" s="191" t="s">
        <v>56</v>
      </c>
      <c r="C1945" s="113"/>
      <c r="D1945" s="113"/>
      <c r="E1945" s="113" t="n">
        <f aca="false">SUM(C1945:D1945)</f>
        <v>0</v>
      </c>
    </row>
    <row r="1946" customFormat="false" ht="22.35" hidden="false" customHeight="false" outlineLevel="0" collapsed="false">
      <c r="A1946" s="75" t="s">
        <v>979</v>
      </c>
      <c r="B1946" s="79" t="s">
        <v>58</v>
      </c>
      <c r="C1946" s="69"/>
      <c r="D1946" s="69"/>
      <c r="E1946" s="69" t="n">
        <f aca="false">SUM(C1946:D1946)</f>
        <v>0</v>
      </c>
    </row>
    <row r="1947" customFormat="false" ht="12.8" hidden="false" customHeight="false" outlineLevel="0" collapsed="false">
      <c r="A1947" s="75"/>
      <c r="B1947" s="87"/>
      <c r="C1947" s="69"/>
      <c r="D1947" s="69"/>
      <c r="E1947" s="69"/>
    </row>
    <row r="1948" customFormat="false" ht="57.45" hidden="false" customHeight="false" outlineLevel="0" collapsed="false">
      <c r="A1948" s="196" t="s">
        <v>1018</v>
      </c>
      <c r="B1948" s="76" t="s">
        <v>19</v>
      </c>
      <c r="C1948" s="112" t="n">
        <f aca="false">SUM(C1950:C1954)</f>
        <v>8505300</v>
      </c>
      <c r="D1948" s="112" t="n">
        <f aca="false">SUM(D1950:D1954)</f>
        <v>0</v>
      </c>
      <c r="E1948" s="112" t="n">
        <f aca="false">SUM(C1948:D1948)</f>
        <v>8505300</v>
      </c>
    </row>
    <row r="1949" customFormat="false" ht="22.35" hidden="false" customHeight="false" outlineLevel="0" collapsed="false">
      <c r="A1949" s="67" t="s">
        <v>26</v>
      </c>
      <c r="B1949" s="68"/>
      <c r="C1949" s="113" t="n">
        <f aca="false">SUM(C1950:C1952)</f>
        <v>8505300</v>
      </c>
      <c r="D1949" s="113" t="n">
        <f aca="false">SUM(D1950:D1950)</f>
        <v>0</v>
      </c>
      <c r="E1949" s="113" t="n">
        <f aca="false">SUM(C1949:D1949)</f>
        <v>8505300</v>
      </c>
    </row>
    <row r="1950" customFormat="false" ht="22.35" hidden="false" customHeight="false" outlineLevel="0" collapsed="false">
      <c r="A1950" s="75" t="s">
        <v>1007</v>
      </c>
      <c r="B1950" s="87" t="s">
        <v>556</v>
      </c>
      <c r="C1950" s="69" t="n">
        <f aca="false">8391300+114000</f>
        <v>8505300</v>
      </c>
      <c r="D1950" s="69"/>
      <c r="E1950" s="82" t="n">
        <f aca="false">SUM(C1950:D1950)</f>
        <v>8505300</v>
      </c>
    </row>
    <row r="1951" customFormat="false" ht="43.25" hidden="false" customHeight="false" outlineLevel="0" collapsed="false">
      <c r="A1951" s="75" t="s">
        <v>1008</v>
      </c>
      <c r="B1951" s="79" t="s">
        <v>1009</v>
      </c>
      <c r="C1951" s="69"/>
      <c r="D1951" s="69"/>
      <c r="E1951" s="82" t="n">
        <f aca="false">SUM(C1951:D1951)</f>
        <v>0</v>
      </c>
    </row>
    <row r="1952" customFormat="false" ht="105.95" hidden="false" customHeight="false" outlineLevel="0" collapsed="false">
      <c r="A1952" s="75" t="s">
        <v>1010</v>
      </c>
      <c r="B1952" s="79" t="s">
        <v>1011</v>
      </c>
      <c r="C1952" s="69"/>
      <c r="D1952" s="69"/>
      <c r="E1952" s="69"/>
    </row>
    <row r="1953" customFormat="false" ht="22.35" hidden="false" customHeight="false" outlineLevel="0" collapsed="false">
      <c r="A1953" s="75" t="s">
        <v>979</v>
      </c>
      <c r="B1953" s="79" t="s">
        <v>58</v>
      </c>
      <c r="C1953" s="69"/>
      <c r="D1953" s="69"/>
      <c r="E1953" s="69" t="n">
        <f aca="false">SUM(C1953:D1953)</f>
        <v>0</v>
      </c>
    </row>
    <row r="1954" customFormat="false" ht="12.8" hidden="false" customHeight="false" outlineLevel="0" collapsed="false">
      <c r="A1954" s="75"/>
      <c r="B1954" s="87"/>
      <c r="C1954" s="69"/>
      <c r="D1954" s="69"/>
      <c r="E1954" s="69"/>
    </row>
    <row r="1955" customFormat="false" ht="79.85" hidden="false" customHeight="false" outlineLevel="0" collapsed="false">
      <c r="A1955" s="61" t="s">
        <v>1019</v>
      </c>
      <c r="B1955" s="76" t="s">
        <v>19</v>
      </c>
      <c r="C1955" s="108" t="n">
        <f aca="false">SUM(C1957:C1962)</f>
        <v>13025539</v>
      </c>
      <c r="D1955" s="108" t="n">
        <f aca="false">SUM(D1957:D1961)</f>
        <v>0</v>
      </c>
      <c r="E1955" s="108" t="n">
        <f aca="false">SUM(C1955:D1955)</f>
        <v>13025539</v>
      </c>
    </row>
    <row r="1956" customFormat="false" ht="22.35" hidden="false" customHeight="false" outlineLevel="0" collapsed="false">
      <c r="A1956" s="67" t="s">
        <v>26</v>
      </c>
      <c r="B1956" s="68"/>
      <c r="C1956" s="113" t="n">
        <f aca="false">SUM(C1957:C1960)</f>
        <v>13025539</v>
      </c>
      <c r="D1956" s="113" t="n">
        <f aca="false">SUM(D1957:D1957)</f>
        <v>0</v>
      </c>
      <c r="E1956" s="113" t="n">
        <f aca="false">SUM(C1956:D1956)</f>
        <v>13025539</v>
      </c>
    </row>
    <row r="1957" customFormat="false" ht="22.35" hidden="false" customHeight="false" outlineLevel="0" collapsed="false">
      <c r="A1957" s="75" t="s">
        <v>1007</v>
      </c>
      <c r="B1957" s="87" t="s">
        <v>556</v>
      </c>
      <c r="C1957" s="69" t="n">
        <f aca="false">12819539+181000</f>
        <v>13000539</v>
      </c>
      <c r="D1957" s="69"/>
      <c r="E1957" s="69" t="n">
        <f aca="false">SUM(C1957:D1957)</f>
        <v>13000539</v>
      </c>
    </row>
    <row r="1958" customFormat="false" ht="32.8" hidden="false" customHeight="false" outlineLevel="0" collapsed="false">
      <c r="A1958" s="75" t="s">
        <v>145</v>
      </c>
      <c r="B1958" s="87" t="s">
        <v>146</v>
      </c>
      <c r="C1958" s="69" t="n">
        <v>25000</v>
      </c>
      <c r="D1958" s="69"/>
      <c r="E1958" s="69" t="n">
        <f aca="false">SUM(C1958:D1958)</f>
        <v>25000</v>
      </c>
    </row>
    <row r="1959" customFormat="false" ht="43.25" hidden="false" customHeight="false" outlineLevel="0" collapsed="false">
      <c r="A1959" s="75" t="s">
        <v>1008</v>
      </c>
      <c r="B1959" s="79" t="s">
        <v>1009</v>
      </c>
      <c r="C1959" s="69"/>
      <c r="D1959" s="69"/>
      <c r="E1959" s="69" t="n">
        <f aca="false">SUM(C1959:D1959)</f>
        <v>0</v>
      </c>
    </row>
    <row r="1960" customFormat="false" ht="105.95" hidden="false" customHeight="false" outlineLevel="0" collapsed="false">
      <c r="A1960" s="75" t="s">
        <v>1010</v>
      </c>
      <c r="B1960" s="79" t="s">
        <v>1011</v>
      </c>
      <c r="C1960" s="69"/>
      <c r="D1960" s="69"/>
      <c r="E1960" s="69"/>
    </row>
    <row r="1961" customFormat="false" ht="32.8" hidden="false" customHeight="false" outlineLevel="0" collapsed="false">
      <c r="A1961" s="75" t="s">
        <v>55</v>
      </c>
      <c r="B1961" s="79" t="s">
        <v>56</v>
      </c>
      <c r="C1961" s="69"/>
      <c r="D1961" s="69"/>
      <c r="E1961" s="69" t="n">
        <f aca="false">SUM(C1961:D1961)</f>
        <v>0</v>
      </c>
    </row>
    <row r="1962" customFormat="false" ht="22.35" hidden="false" customHeight="false" outlineLevel="0" collapsed="false">
      <c r="A1962" s="75" t="s">
        <v>979</v>
      </c>
      <c r="B1962" s="79" t="s">
        <v>58</v>
      </c>
      <c r="C1962" s="69"/>
      <c r="D1962" s="69"/>
      <c r="E1962" s="69"/>
    </row>
    <row r="1963" customFormat="false" ht="12.8" hidden="false" customHeight="false" outlineLevel="0" collapsed="false">
      <c r="A1963" s="75"/>
      <c r="B1963" s="87"/>
      <c r="C1963" s="69"/>
      <c r="D1963" s="69"/>
      <c r="E1963" s="69" t="n">
        <f aca="false">SUM(C1963:D1963)</f>
        <v>0</v>
      </c>
    </row>
    <row r="1964" customFormat="false" ht="57.45" hidden="false" customHeight="false" outlineLevel="0" collapsed="false">
      <c r="A1964" s="61" t="s">
        <v>1020</v>
      </c>
      <c r="B1964" s="76" t="s">
        <v>19</v>
      </c>
      <c r="C1964" s="108" t="n">
        <f aca="false">SUM(C1966:C1969)</f>
        <v>6431600</v>
      </c>
      <c r="D1964" s="108" t="n">
        <f aca="false">SUM(D1966:D1969)</f>
        <v>0</v>
      </c>
      <c r="E1964" s="108" t="n">
        <f aca="false">SUM(C1964:D1964)</f>
        <v>6431600</v>
      </c>
    </row>
    <row r="1965" customFormat="false" ht="22.35" hidden="false" customHeight="false" outlineLevel="0" collapsed="false">
      <c r="A1965" s="67" t="s">
        <v>26</v>
      </c>
      <c r="B1965" s="68"/>
      <c r="C1965" s="113" t="n">
        <f aca="false">SUM(C1966:C1968)</f>
        <v>6431600</v>
      </c>
      <c r="D1965" s="113" t="n">
        <f aca="false">SUM(D1966:D1967)</f>
        <v>0</v>
      </c>
      <c r="E1965" s="113" t="n">
        <f aca="false">SUM(C1965:D1965)</f>
        <v>6431600</v>
      </c>
    </row>
    <row r="1966" customFormat="false" ht="22.35" hidden="false" customHeight="false" outlineLevel="0" collapsed="false">
      <c r="A1966" s="75" t="s">
        <v>1007</v>
      </c>
      <c r="B1966" s="87" t="s">
        <v>556</v>
      </c>
      <c r="C1966" s="69" t="n">
        <f aca="false">6336600+95000</f>
        <v>6431600</v>
      </c>
      <c r="D1966" s="69"/>
      <c r="E1966" s="69" t="n">
        <f aca="false">SUM(C1966:D1966)</f>
        <v>6431600</v>
      </c>
    </row>
    <row r="1967" customFormat="false" ht="43.25" hidden="false" customHeight="false" outlineLevel="0" collapsed="false">
      <c r="A1967" s="75" t="s">
        <v>1008</v>
      </c>
      <c r="B1967" s="79" t="s">
        <v>1009</v>
      </c>
      <c r="C1967" s="69"/>
      <c r="D1967" s="69"/>
      <c r="E1967" s="69" t="n">
        <f aca="false">SUM(C1967:D1967)</f>
        <v>0</v>
      </c>
    </row>
    <row r="1968" customFormat="false" ht="105.95" hidden="false" customHeight="false" outlineLevel="0" collapsed="false">
      <c r="A1968" s="75" t="s">
        <v>1010</v>
      </c>
      <c r="B1968" s="79" t="s">
        <v>1011</v>
      </c>
      <c r="C1968" s="69"/>
      <c r="D1968" s="69"/>
      <c r="E1968" s="69"/>
    </row>
    <row r="1969" customFormat="false" ht="22.35" hidden="false" customHeight="false" outlineLevel="0" collapsed="false">
      <c r="A1969" s="75" t="s">
        <v>979</v>
      </c>
      <c r="B1969" s="48" t="s">
        <v>58</v>
      </c>
      <c r="C1969" s="69"/>
      <c r="D1969" s="69"/>
      <c r="E1969" s="69" t="n">
        <f aca="false">SUM(C1969:D1969)</f>
        <v>0</v>
      </c>
    </row>
    <row r="1970" customFormat="false" ht="12.8" hidden="false" customHeight="false" outlineLevel="0" collapsed="false">
      <c r="A1970" s="75"/>
      <c r="B1970" s="87"/>
      <c r="C1970" s="69"/>
      <c r="D1970" s="69"/>
      <c r="E1970" s="69"/>
    </row>
    <row r="1971" customFormat="false" ht="79.85" hidden="false" customHeight="false" outlineLevel="0" collapsed="false">
      <c r="A1971" s="61" t="s">
        <v>1021</v>
      </c>
      <c r="B1971" s="76" t="s">
        <v>19</v>
      </c>
      <c r="C1971" s="183" t="n">
        <f aca="false">SUM(C1973:C1977)</f>
        <v>6235400</v>
      </c>
      <c r="D1971" s="183" t="n">
        <f aca="false">SUM(D1973:D1977)</f>
        <v>0</v>
      </c>
      <c r="E1971" s="183" t="n">
        <f aca="false">SUM(C1971:D1971)</f>
        <v>6235400</v>
      </c>
    </row>
    <row r="1972" customFormat="false" ht="22.35" hidden="false" customHeight="false" outlineLevel="0" collapsed="false">
      <c r="A1972" s="67" t="s">
        <v>26</v>
      </c>
      <c r="B1972" s="68"/>
      <c r="C1972" s="133" t="n">
        <f aca="false">SUM(C1973:C1976)</f>
        <v>6235400</v>
      </c>
      <c r="D1972" s="113" t="n">
        <f aca="false">SUM(D1973:D1975)</f>
        <v>0</v>
      </c>
      <c r="E1972" s="133" t="n">
        <f aca="false">SUM(C1972:D1972)</f>
        <v>6235400</v>
      </c>
    </row>
    <row r="1973" customFormat="false" ht="22.35" hidden="false" customHeight="false" outlineLevel="0" collapsed="false">
      <c r="A1973" s="75" t="s">
        <v>555</v>
      </c>
      <c r="B1973" s="87" t="s">
        <v>556</v>
      </c>
      <c r="C1973" s="99" t="n">
        <f aca="false">6127400+94000</f>
        <v>6221400</v>
      </c>
      <c r="D1973" s="69"/>
      <c r="E1973" s="82" t="n">
        <f aca="false">SUM(C1973:D1973)</f>
        <v>6221400</v>
      </c>
    </row>
    <row r="1974" customFormat="false" ht="32.8" hidden="false" customHeight="false" outlineLevel="0" collapsed="false">
      <c r="A1974" s="75" t="s">
        <v>30</v>
      </c>
      <c r="B1974" s="48" t="s">
        <v>31</v>
      </c>
      <c r="C1974" s="73" t="n">
        <v>14000</v>
      </c>
      <c r="D1974" s="69"/>
      <c r="E1974" s="82" t="n">
        <f aca="false">SUM(C1974:D1974)</f>
        <v>14000</v>
      </c>
    </row>
    <row r="1975" customFormat="false" ht="43.25" hidden="false" customHeight="false" outlineLevel="0" collapsed="false">
      <c r="A1975" s="75" t="s">
        <v>1008</v>
      </c>
      <c r="B1975" s="79" t="s">
        <v>1009</v>
      </c>
      <c r="C1975" s="73"/>
      <c r="D1975" s="69"/>
      <c r="E1975" s="82" t="n">
        <f aca="false">SUM(C1975:D1975)</f>
        <v>0</v>
      </c>
    </row>
    <row r="1976" customFormat="false" ht="105.95" hidden="false" customHeight="false" outlineLevel="0" collapsed="false">
      <c r="A1976" s="75" t="s">
        <v>1010</v>
      </c>
      <c r="B1976" s="79" t="s">
        <v>1011</v>
      </c>
      <c r="C1976" s="73"/>
      <c r="D1976" s="69"/>
      <c r="E1976" s="69"/>
    </row>
    <row r="1977" customFormat="false" ht="22.35" hidden="false" customHeight="false" outlineLevel="0" collapsed="false">
      <c r="A1977" s="75" t="s">
        <v>979</v>
      </c>
      <c r="B1977" s="48" t="s">
        <v>58</v>
      </c>
      <c r="C1977" s="69"/>
      <c r="D1977" s="69"/>
      <c r="E1977" s="69" t="n">
        <f aca="false">SUM(C1977:D1977)</f>
        <v>0</v>
      </c>
    </row>
    <row r="1978" customFormat="false" ht="12.8" hidden="false" customHeight="false" outlineLevel="0" collapsed="false">
      <c r="A1978" s="75"/>
      <c r="B1978" s="87"/>
      <c r="C1978" s="73"/>
      <c r="D1978" s="69"/>
      <c r="E1978" s="69"/>
    </row>
    <row r="1979" customFormat="false" ht="68.65" hidden="false" customHeight="false" outlineLevel="0" collapsed="false">
      <c r="A1979" s="61" t="s">
        <v>1022</v>
      </c>
      <c r="B1979" s="76" t="s">
        <v>19</v>
      </c>
      <c r="C1979" s="183" t="n">
        <f aca="false">SUM(C1981:C1986)</f>
        <v>4166200</v>
      </c>
      <c r="D1979" s="183" t="n">
        <f aca="false">SUM(D1981:D1986)</f>
        <v>0</v>
      </c>
      <c r="E1979" s="183" t="n">
        <f aca="false">SUM(C1979:D1979)</f>
        <v>4166200</v>
      </c>
    </row>
    <row r="1980" customFormat="false" ht="22.35" hidden="false" customHeight="false" outlineLevel="0" collapsed="false">
      <c r="A1980" s="67" t="s">
        <v>26</v>
      </c>
      <c r="B1980" s="68"/>
      <c r="C1980" s="113" t="n">
        <f aca="false">SUM(C1981:C1985)</f>
        <v>4166200</v>
      </c>
      <c r="D1980" s="113" t="n">
        <f aca="false">SUM(D1981)</f>
        <v>0</v>
      </c>
      <c r="E1980" s="113" t="n">
        <f aca="false">SUM(C1980:D1980)</f>
        <v>4166200</v>
      </c>
    </row>
    <row r="1981" customFormat="false" ht="22.35" hidden="false" customHeight="false" outlineLevel="0" collapsed="false">
      <c r="A1981" s="75" t="s">
        <v>555</v>
      </c>
      <c r="B1981" s="87" t="s">
        <v>556</v>
      </c>
      <c r="C1981" s="99" t="n">
        <f aca="false">4122200+44000</f>
        <v>4166200</v>
      </c>
      <c r="D1981" s="69"/>
      <c r="E1981" s="238" t="n">
        <f aca="false">SUM(C1981:D1981)</f>
        <v>4166200</v>
      </c>
    </row>
    <row r="1982" customFormat="false" ht="32.8" hidden="false" customHeight="false" outlineLevel="0" collapsed="false">
      <c r="A1982" s="72" t="s">
        <v>30</v>
      </c>
      <c r="B1982" s="79" t="s">
        <v>31</v>
      </c>
      <c r="C1982" s="69"/>
      <c r="D1982" s="69"/>
      <c r="E1982" s="238" t="n">
        <f aca="false">SUM(C1982:D1982)</f>
        <v>0</v>
      </c>
    </row>
    <row r="1983" customFormat="false" ht="43.25" hidden="false" customHeight="false" outlineLevel="0" collapsed="false">
      <c r="A1983" s="75" t="s">
        <v>1023</v>
      </c>
      <c r="B1983" s="79" t="s">
        <v>1009</v>
      </c>
      <c r="C1983" s="69"/>
      <c r="D1983" s="69"/>
      <c r="E1983" s="238" t="n">
        <f aca="false">SUM(C1983:D1983)</f>
        <v>0</v>
      </c>
    </row>
    <row r="1984" customFormat="false" ht="64.15" hidden="false" customHeight="false" outlineLevel="0" collapsed="false">
      <c r="A1984" s="75" t="s">
        <v>1024</v>
      </c>
      <c r="B1984" s="79" t="s">
        <v>1025</v>
      </c>
      <c r="C1984" s="69"/>
      <c r="D1984" s="69"/>
      <c r="E1984" s="238" t="n">
        <f aca="false">SUM(C1984:D1984)</f>
        <v>0</v>
      </c>
    </row>
    <row r="1985" customFormat="false" ht="105.95" hidden="false" customHeight="false" outlineLevel="0" collapsed="false">
      <c r="A1985" s="75" t="s">
        <v>1010</v>
      </c>
      <c r="B1985" s="79" t="s">
        <v>1011</v>
      </c>
      <c r="C1985" s="69"/>
      <c r="D1985" s="69"/>
      <c r="E1985" s="238"/>
    </row>
    <row r="1986" customFormat="false" ht="22.35" hidden="false" customHeight="false" outlineLevel="0" collapsed="false">
      <c r="A1986" s="75" t="s">
        <v>979</v>
      </c>
      <c r="B1986" s="87" t="s">
        <v>58</v>
      </c>
      <c r="C1986" s="99"/>
      <c r="D1986" s="69"/>
      <c r="E1986" s="238" t="n">
        <f aca="false">SUM(C1986:D1986)</f>
        <v>0</v>
      </c>
    </row>
    <row r="1987" customFormat="false" ht="12.8" hidden="false" customHeight="false" outlineLevel="0" collapsed="false">
      <c r="A1987" s="75"/>
      <c r="B1987" s="87"/>
      <c r="C1987" s="69"/>
      <c r="D1987" s="69"/>
      <c r="E1987" s="82"/>
    </row>
    <row r="1988" customFormat="false" ht="68.65" hidden="false" customHeight="false" outlineLevel="0" collapsed="false">
      <c r="A1988" s="61" t="s">
        <v>1026</v>
      </c>
      <c r="B1988" s="76" t="s">
        <v>19</v>
      </c>
      <c r="C1988" s="63" t="n">
        <f aca="false">SUM(C1990:C1995)</f>
        <v>12595185</v>
      </c>
      <c r="D1988" s="123" t="n">
        <f aca="false">SUM(D1990:D1991)</f>
        <v>0</v>
      </c>
      <c r="E1988" s="63" t="n">
        <f aca="false">SUM(C1988:D1988)</f>
        <v>12595185</v>
      </c>
    </row>
    <row r="1989" customFormat="false" ht="22.35" hidden="false" customHeight="false" outlineLevel="0" collapsed="false">
      <c r="A1989" s="72" t="s">
        <v>26</v>
      </c>
      <c r="B1989" s="130"/>
      <c r="C1989" s="69" t="n">
        <f aca="false">SUM(C1990:C1993)</f>
        <v>12595185</v>
      </c>
      <c r="D1989" s="176"/>
      <c r="E1989" s="69" t="n">
        <f aca="false">SUM(C1989:D1989)</f>
        <v>12595185</v>
      </c>
    </row>
    <row r="1990" customFormat="false" ht="22.35" hidden="false" customHeight="false" outlineLevel="0" collapsed="false">
      <c r="A1990" s="75" t="s">
        <v>1007</v>
      </c>
      <c r="B1990" s="87" t="s">
        <v>556</v>
      </c>
      <c r="C1990" s="69" t="n">
        <f aca="false">10990700+173000</f>
        <v>11163700</v>
      </c>
      <c r="D1990" s="69"/>
      <c r="E1990" s="69" t="n">
        <f aca="false">SUM(C1990:D1990)</f>
        <v>11163700</v>
      </c>
    </row>
    <row r="1991" customFormat="false" ht="32.8" hidden="false" customHeight="false" outlineLevel="0" collapsed="false">
      <c r="A1991" s="75" t="s">
        <v>30</v>
      </c>
      <c r="B1991" s="48" t="s">
        <v>31</v>
      </c>
      <c r="C1991" s="69" t="n">
        <v>209000</v>
      </c>
      <c r="D1991" s="69"/>
      <c r="E1991" s="69" t="n">
        <f aca="false">SUM(C1991:D1991)</f>
        <v>209000</v>
      </c>
    </row>
    <row r="1992" customFormat="false" ht="43.25" hidden="false" customHeight="false" outlineLevel="0" collapsed="false">
      <c r="A1992" s="75" t="s">
        <v>328</v>
      </c>
      <c r="B1992" s="48" t="s">
        <v>329</v>
      </c>
      <c r="C1992" s="69" t="n">
        <v>12500</v>
      </c>
      <c r="D1992" s="69"/>
      <c r="E1992" s="69" t="n">
        <f aca="false">SUM(C1992:D1992)</f>
        <v>12500</v>
      </c>
    </row>
    <row r="1993" customFormat="false" ht="12.8" hidden="false" customHeight="false" outlineLevel="0" collapsed="false">
      <c r="A1993" s="75" t="s">
        <v>467</v>
      </c>
      <c r="B1993" s="48" t="s">
        <v>468</v>
      </c>
      <c r="C1993" s="69" t="n">
        <v>1209985</v>
      </c>
      <c r="D1993" s="69"/>
      <c r="E1993" s="69" t="n">
        <f aca="false">SUM(C1993:D1993)</f>
        <v>1209985</v>
      </c>
    </row>
    <row r="1994" customFormat="false" ht="32.8" hidden="false" customHeight="false" outlineLevel="0" collapsed="false">
      <c r="A1994" s="75" t="s">
        <v>55</v>
      </c>
      <c r="B1994" s="79" t="s">
        <v>56</v>
      </c>
      <c r="C1994" s="240"/>
      <c r="D1994" s="69"/>
      <c r="E1994" s="69" t="n">
        <f aca="false">SUM(C1994:D1994)</f>
        <v>0</v>
      </c>
    </row>
    <row r="1995" customFormat="false" ht="22.35" hidden="false" customHeight="false" outlineLevel="0" collapsed="false">
      <c r="A1995" s="75" t="s">
        <v>57</v>
      </c>
      <c r="B1995" s="79" t="s">
        <v>58</v>
      </c>
      <c r="C1995" s="240"/>
      <c r="D1995" s="69"/>
      <c r="E1995" s="69"/>
    </row>
    <row r="1996" customFormat="false" ht="12.8" hidden="false" customHeight="false" outlineLevel="0" collapsed="false">
      <c r="A1996" s="241"/>
      <c r="B1996" s="87"/>
      <c r="C1996" s="69"/>
      <c r="D1996" s="69"/>
      <c r="E1996" s="69" t="n">
        <f aca="false">SUM(C1996:D1996)</f>
        <v>0</v>
      </c>
    </row>
    <row r="1997" customFormat="false" ht="46.25" hidden="false" customHeight="false" outlineLevel="0" collapsed="false">
      <c r="A1997" s="61" t="s">
        <v>1027</v>
      </c>
      <c r="B1997" s="76" t="s">
        <v>19</v>
      </c>
      <c r="C1997" s="108" t="n">
        <f aca="false">SUM(C1999:C2000)</f>
        <v>1692400</v>
      </c>
      <c r="D1997" s="108" t="n">
        <f aca="false">SUM(D1999:D2000)</f>
        <v>0</v>
      </c>
      <c r="E1997" s="108" t="n">
        <f aca="false">SUM(C1997:D1997)</f>
        <v>1692400</v>
      </c>
    </row>
    <row r="1998" customFormat="false" ht="22.35" hidden="false" customHeight="false" outlineLevel="0" collapsed="false">
      <c r="A1998" s="72" t="s">
        <v>26</v>
      </c>
      <c r="B1998" s="179"/>
      <c r="C1998" s="192" t="n">
        <f aca="false">SUM(C1999:C2000)</f>
        <v>1692400</v>
      </c>
      <c r="D1998" s="211"/>
      <c r="E1998" s="69" t="n">
        <f aca="false">SUM(C1998:D1998)</f>
        <v>1692400</v>
      </c>
    </row>
    <row r="1999" customFormat="false" ht="22.35" hidden="false" customHeight="false" outlineLevel="0" collapsed="false">
      <c r="A1999" s="75" t="s">
        <v>1007</v>
      </c>
      <c r="B1999" s="87" t="s">
        <v>556</v>
      </c>
      <c r="C1999" s="69" t="n">
        <v>1682400</v>
      </c>
      <c r="D1999" s="69"/>
      <c r="E1999" s="69" t="n">
        <f aca="false">SUM(C1999:D1999)</f>
        <v>1682400</v>
      </c>
    </row>
    <row r="2000" customFormat="false" ht="32.8" hidden="false" customHeight="false" outlineLevel="0" collapsed="false">
      <c r="A2000" s="75" t="s">
        <v>30</v>
      </c>
      <c r="B2000" s="48" t="s">
        <v>31</v>
      </c>
      <c r="C2000" s="69" t="n">
        <v>10000</v>
      </c>
      <c r="D2000" s="69"/>
      <c r="E2000" s="82" t="n">
        <f aca="false">SUM(C2000:D2000)</f>
        <v>10000</v>
      </c>
    </row>
    <row r="2001" customFormat="false" ht="12.8" hidden="false" customHeight="false" outlineLevel="0" collapsed="false">
      <c r="A2001" s="75"/>
      <c r="B2001" s="87"/>
      <c r="C2001" s="69"/>
      <c r="D2001" s="69"/>
      <c r="E2001" s="69" t="n">
        <f aca="false">SUM(C2001:D2001)</f>
        <v>0</v>
      </c>
    </row>
    <row r="2002" customFormat="false" ht="46.25" hidden="false" customHeight="false" outlineLevel="0" collapsed="false">
      <c r="A2002" s="61" t="s">
        <v>1028</v>
      </c>
      <c r="B2002" s="76" t="s">
        <v>19</v>
      </c>
      <c r="C2002" s="108" t="n">
        <f aca="false">SUM(C2004:C2006)</f>
        <v>2800620</v>
      </c>
      <c r="D2002" s="118" t="n">
        <f aca="false">SUM(D2004:D2005)</f>
        <v>0</v>
      </c>
      <c r="E2002" s="108" t="n">
        <f aca="false">SUM(C2002:D2002)</f>
        <v>2800620</v>
      </c>
    </row>
    <row r="2003" customFormat="false" ht="22.35" hidden="false" customHeight="false" outlineLevel="0" collapsed="false">
      <c r="A2003" s="84" t="s">
        <v>26</v>
      </c>
      <c r="B2003" s="85"/>
      <c r="C2003" s="82" t="n">
        <f aca="false">SUM(C2004:C2005)</f>
        <v>2800620</v>
      </c>
      <c r="D2003" s="113"/>
      <c r="E2003" s="82" t="n">
        <f aca="false">SUM(C2003:D2003)</f>
        <v>2800620</v>
      </c>
    </row>
    <row r="2004" customFormat="false" ht="22.35" hidden="false" customHeight="false" outlineLevel="0" collapsed="false">
      <c r="A2004" s="75" t="s">
        <v>555</v>
      </c>
      <c r="B2004" s="87" t="s">
        <v>556</v>
      </c>
      <c r="C2004" s="69" t="n">
        <f aca="false">2411200+20000</f>
        <v>2431200</v>
      </c>
      <c r="D2004" s="69"/>
      <c r="E2004" s="82" t="n">
        <f aca="false">SUM(C2004:D2004)</f>
        <v>2431200</v>
      </c>
    </row>
    <row r="2005" customFormat="false" ht="105.95" hidden="false" customHeight="false" outlineLevel="0" collapsed="false">
      <c r="A2005" s="75" t="s">
        <v>1029</v>
      </c>
      <c r="B2005" s="87" t="s">
        <v>1030</v>
      </c>
      <c r="C2005" s="69" t="n">
        <v>369420</v>
      </c>
      <c r="D2005" s="69"/>
      <c r="E2005" s="82" t="n">
        <f aca="false">SUM(C2005:D2005)</f>
        <v>369420</v>
      </c>
    </row>
    <row r="2006" customFormat="false" ht="22.35" hidden="false" customHeight="false" outlineLevel="0" collapsed="false">
      <c r="A2006" s="75" t="s">
        <v>57</v>
      </c>
      <c r="B2006" s="122" t="s">
        <v>58</v>
      </c>
      <c r="C2006" s="69"/>
      <c r="D2006" s="69"/>
      <c r="E2006" s="82"/>
    </row>
    <row r="2007" customFormat="false" ht="12.8" hidden="false" customHeight="false" outlineLevel="0" collapsed="false">
      <c r="A2007" s="75"/>
      <c r="B2007" s="87"/>
      <c r="C2007" s="82"/>
      <c r="D2007" s="82"/>
      <c r="E2007" s="82" t="n">
        <f aca="false">SUM(C2007:D2007)</f>
        <v>0</v>
      </c>
    </row>
    <row r="2008" customFormat="false" ht="68.65" hidden="false" customHeight="false" outlineLevel="0" collapsed="false">
      <c r="A2008" s="61" t="s">
        <v>1031</v>
      </c>
      <c r="B2008" s="76" t="s">
        <v>19</v>
      </c>
      <c r="C2008" s="183" t="n">
        <f aca="false">SUM(C2010:C2010)</f>
        <v>0</v>
      </c>
      <c r="D2008" s="183" t="n">
        <f aca="false">SUM(D2010:D2010)</f>
        <v>0</v>
      </c>
      <c r="E2008" s="183" t="n">
        <f aca="false">SUM(C2008:D2008)</f>
        <v>0</v>
      </c>
    </row>
    <row r="2009" customFormat="false" ht="22.35" hidden="false" customHeight="false" outlineLevel="0" collapsed="false">
      <c r="A2009" s="72" t="s">
        <v>26</v>
      </c>
      <c r="B2009" s="130"/>
      <c r="C2009" s="185" t="n">
        <f aca="false">SUM(C2010:C2010)</f>
        <v>0</v>
      </c>
      <c r="D2009" s="186"/>
      <c r="E2009" s="69" t="n">
        <f aca="false">SUM(C2009:D2009)</f>
        <v>0</v>
      </c>
    </row>
    <row r="2010" customFormat="false" ht="22.35" hidden="false" customHeight="false" outlineLevel="0" collapsed="false">
      <c r="A2010" s="101" t="s">
        <v>555</v>
      </c>
      <c r="B2010" s="143" t="s">
        <v>556</v>
      </c>
      <c r="C2010" s="242"/>
      <c r="D2010" s="243"/>
      <c r="E2010" s="155" t="n">
        <f aca="false">SUM(C2010:D2010)</f>
        <v>0</v>
      </c>
    </row>
    <row r="2011" customFormat="false" ht="12.8" hidden="false" customHeight="false" outlineLevel="0" collapsed="false">
      <c r="A2011" s="244"/>
      <c r="B2011" s="68"/>
      <c r="C2011" s="113"/>
      <c r="D2011" s="113"/>
      <c r="E2011" s="113"/>
    </row>
    <row r="2012" customFormat="false" ht="79.85" hidden="false" customHeight="false" outlineLevel="0" collapsed="false">
      <c r="A2012" s="61" t="s">
        <v>1032</v>
      </c>
      <c r="B2012" s="76" t="s">
        <v>19</v>
      </c>
      <c r="C2012" s="108" t="n">
        <f aca="false">SUM(C2014:C2015)</f>
        <v>8169400</v>
      </c>
      <c r="D2012" s="108" t="n">
        <f aca="false">SUM(D2014:D2015)</f>
        <v>0</v>
      </c>
      <c r="E2012" s="108" t="n">
        <f aca="false">SUM(C2012:D2012)</f>
        <v>8169400</v>
      </c>
    </row>
    <row r="2013" customFormat="false" ht="22.35" hidden="false" customHeight="false" outlineLevel="0" collapsed="false">
      <c r="A2013" s="67" t="s">
        <v>26</v>
      </c>
      <c r="B2013" s="68"/>
      <c r="C2013" s="113" t="n">
        <f aca="false">SUM(C2014:C2014)</f>
        <v>8169400</v>
      </c>
      <c r="D2013" s="113" t="n">
        <f aca="false">SUM(D2014)</f>
        <v>0</v>
      </c>
      <c r="E2013" s="113" t="n">
        <f aca="false">SUM(C2013:D2013)</f>
        <v>8169400</v>
      </c>
    </row>
    <row r="2014" customFormat="false" ht="22.35" hidden="false" customHeight="false" outlineLevel="0" collapsed="false">
      <c r="A2014" s="75" t="s">
        <v>555</v>
      </c>
      <c r="B2014" s="87" t="s">
        <v>556</v>
      </c>
      <c r="C2014" s="69" t="n">
        <f aca="false">8034400+135000</f>
        <v>8169400</v>
      </c>
      <c r="D2014" s="69"/>
      <c r="E2014" s="69" t="n">
        <f aca="false">SUM(C2014:D2014)</f>
        <v>8169400</v>
      </c>
    </row>
    <row r="2015" customFormat="false" ht="22.35" hidden="false" customHeight="false" outlineLevel="0" collapsed="false">
      <c r="A2015" s="75" t="s">
        <v>57</v>
      </c>
      <c r="B2015" s="122" t="s">
        <v>58</v>
      </c>
      <c r="C2015" s="69"/>
      <c r="D2015" s="69"/>
      <c r="E2015" s="69" t="n">
        <f aca="false">SUM(C2015:D2015)</f>
        <v>0</v>
      </c>
    </row>
    <row r="2016" customFormat="false" ht="12.8" hidden="false" customHeight="false" outlineLevel="0" collapsed="false">
      <c r="A2016" s="75"/>
      <c r="B2016" s="87"/>
      <c r="C2016" s="69"/>
      <c r="D2016" s="69"/>
      <c r="E2016" s="69" t="n">
        <f aca="false">SUM(C2016:D2016)</f>
        <v>0</v>
      </c>
    </row>
    <row r="2017" customFormat="false" ht="46.25" hidden="false" customHeight="false" outlineLevel="0" collapsed="false">
      <c r="A2017" s="61" t="s">
        <v>1033</v>
      </c>
      <c r="B2017" s="76" t="s">
        <v>19</v>
      </c>
      <c r="C2017" s="123" t="n">
        <f aca="false">SUM(C2019:C2019)</f>
        <v>3461450</v>
      </c>
      <c r="D2017" s="123" t="n">
        <f aca="false">SUM(D2019)</f>
        <v>0</v>
      </c>
      <c r="E2017" s="123" t="n">
        <f aca="false">SUM(C2017:D2017)</f>
        <v>3461450</v>
      </c>
    </row>
    <row r="2018" customFormat="false" ht="22.35" hidden="false" customHeight="false" outlineLevel="0" collapsed="false">
      <c r="A2018" s="67" t="s">
        <v>26</v>
      </c>
      <c r="B2018" s="130"/>
      <c r="C2018" s="245" t="n">
        <f aca="false">SUM(C2019:C2019)</f>
        <v>3461450</v>
      </c>
      <c r="D2018" s="246"/>
      <c r="E2018" s="99" t="n">
        <f aca="false">SUM(C2018:D2018)</f>
        <v>3461450</v>
      </c>
    </row>
    <row r="2019" customFormat="false" ht="22.35" hidden="false" customHeight="false" outlineLevel="0" collapsed="false">
      <c r="A2019" s="75" t="s">
        <v>1007</v>
      </c>
      <c r="B2019" s="87" t="s">
        <v>556</v>
      </c>
      <c r="C2019" s="99" t="n">
        <f aca="false">3404450+57000</f>
        <v>3461450</v>
      </c>
      <c r="D2019" s="99"/>
      <c r="E2019" s="99" t="n">
        <f aca="false">SUM(C2019:D2019)</f>
        <v>3461450</v>
      </c>
    </row>
    <row r="2020" customFormat="false" ht="12.8" hidden="false" customHeight="false" outlineLevel="0" collapsed="false">
      <c r="A2020" s="75"/>
      <c r="B2020" s="87"/>
      <c r="C2020" s="69"/>
      <c r="D2020" s="69"/>
      <c r="E2020" s="69" t="n">
        <f aca="false">SUM(C2020:D2020)</f>
        <v>0</v>
      </c>
    </row>
    <row r="2021" customFormat="false" ht="46.25" hidden="false" customHeight="false" outlineLevel="0" collapsed="false">
      <c r="A2021" s="61" t="s">
        <v>1034</v>
      </c>
      <c r="B2021" s="76" t="s">
        <v>19</v>
      </c>
      <c r="C2021" s="108" t="n">
        <f aca="false">SUM(C2023:C2024)</f>
        <v>6375350</v>
      </c>
      <c r="D2021" s="108" t="n">
        <f aca="false">SUM(D2023)</f>
        <v>0</v>
      </c>
      <c r="E2021" s="108" t="n">
        <f aca="false">SUM(C2021:D2021)</f>
        <v>6375350</v>
      </c>
    </row>
    <row r="2022" customFormat="false" ht="22.35" hidden="false" customHeight="false" outlineLevel="0" collapsed="false">
      <c r="A2022" s="72" t="s">
        <v>26</v>
      </c>
      <c r="B2022" s="130"/>
      <c r="C2022" s="69" t="n">
        <f aca="false">SUM(C2023:C2023)</f>
        <v>6375350</v>
      </c>
      <c r="D2022" s="112"/>
      <c r="E2022" s="69" t="n">
        <f aca="false">SUM(C2022:D2022)</f>
        <v>6375350</v>
      </c>
    </row>
    <row r="2023" customFormat="false" ht="22.35" hidden="false" customHeight="false" outlineLevel="0" collapsed="false">
      <c r="A2023" s="75" t="s">
        <v>555</v>
      </c>
      <c r="B2023" s="87" t="s">
        <v>556</v>
      </c>
      <c r="C2023" s="69" t="n">
        <f aca="false">6269350+106000</f>
        <v>6375350</v>
      </c>
      <c r="D2023" s="69"/>
      <c r="E2023" s="69" t="n">
        <f aca="false">SUM(C2023:D2023)</f>
        <v>6375350</v>
      </c>
    </row>
    <row r="2024" customFormat="false" ht="22.35" hidden="false" customHeight="false" outlineLevel="0" collapsed="false">
      <c r="A2024" s="75" t="s">
        <v>57</v>
      </c>
      <c r="B2024" s="122" t="s">
        <v>58</v>
      </c>
      <c r="C2024" s="69"/>
      <c r="D2024" s="69"/>
      <c r="E2024" s="69"/>
    </row>
    <row r="2025" customFormat="false" ht="12.8" hidden="false" customHeight="false" outlineLevel="0" collapsed="false">
      <c r="A2025" s="75"/>
      <c r="B2025" s="87"/>
      <c r="C2025" s="247"/>
      <c r="D2025" s="247"/>
      <c r="E2025" s="247" t="n">
        <f aca="false">SUM(C2025:D2025)</f>
        <v>0</v>
      </c>
    </row>
    <row r="2026" customFormat="false" ht="57.45" hidden="false" customHeight="false" outlineLevel="0" collapsed="false">
      <c r="A2026" s="61" t="s">
        <v>1035</v>
      </c>
      <c r="B2026" s="76" t="s">
        <v>19</v>
      </c>
      <c r="C2026" s="183" t="n">
        <f aca="false">SUM(C2028:C2029)</f>
        <v>4938479</v>
      </c>
      <c r="D2026" s="183" t="n">
        <f aca="false">SUM(D2028:D2028)</f>
        <v>0</v>
      </c>
      <c r="E2026" s="183" t="n">
        <f aca="false">SUM(C2026:D2026)</f>
        <v>4938479</v>
      </c>
    </row>
    <row r="2027" customFormat="false" ht="22.35" hidden="false" customHeight="false" outlineLevel="0" collapsed="false">
      <c r="A2027" s="72" t="s">
        <v>26</v>
      </c>
      <c r="B2027" s="219"/>
      <c r="C2027" s="220" t="n">
        <f aca="false">SUM(C2028)</f>
        <v>4938479</v>
      </c>
      <c r="D2027" s="220" t="n">
        <f aca="false">SUM(D2028:D2030)</f>
        <v>0</v>
      </c>
      <c r="E2027" s="220" t="n">
        <f aca="false">SUM(C2027:D2027)</f>
        <v>4938479</v>
      </c>
    </row>
    <row r="2028" customFormat="false" ht="22.35" hidden="false" customHeight="false" outlineLevel="0" collapsed="false">
      <c r="A2028" s="75" t="s">
        <v>555</v>
      </c>
      <c r="B2028" s="87" t="s">
        <v>556</v>
      </c>
      <c r="C2028" s="82" t="n">
        <v>4938479</v>
      </c>
      <c r="D2028" s="82"/>
      <c r="E2028" s="82" t="n">
        <f aca="false">SUM(C2028:D2028)</f>
        <v>4938479</v>
      </c>
    </row>
    <row r="2029" customFormat="false" ht="22.35" hidden="false" customHeight="false" outlineLevel="0" collapsed="false">
      <c r="A2029" s="75" t="s">
        <v>57</v>
      </c>
      <c r="B2029" s="79" t="s">
        <v>58</v>
      </c>
      <c r="C2029" s="69"/>
      <c r="D2029" s="69"/>
      <c r="E2029" s="69" t="n">
        <f aca="false">SUM(C2029:D2029)</f>
        <v>0</v>
      </c>
    </row>
    <row r="2030" customFormat="false" ht="12.8" hidden="false" customHeight="false" outlineLevel="0" collapsed="false">
      <c r="A2030" s="75"/>
      <c r="B2030" s="87"/>
      <c r="C2030" s="69"/>
      <c r="D2030" s="69"/>
      <c r="E2030" s="69" t="n">
        <f aca="false">SUM(C2030:D2030)</f>
        <v>0</v>
      </c>
    </row>
    <row r="2031" customFormat="false" ht="35.05" hidden="false" customHeight="false" outlineLevel="0" collapsed="false">
      <c r="A2031" s="61" t="s">
        <v>1036</v>
      </c>
      <c r="B2031" s="76" t="s">
        <v>19</v>
      </c>
      <c r="C2031" s="118" t="n">
        <f aca="false">SUM(C2033:C2033)</f>
        <v>34183320</v>
      </c>
      <c r="D2031" s="108" t="n">
        <f aca="false">SUM(D2033)</f>
        <v>0</v>
      </c>
      <c r="E2031" s="108" t="n">
        <f aca="false">SUM(C2031:D2031)</f>
        <v>34183320</v>
      </c>
    </row>
    <row r="2032" customFormat="false" ht="22.35" hidden="false" customHeight="false" outlineLevel="0" collapsed="false">
      <c r="A2032" s="72" t="s">
        <v>26</v>
      </c>
      <c r="B2032" s="231"/>
      <c r="C2032" s="192" t="n">
        <f aca="false">SUM(C2033)</f>
        <v>34183320</v>
      </c>
      <c r="D2032" s="166"/>
      <c r="E2032" s="69" t="n">
        <f aca="false">SUM(C2032:D2032)</f>
        <v>34183320</v>
      </c>
    </row>
    <row r="2033" customFormat="false" ht="22.35" hidden="false" customHeight="false" outlineLevel="0" collapsed="false">
      <c r="A2033" s="75" t="s">
        <v>1007</v>
      </c>
      <c r="B2033" s="87" t="s">
        <v>556</v>
      </c>
      <c r="C2033" s="69" t="n">
        <v>34183320</v>
      </c>
      <c r="D2033" s="69"/>
      <c r="E2033" s="69" t="n">
        <f aca="false">SUM(C2033:D2033)</f>
        <v>34183320</v>
      </c>
    </row>
  </sheetData>
  <conditionalFormatting sqref="A1:A834 A841:A1393 A1399:A2033">
    <cfRule type="cellIs" priority="2" operator="equal" aboveAverage="0" equalAverage="0" bottom="0" percent="0" rank="0" text="" dxfId="10">
      <formula>"Wydatki bieżące"</formula>
    </cfRule>
  </conditionalFormatting>
  <conditionalFormatting sqref="A1:A1393 A1399:A2033">
    <cfRule type="cellIs" priority="3" operator="equal" aboveAverage="0" equalAverage="0" bottom="0" percent="0" rank="0" text="" dxfId="14">
      <formula>"Wydatki bieżące"</formula>
    </cfRule>
  </conditionalFormatting>
  <conditionalFormatting sqref="A1:A2033">
    <cfRule type="cellIs" priority="4" operator="equal" aboveAverage="0" equalAverage="0" bottom="0" percent="0" rank="0" text="" dxfId="21">
      <formula>"Wydatki bieżące"</formula>
    </cfRule>
  </conditionalFormatting>
  <conditionalFormatting sqref="B1:B834 B841:B1393 B1399:B2033">
    <cfRule type="cellIs" priority="5" operator="equal" aboveAverage="0" equalAverage="0" bottom="0" percent="0" rank="0" text="" dxfId="9">
      <formula>"ogółem"</formula>
    </cfRule>
  </conditionalFormatting>
  <conditionalFormatting sqref="B1:B1393 B1399:B2033">
    <cfRule type="cellIs" priority="6" operator="equal" aboveAverage="0" equalAverage="0" bottom="0" percent="0" rank="0" text="" dxfId="13">
      <formula>"ogółem"</formula>
    </cfRule>
  </conditionalFormatting>
  <conditionalFormatting sqref="B1:B2033">
    <cfRule type="cellIs" priority="7" operator="equal" aboveAverage="0" equalAverage="0" bottom="0" percent="0" rank="0" text="" dxfId="19">
      <formula>"ogółem"</formula>
    </cfRule>
    <cfRule type="cellIs" priority="8" operator="equal" aboveAverage="0" equalAverage="0" bottom="0" percent="0" rank="0" text="" dxfId="20">
      <formula>"ogółem"</formula>
    </cfRule>
  </conditionalFormatting>
  <conditionalFormatting sqref="B835:B840">
    <cfRule type="cellIs" priority="9" operator="equal" aboveAverage="0" equalAverage="0" bottom="0" percent="0" rank="0" text="" dxfId="11">
      <formula>"ogółem"</formula>
    </cfRule>
  </conditionalFormatting>
  <conditionalFormatting sqref="A835:A840">
    <cfRule type="cellIs" priority="10" operator="equal" aboveAverage="0" equalAverage="0" bottom="0" percent="0" rank="0" text="" dxfId="12">
      <formula>"Wydatki bieżące"</formula>
    </cfRule>
  </conditionalFormatting>
  <conditionalFormatting sqref="B1394:B1398">
    <cfRule type="cellIs" priority="11" operator="equal" aboveAverage="0" equalAverage="0" bottom="0" percent="0" rank="0" text="" dxfId="15">
      <formula>"ogółem"</formula>
    </cfRule>
  </conditionalFormatting>
  <conditionalFormatting sqref="A1394:A1398">
    <cfRule type="cellIs" priority="12" operator="equal" aboveAverage="0" equalAverage="0" bottom="0" percent="0" rank="0" text="" dxfId="16">
      <formula>"Wydatki bieżące"</formula>
    </cfRule>
  </conditionalFormatting>
  <conditionalFormatting sqref="B1394:B1398">
    <cfRule type="cellIs" priority="13" operator="equal" aboveAverage="0" equalAverage="0" bottom="0" percent="0" rank="0" text="" dxfId="17">
      <formula>"ogółem"</formula>
    </cfRule>
  </conditionalFormatting>
  <conditionalFormatting sqref="A1394:A1398">
    <cfRule type="cellIs" priority="14" operator="equal" aboveAverage="0" equalAverage="0" bottom="0" percent="0" rank="0" text="" dxfId="18">
      <formula>"Wydatki bieżące"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sheetData>
    <row r="1" customFormat="false" ht="32.8" hidden="false" customHeight="false" outlineLevel="0" collapsed="false">
      <c r="A1" s="58" t="s">
        <v>9</v>
      </c>
      <c r="B1" s="59" t="s">
        <v>10</v>
      </c>
      <c r="C1" s="60" t="s">
        <v>22</v>
      </c>
      <c r="D1" s="53" t="s">
        <v>23</v>
      </c>
      <c r="E1" s="53" t="s">
        <v>24</v>
      </c>
    </row>
    <row r="2" customFormat="false" ht="57.45" hidden="false" customHeight="false" outlineLevel="0" collapsed="false">
      <c r="A2" s="61" t="s">
        <v>25</v>
      </c>
      <c r="B2" s="62" t="s">
        <v>19</v>
      </c>
      <c r="C2" s="63" t="n">
        <f aca="false">SUM(C4:C7)</f>
        <v>3584568</v>
      </c>
      <c r="D2" s="63" t="n">
        <f aca="false">SUM(D4:D7)</f>
        <v>3089537</v>
      </c>
      <c r="E2" s="63" t="n">
        <f aca="false">SUM(C2:D2)</f>
        <v>6674105</v>
      </c>
    </row>
    <row r="3" customFormat="false" ht="22.35" hidden="false" customHeight="false" outlineLevel="0" collapsed="false">
      <c r="A3" s="67" t="s">
        <v>26</v>
      </c>
      <c r="B3" s="68"/>
      <c r="C3" s="69" t="n">
        <f aca="false">SUM(C4:C7)</f>
        <v>3584568</v>
      </c>
      <c r="D3" s="70" t="n">
        <f aca="false">SUM(D4:D7)</f>
        <v>3089537</v>
      </c>
      <c r="E3" s="69" t="n">
        <f aca="false">SUM(C3:D3)</f>
        <v>6674105</v>
      </c>
    </row>
    <row r="4" customFormat="false" ht="43.25" hidden="false" customHeight="false" outlineLevel="0" collapsed="false">
      <c r="A4" s="72" t="s">
        <v>27</v>
      </c>
      <c r="B4" s="48" t="n">
        <v>0</v>
      </c>
      <c r="C4" s="73"/>
      <c r="D4" s="73" t="n">
        <v>220682</v>
      </c>
      <c r="E4" s="69" t="n">
        <f aca="false">SUM(C4:D4)</f>
        <v>220682</v>
      </c>
    </row>
    <row r="5" customFormat="false" ht="32.8" hidden="false" customHeight="false" outlineLevel="0" collapsed="false">
      <c r="A5" s="72" t="s">
        <v>28</v>
      </c>
      <c r="B5" s="48" t="s">
        <v>29</v>
      </c>
      <c r="C5" s="69" t="n">
        <v>2732000</v>
      </c>
      <c r="D5" s="69" t="n">
        <v>2868855</v>
      </c>
      <c r="E5" s="69" t="n">
        <f aca="false">SUM(C5:D5)</f>
        <v>5600855</v>
      </c>
    </row>
    <row r="6" customFormat="false" ht="32.8" hidden="false" customHeight="false" outlineLevel="0" collapsed="false">
      <c r="A6" s="75" t="s">
        <v>30</v>
      </c>
      <c r="B6" s="48" t="s">
        <v>31</v>
      </c>
      <c r="C6" s="69" t="n">
        <v>812118</v>
      </c>
      <c r="D6" s="69"/>
      <c r="E6" s="69" t="n">
        <f aca="false">SUM(C6:D6)</f>
        <v>812118</v>
      </c>
    </row>
    <row r="7" customFormat="false" ht="43.25" hidden="false" customHeight="false" outlineLevel="0" collapsed="false">
      <c r="A7" s="72" t="s">
        <v>32</v>
      </c>
      <c r="B7" s="48" t="s">
        <v>33</v>
      </c>
      <c r="C7" s="69" t="n">
        <f aca="false">26000+14450</f>
        <v>40450</v>
      </c>
      <c r="D7" s="69"/>
      <c r="E7" s="69" t="n">
        <f aca="false">SUM(C7:D7)</f>
        <v>40450</v>
      </c>
    </row>
    <row r="8" customFormat="false" ht="12.8" hidden="false" customHeight="false" outlineLevel="0" collapsed="false">
      <c r="A8" s="72"/>
      <c r="B8" s="48"/>
      <c r="C8" s="69"/>
      <c r="D8" s="69"/>
      <c r="E8" s="69" t="n">
        <f aca="false">SUM(C8:D8)</f>
        <v>0</v>
      </c>
    </row>
    <row r="9" customFormat="false" ht="35.05" hidden="false" customHeight="false" outlineLevel="0" collapsed="false">
      <c r="A9" s="61" t="s">
        <v>34</v>
      </c>
      <c r="B9" s="76" t="s">
        <v>19</v>
      </c>
      <c r="C9" s="77" t="n">
        <f aca="false">SUM(C11:C13)</f>
        <v>259306</v>
      </c>
      <c r="D9" s="77" t="n">
        <f aca="false">SUM(D11:D13)</f>
        <v>2096471</v>
      </c>
      <c r="E9" s="63" t="n">
        <f aca="false">SUM(C9:D9)</f>
        <v>2355777</v>
      </c>
    </row>
    <row r="10" customFormat="false" ht="22.35" hidden="false" customHeight="false" outlineLevel="0" collapsed="false">
      <c r="A10" s="72" t="s">
        <v>26</v>
      </c>
      <c r="B10" s="48"/>
      <c r="C10" s="69" t="n">
        <f aca="false">SUM(C11:C13)</f>
        <v>259306</v>
      </c>
      <c r="D10" s="69" t="n">
        <f aca="false">SUM(D11:D13)</f>
        <v>2096471</v>
      </c>
      <c r="E10" s="69" t="n">
        <f aca="false">SUM(C10:D10)</f>
        <v>2355777</v>
      </c>
    </row>
    <row r="11" customFormat="false" ht="43.25" hidden="false" customHeight="false" outlineLevel="0" collapsed="false">
      <c r="A11" s="72" t="s">
        <v>27</v>
      </c>
      <c r="B11" s="79" t="n">
        <v>0</v>
      </c>
      <c r="C11" s="69"/>
      <c r="D11" s="69" t="n">
        <v>220681</v>
      </c>
      <c r="E11" s="69" t="n">
        <f aca="false">SUM(C11:D11)</f>
        <v>220681</v>
      </c>
    </row>
    <row r="12" customFormat="false" ht="22.35" hidden="false" customHeight="false" outlineLevel="0" collapsed="false">
      <c r="A12" s="72" t="s">
        <v>35</v>
      </c>
      <c r="B12" s="79" t="s">
        <v>36</v>
      </c>
      <c r="C12" s="69" t="n">
        <v>233006</v>
      </c>
      <c r="D12" s="69" t="n">
        <v>1103406</v>
      </c>
      <c r="E12" s="69" t="n">
        <f aca="false">SUM(C12:D12)</f>
        <v>1336412</v>
      </c>
    </row>
    <row r="13" customFormat="false" ht="43.25" hidden="false" customHeight="false" outlineLevel="0" collapsed="false">
      <c r="A13" s="72" t="s">
        <v>37</v>
      </c>
      <c r="B13" s="79" t="s">
        <v>38</v>
      </c>
      <c r="C13" s="69" t="n">
        <v>26300</v>
      </c>
      <c r="D13" s="69" t="n">
        <v>772384</v>
      </c>
      <c r="E13" s="69" t="n">
        <f aca="false">SUM(C13:D13)</f>
        <v>798684</v>
      </c>
    </row>
    <row r="14" customFormat="false" ht="12.8" hidden="false" customHeight="false" outlineLevel="0" collapsed="false">
      <c r="A14" s="72"/>
      <c r="B14" s="48"/>
      <c r="C14" s="69"/>
      <c r="D14" s="69"/>
      <c r="E14" s="69"/>
    </row>
    <row r="15" customFormat="false" ht="35.05" hidden="false" customHeight="false" outlineLevel="0" collapsed="false">
      <c r="A15" s="61" t="s">
        <v>39</v>
      </c>
      <c r="B15" s="62" t="s">
        <v>19</v>
      </c>
      <c r="C15" s="63" t="n">
        <f aca="false">SUM(C18:C18)</f>
        <v>504000</v>
      </c>
      <c r="D15" s="63" t="n">
        <f aca="false">SUM(D17:D18)</f>
        <v>1986131</v>
      </c>
      <c r="E15" s="63" t="n">
        <f aca="false">SUM(C15:D15)</f>
        <v>2490131</v>
      </c>
    </row>
    <row r="16" customFormat="false" ht="22.35" hidden="false" customHeight="false" outlineLevel="0" collapsed="false">
      <c r="A16" s="67" t="s">
        <v>26</v>
      </c>
      <c r="B16" s="68"/>
      <c r="C16" s="70" t="n">
        <f aca="false">SUM(C18:C18)</f>
        <v>504000</v>
      </c>
      <c r="D16" s="70" t="n">
        <f aca="false">SUM(D17:D18)</f>
        <v>1986131</v>
      </c>
      <c r="E16" s="69" t="n">
        <f aca="false">SUM(C16:D16)</f>
        <v>2490131</v>
      </c>
    </row>
    <row r="17" customFormat="false" ht="43.25" hidden="false" customHeight="false" outlineLevel="0" collapsed="false">
      <c r="A17" s="72" t="s">
        <v>27</v>
      </c>
      <c r="B17" s="48" t="n">
        <v>0</v>
      </c>
      <c r="C17" s="73"/>
      <c r="D17" s="73" t="n">
        <v>220681</v>
      </c>
      <c r="E17" s="69" t="n">
        <f aca="false">SUM(C17:D17)</f>
        <v>220681</v>
      </c>
    </row>
    <row r="18" customFormat="false" ht="53.7" hidden="false" customHeight="false" outlineLevel="0" collapsed="false">
      <c r="A18" s="72" t="s">
        <v>40</v>
      </c>
      <c r="B18" s="48" t="s">
        <v>41</v>
      </c>
      <c r="C18" s="69" t="n">
        <v>504000</v>
      </c>
      <c r="D18" s="69" t="n">
        <v>1765450</v>
      </c>
      <c r="E18" s="69" t="n">
        <f aca="false">SUM(C18:D18)</f>
        <v>2269450</v>
      </c>
    </row>
    <row r="19" customFormat="false" ht="12.8" hidden="false" customHeight="false" outlineLevel="0" collapsed="false">
      <c r="A19" s="80"/>
      <c r="B19" s="81"/>
      <c r="C19" s="82"/>
      <c r="D19" s="82"/>
      <c r="E19" s="82" t="n">
        <f aca="false">SUM(C19:D19)</f>
        <v>0</v>
      </c>
    </row>
    <row r="20" customFormat="false" ht="57.45" hidden="false" customHeight="false" outlineLevel="0" collapsed="false">
      <c r="A20" s="61" t="s">
        <v>42</v>
      </c>
      <c r="B20" s="62" t="s">
        <v>19</v>
      </c>
      <c r="C20" s="63" t="n">
        <f aca="false">SUM(C23:C23)</f>
        <v>728000</v>
      </c>
      <c r="D20" s="63" t="n">
        <f aca="false">SUM(D22:D23)</f>
        <v>2206812</v>
      </c>
      <c r="E20" s="63" t="n">
        <f aca="false">SUM(C20:D20)</f>
        <v>2934812</v>
      </c>
    </row>
    <row r="21" customFormat="false" ht="22.35" hidden="false" customHeight="false" outlineLevel="0" collapsed="false">
      <c r="A21" s="84" t="s">
        <v>26</v>
      </c>
      <c r="B21" s="85"/>
      <c r="C21" s="70" t="n">
        <f aca="false">SUM(C23:C23)</f>
        <v>728000</v>
      </c>
      <c r="D21" s="70" t="n">
        <f aca="false">SUM(D22:D24)</f>
        <v>2206812</v>
      </c>
      <c r="E21" s="70" t="n">
        <f aca="false">SUM(C21:D21)</f>
        <v>2934812</v>
      </c>
    </row>
    <row r="22" customFormat="false" ht="43.25" hidden="false" customHeight="false" outlineLevel="0" collapsed="false">
      <c r="A22" s="75" t="s">
        <v>43</v>
      </c>
      <c r="B22" s="87" t="n">
        <v>0</v>
      </c>
      <c r="C22" s="73"/>
      <c r="D22" s="73" t="n">
        <v>463431</v>
      </c>
      <c r="E22" s="69" t="n">
        <f aca="false">SUM(C22:D22)</f>
        <v>463431</v>
      </c>
    </row>
    <row r="23" customFormat="false" ht="43.25" hidden="false" customHeight="false" outlineLevel="0" collapsed="false">
      <c r="A23" s="72" t="s">
        <v>44</v>
      </c>
      <c r="B23" s="48" t="s">
        <v>45</v>
      </c>
      <c r="C23" s="69" t="n">
        <v>728000</v>
      </c>
      <c r="D23" s="69" t="n">
        <v>1743381</v>
      </c>
      <c r="E23" s="69" t="n">
        <f aca="false">SUM(C23:D23)</f>
        <v>2471381</v>
      </c>
    </row>
    <row r="24" customFormat="false" ht="12.8" hidden="false" customHeight="false" outlineLevel="0" collapsed="false">
      <c r="A24" s="72"/>
      <c r="B24" s="48"/>
      <c r="C24" s="69"/>
      <c r="D24" s="69"/>
      <c r="E24" s="69" t="n">
        <f aca="false">SUM(C24:D24)</f>
        <v>0</v>
      </c>
    </row>
    <row r="25" customFormat="false" ht="46.25" hidden="false" customHeight="false" outlineLevel="0" collapsed="false">
      <c r="A25" s="61" t="s">
        <v>46</v>
      </c>
      <c r="B25" s="62" t="s">
        <v>19</v>
      </c>
      <c r="C25" s="63" t="n">
        <f aca="false">SUM(C28:C34)</f>
        <v>360000</v>
      </c>
      <c r="D25" s="63" t="n">
        <f aca="false">SUM(D27:D33)</f>
        <v>2096471</v>
      </c>
      <c r="E25" s="63" t="n">
        <f aca="false">SUM(C25:D25)</f>
        <v>2456471</v>
      </c>
    </row>
    <row r="26" customFormat="false" ht="22.35" hidden="false" customHeight="false" outlineLevel="0" collapsed="false">
      <c r="A26" s="67" t="s">
        <v>26</v>
      </c>
      <c r="B26" s="68"/>
      <c r="C26" s="70" t="n">
        <f aca="false">SUM(C27:C30)</f>
        <v>360000</v>
      </c>
      <c r="D26" s="70" t="n">
        <f aca="false">SUM(D27:D30)</f>
        <v>2096471</v>
      </c>
      <c r="E26" s="69" t="n">
        <f aca="false">SUM(C26:D26)</f>
        <v>2456471</v>
      </c>
    </row>
    <row r="27" customFormat="false" ht="43.25" hidden="false" customHeight="false" outlineLevel="0" collapsed="false">
      <c r="A27" s="72" t="s">
        <v>27</v>
      </c>
      <c r="B27" s="48" t="n">
        <v>0</v>
      </c>
      <c r="C27" s="73"/>
      <c r="D27" s="73" t="n">
        <v>441362</v>
      </c>
      <c r="E27" s="69" t="n">
        <f aca="false">SUM(C27:D27)</f>
        <v>441362</v>
      </c>
    </row>
    <row r="28" customFormat="false" ht="43.25" hidden="false" customHeight="false" outlineLevel="0" collapsed="false">
      <c r="A28" s="72" t="s">
        <v>47</v>
      </c>
      <c r="B28" s="48" t="s">
        <v>48</v>
      </c>
      <c r="C28" s="69" t="n">
        <v>57730</v>
      </c>
      <c r="D28" s="69" t="n">
        <v>1103406</v>
      </c>
      <c r="E28" s="69" t="n">
        <f aca="false">SUM(C28:D28)</f>
        <v>1161136</v>
      </c>
    </row>
    <row r="29" customFormat="false" ht="22.35" hidden="false" customHeight="false" outlineLevel="0" collapsed="false">
      <c r="A29" s="72" t="s">
        <v>49</v>
      </c>
      <c r="B29" s="48" t="s">
        <v>50</v>
      </c>
      <c r="C29" s="69"/>
      <c r="D29" s="69" t="n">
        <v>551703</v>
      </c>
      <c r="E29" s="69" t="n">
        <f aca="false">SUM(C29:D29)</f>
        <v>551703</v>
      </c>
    </row>
    <row r="30" customFormat="false" ht="116.4" hidden="false" customHeight="false" outlineLevel="0" collapsed="false">
      <c r="A30" s="72" t="s">
        <v>51</v>
      </c>
      <c r="B30" s="48" t="s">
        <v>52</v>
      </c>
      <c r="C30" s="69" t="n">
        <v>302270</v>
      </c>
      <c r="D30" s="69"/>
      <c r="E30" s="69" t="n">
        <f aca="false">SUM(C30:D30)</f>
        <v>302270</v>
      </c>
    </row>
    <row r="31" customFormat="false" ht="74.6" hidden="false" customHeight="false" outlineLevel="0" collapsed="false">
      <c r="A31" s="72" t="s">
        <v>53</v>
      </c>
      <c r="B31" s="79" t="s">
        <v>54</v>
      </c>
      <c r="C31" s="69"/>
      <c r="D31" s="69"/>
      <c r="E31" s="69" t="n">
        <f aca="false">SUM(C31:D31)</f>
        <v>0</v>
      </c>
    </row>
    <row r="32" customFormat="false" ht="32.8" hidden="false" customHeight="false" outlineLevel="0" collapsed="false">
      <c r="A32" s="72" t="s">
        <v>55</v>
      </c>
      <c r="B32" s="79" t="s">
        <v>56</v>
      </c>
      <c r="C32" s="69"/>
      <c r="D32" s="69"/>
      <c r="E32" s="69" t="n">
        <f aca="false">SUM(C32:D32)</f>
        <v>0</v>
      </c>
    </row>
    <row r="33" customFormat="false" ht="22.35" hidden="false" customHeight="false" outlineLevel="0" collapsed="false">
      <c r="A33" s="72" t="s">
        <v>57</v>
      </c>
      <c r="B33" s="79" t="s">
        <v>58</v>
      </c>
      <c r="C33" s="69"/>
      <c r="D33" s="69"/>
      <c r="E33" s="69" t="n">
        <f aca="false">SUM(C33:D33)</f>
        <v>0</v>
      </c>
    </row>
    <row r="34" customFormat="false" ht="12.8" hidden="false" customHeight="false" outlineLevel="0" collapsed="false">
      <c r="A34" s="72"/>
      <c r="B34" s="48"/>
      <c r="C34" s="69"/>
      <c r="D34" s="69"/>
      <c r="E34" s="69" t="n">
        <f aca="false">SUM(C34:D34)</f>
        <v>0</v>
      </c>
    </row>
    <row r="35" customFormat="false" ht="57.45" hidden="false" customHeight="false" outlineLevel="0" collapsed="false">
      <c r="A35" s="61" t="s">
        <v>59</v>
      </c>
      <c r="B35" s="62" t="s">
        <v>19</v>
      </c>
      <c r="C35" s="63" t="n">
        <f aca="false">SUM(C38:C41)</f>
        <v>617800</v>
      </c>
      <c r="D35" s="63" t="n">
        <f aca="false">SUM(D37:D41)</f>
        <v>2206812</v>
      </c>
      <c r="E35" s="63" t="n">
        <f aca="false">SUM(C35:D35)</f>
        <v>2824612</v>
      </c>
    </row>
    <row r="36" customFormat="false" ht="22.35" hidden="false" customHeight="false" outlineLevel="0" collapsed="false">
      <c r="A36" s="67" t="s">
        <v>26</v>
      </c>
      <c r="B36" s="68"/>
      <c r="C36" s="70" t="n">
        <f aca="false">SUM(C38:C41)</f>
        <v>617800</v>
      </c>
      <c r="D36" s="70" t="n">
        <f aca="false">SUM(D37:D41)</f>
        <v>2206812</v>
      </c>
      <c r="E36" s="69" t="n">
        <f aca="false">SUM(C36:D36)</f>
        <v>2824612</v>
      </c>
    </row>
    <row r="37" customFormat="false" ht="43.25" hidden="false" customHeight="false" outlineLevel="0" collapsed="false">
      <c r="A37" s="72" t="s">
        <v>27</v>
      </c>
      <c r="B37" s="48" t="n">
        <v>0</v>
      </c>
      <c r="C37" s="73"/>
      <c r="D37" s="73" t="n">
        <v>331021</v>
      </c>
      <c r="E37" s="69" t="n">
        <f aca="false">SUM(C37:D37)</f>
        <v>331021</v>
      </c>
    </row>
    <row r="38" customFormat="false" ht="43.25" hidden="false" customHeight="false" outlineLevel="0" collapsed="false">
      <c r="A38" s="72" t="s">
        <v>60</v>
      </c>
      <c r="B38" s="48" t="s">
        <v>61</v>
      </c>
      <c r="C38" s="69" t="n">
        <v>32000</v>
      </c>
      <c r="D38" s="69" t="n">
        <v>662044</v>
      </c>
      <c r="E38" s="69" t="n">
        <f aca="false">SUM(C38:D38)</f>
        <v>694044</v>
      </c>
    </row>
    <row r="39" customFormat="false" ht="32.8" hidden="false" customHeight="false" outlineLevel="0" collapsed="false">
      <c r="A39" s="72" t="s">
        <v>62</v>
      </c>
      <c r="B39" s="48" t="s">
        <v>63</v>
      </c>
      <c r="C39" s="69" t="n">
        <v>67500</v>
      </c>
      <c r="D39" s="69" t="n">
        <v>441362</v>
      </c>
      <c r="E39" s="69" t="n">
        <f aca="false">SUM(C39:D39)</f>
        <v>508862</v>
      </c>
    </row>
    <row r="40" customFormat="false" ht="32.8" hidden="false" customHeight="false" outlineLevel="0" collapsed="false">
      <c r="A40" s="72" t="s">
        <v>64</v>
      </c>
      <c r="B40" s="48" t="s">
        <v>65</v>
      </c>
      <c r="C40" s="69" t="n">
        <v>518300</v>
      </c>
      <c r="D40" s="69" t="n">
        <v>662044</v>
      </c>
      <c r="E40" s="69" t="n">
        <f aca="false">SUM(C40:D40)</f>
        <v>1180344</v>
      </c>
    </row>
    <row r="41" customFormat="false" ht="53.7" hidden="false" customHeight="false" outlineLevel="0" collapsed="false">
      <c r="A41" s="72" t="s">
        <v>66</v>
      </c>
      <c r="B41" s="48" t="s">
        <v>67</v>
      </c>
      <c r="C41" s="69"/>
      <c r="D41" s="69" t="n">
        <v>110341</v>
      </c>
      <c r="E41" s="69" t="n">
        <f aca="false">SUM(C41:D41)</f>
        <v>110341</v>
      </c>
    </row>
    <row r="42" customFormat="false" ht="22.35" hidden="false" customHeight="false" outlineLevel="0" collapsed="false">
      <c r="A42" s="72" t="s">
        <v>57</v>
      </c>
      <c r="B42" s="48" t="s">
        <v>58</v>
      </c>
      <c r="C42" s="69"/>
      <c r="D42" s="69"/>
      <c r="E42" s="69"/>
    </row>
    <row r="43" customFormat="false" ht="12.8" hidden="false" customHeight="false" outlineLevel="0" collapsed="false">
      <c r="A43" s="72"/>
      <c r="B43" s="48"/>
      <c r="C43" s="69"/>
      <c r="D43" s="69"/>
      <c r="E43" s="69" t="n">
        <f aca="false">SUM(C43:D43)</f>
        <v>0</v>
      </c>
    </row>
    <row r="44" customFormat="false" ht="46.25" hidden="false" customHeight="false" outlineLevel="0" collapsed="false">
      <c r="A44" s="88" t="s">
        <v>68</v>
      </c>
      <c r="B44" s="89" t="s">
        <v>19</v>
      </c>
      <c r="C44" s="90" t="n">
        <f aca="false">SUM(C46:C54)</f>
        <v>15899007</v>
      </c>
      <c r="D44" s="90" t="n">
        <f aca="false">SUM(D46:D54)</f>
        <v>11034059</v>
      </c>
      <c r="E44" s="90" t="n">
        <f aca="false">SUM(C44:D44)</f>
        <v>26933066</v>
      </c>
    </row>
    <row r="45" customFormat="false" ht="22.35" hidden="false" customHeight="false" outlineLevel="0" collapsed="false">
      <c r="A45" s="75" t="s">
        <v>26</v>
      </c>
      <c r="B45" s="93"/>
      <c r="C45" s="69" t="n">
        <f aca="false">SUM(C46:C48)</f>
        <v>15899007</v>
      </c>
      <c r="D45" s="69" t="n">
        <f aca="false">SUM(D46:D49)</f>
        <v>11034059</v>
      </c>
      <c r="E45" s="69" t="n">
        <f aca="false">SUM(C45:D45)</f>
        <v>26933066</v>
      </c>
    </row>
    <row r="46" customFormat="false" ht="43.25" hidden="false" customHeight="false" outlineLevel="0" collapsed="false">
      <c r="A46" s="72" t="s">
        <v>27</v>
      </c>
      <c r="B46" s="48" t="n">
        <v>0</v>
      </c>
      <c r="C46" s="69"/>
      <c r="D46" s="69" t="n">
        <v>1655109</v>
      </c>
      <c r="E46" s="69" t="n">
        <f aca="false">SUM(C46:D46)</f>
        <v>1655109</v>
      </c>
    </row>
    <row r="47" customFormat="false" ht="53.7" hidden="false" customHeight="false" outlineLevel="0" collapsed="false">
      <c r="A47" s="75" t="s">
        <v>69</v>
      </c>
      <c r="B47" s="87" t="s">
        <v>70</v>
      </c>
      <c r="C47" s="69" t="n">
        <v>15832000</v>
      </c>
      <c r="D47" s="69" t="n">
        <v>9378950</v>
      </c>
      <c r="E47" s="69" t="n">
        <f aca="false">SUM(C47:D47)</f>
        <v>25210950</v>
      </c>
    </row>
    <row r="48" customFormat="false" ht="32.8" hidden="false" customHeight="false" outlineLevel="0" collapsed="false">
      <c r="A48" s="75" t="s">
        <v>30</v>
      </c>
      <c r="B48" s="48" t="s">
        <v>31</v>
      </c>
      <c r="C48" s="69" t="n">
        <v>67007</v>
      </c>
      <c r="D48" s="69"/>
      <c r="E48" s="69" t="n">
        <f aca="false">SUM(C48:D48)</f>
        <v>67007</v>
      </c>
    </row>
    <row r="49" customFormat="false" ht="32.8" hidden="false" customHeight="false" outlineLevel="0" collapsed="false">
      <c r="A49" s="75" t="s">
        <v>71</v>
      </c>
      <c r="B49" s="48" t="s">
        <v>72</v>
      </c>
      <c r="C49" s="69"/>
      <c r="D49" s="69"/>
      <c r="E49" s="69" t="n">
        <f aca="false">SUM(C49:D49)</f>
        <v>0</v>
      </c>
    </row>
    <row r="50" customFormat="false" ht="32.8" hidden="false" customHeight="false" outlineLevel="0" collapsed="false">
      <c r="A50" s="75" t="s">
        <v>73</v>
      </c>
      <c r="B50" s="48" t="s">
        <v>74</v>
      </c>
      <c r="C50" s="69"/>
      <c r="D50" s="69"/>
      <c r="E50" s="69"/>
    </row>
    <row r="51" customFormat="false" ht="53.7" hidden="false" customHeight="false" outlineLevel="0" collapsed="false">
      <c r="A51" s="75" t="s">
        <v>75</v>
      </c>
      <c r="B51" s="48" t="s">
        <v>76</v>
      </c>
      <c r="C51" s="69"/>
      <c r="D51" s="69"/>
      <c r="E51" s="69"/>
    </row>
    <row r="52" customFormat="false" ht="32.8" hidden="false" customHeight="false" outlineLevel="0" collapsed="false">
      <c r="A52" s="75" t="s">
        <v>77</v>
      </c>
      <c r="B52" s="48" t="s">
        <v>78</v>
      </c>
      <c r="C52" s="69"/>
      <c r="D52" s="69"/>
      <c r="E52" s="69"/>
    </row>
    <row r="53" customFormat="false" ht="32.8" hidden="false" customHeight="false" outlineLevel="0" collapsed="false">
      <c r="A53" s="75" t="s">
        <v>79</v>
      </c>
      <c r="B53" s="79" t="s">
        <v>80</v>
      </c>
      <c r="C53" s="69"/>
      <c r="D53" s="69"/>
      <c r="E53" s="69"/>
    </row>
    <row r="54" customFormat="false" ht="22.35" hidden="false" customHeight="false" outlineLevel="0" collapsed="false">
      <c r="A54" s="75" t="s">
        <v>57</v>
      </c>
      <c r="B54" s="79" t="s">
        <v>58</v>
      </c>
      <c r="C54" s="69"/>
      <c r="D54" s="69"/>
      <c r="E54" s="69" t="n">
        <f aca="false">SUM(C54:D54)</f>
        <v>0</v>
      </c>
    </row>
    <row r="55" customFormat="false" ht="12.8" hidden="false" customHeight="false" outlineLevel="0" collapsed="false">
      <c r="A55" s="75"/>
      <c r="B55" s="48"/>
      <c r="C55" s="69"/>
      <c r="D55" s="69"/>
      <c r="E55" s="69"/>
    </row>
    <row r="56" customFormat="false" ht="35.05" hidden="false" customHeight="false" outlineLevel="0" collapsed="false">
      <c r="A56" s="61" t="s">
        <v>81</v>
      </c>
      <c r="B56" s="96" t="s">
        <v>19</v>
      </c>
      <c r="C56" s="63" t="n">
        <f aca="false">SUM(C58:C65)</f>
        <v>1992000</v>
      </c>
      <c r="D56" s="63" t="n">
        <f aca="false">SUM(D58:D65)</f>
        <v>5186008</v>
      </c>
      <c r="E56" s="63" t="n">
        <f aca="false">SUM(C56:D56)</f>
        <v>7178008</v>
      </c>
    </row>
    <row r="57" customFormat="false" ht="22.35" hidden="false" customHeight="false" outlineLevel="0" collapsed="false">
      <c r="A57" s="75" t="s">
        <v>26</v>
      </c>
      <c r="B57" s="85"/>
      <c r="C57" s="97" t="n">
        <f aca="false">SUM(C58:C65)</f>
        <v>1992000</v>
      </c>
      <c r="D57" s="97" t="n">
        <f aca="false">SUM(D58:D65)</f>
        <v>5186008</v>
      </c>
      <c r="E57" s="97" t="n">
        <f aca="false">SUM(C57:D57)</f>
        <v>7178008</v>
      </c>
    </row>
    <row r="58" customFormat="false" ht="43.25" hidden="false" customHeight="false" outlineLevel="0" collapsed="false">
      <c r="A58" s="75" t="s">
        <v>27</v>
      </c>
      <c r="B58" s="87" t="n">
        <v>0</v>
      </c>
      <c r="C58" s="73"/>
      <c r="D58" s="73" t="n">
        <v>772384</v>
      </c>
      <c r="E58" s="99" t="n">
        <f aca="false">SUM(C58:D58)</f>
        <v>772384</v>
      </c>
    </row>
    <row r="59" customFormat="false" ht="22.35" hidden="false" customHeight="false" outlineLevel="0" collapsed="false">
      <c r="A59" s="75" t="s">
        <v>82</v>
      </c>
      <c r="B59" s="87" t="s">
        <v>83</v>
      </c>
      <c r="C59" s="69" t="n">
        <v>287350</v>
      </c>
      <c r="D59" s="69" t="n">
        <v>882725</v>
      </c>
      <c r="E59" s="99" t="n">
        <f aca="false">SUM(C59:D59)</f>
        <v>1170075</v>
      </c>
    </row>
    <row r="60" customFormat="false" ht="53.7" hidden="false" customHeight="false" outlineLevel="0" collapsed="false">
      <c r="A60" s="72" t="s">
        <v>84</v>
      </c>
      <c r="B60" s="87" t="s">
        <v>85</v>
      </c>
      <c r="C60" s="69"/>
      <c r="D60" s="69" t="n">
        <v>220681</v>
      </c>
      <c r="E60" s="99" t="n">
        <f aca="false">SUM(C60:D60)</f>
        <v>220681</v>
      </c>
    </row>
    <row r="61" customFormat="false" ht="22.35" hidden="false" customHeight="false" outlineLevel="0" collapsed="false">
      <c r="A61" s="72" t="s">
        <v>86</v>
      </c>
      <c r="B61" s="87" t="s">
        <v>87</v>
      </c>
      <c r="C61" s="69" t="n">
        <v>311650</v>
      </c>
      <c r="D61" s="69" t="n">
        <v>1086855</v>
      </c>
      <c r="E61" s="99" t="n">
        <f aca="false">SUM(C61:D61)</f>
        <v>1398505</v>
      </c>
    </row>
    <row r="62" customFormat="false" ht="74.6" hidden="false" customHeight="false" outlineLevel="0" collapsed="false">
      <c r="A62" s="72" t="s">
        <v>88</v>
      </c>
      <c r="B62" s="87" t="s">
        <v>89</v>
      </c>
      <c r="C62" s="69" t="n">
        <v>24000</v>
      </c>
      <c r="D62" s="69" t="n">
        <v>1875790</v>
      </c>
      <c r="E62" s="99" t="n">
        <f aca="false">SUM(C62:D62)</f>
        <v>1899790</v>
      </c>
    </row>
    <row r="63" customFormat="false" ht="22.35" hidden="false" customHeight="false" outlineLevel="0" collapsed="false">
      <c r="A63" s="72" t="s">
        <v>90</v>
      </c>
      <c r="B63" s="87" t="s">
        <v>91</v>
      </c>
      <c r="C63" s="69"/>
      <c r="D63" s="69" t="n">
        <v>220681</v>
      </c>
      <c r="E63" s="99" t="n">
        <f aca="false">SUM(C63:D63)</f>
        <v>220681</v>
      </c>
    </row>
    <row r="64" customFormat="false" ht="43.25" hidden="false" customHeight="false" outlineLevel="0" collapsed="false">
      <c r="A64" s="101" t="s">
        <v>92</v>
      </c>
      <c r="B64" s="102" t="s">
        <v>93</v>
      </c>
      <c r="C64" s="103" t="n">
        <v>500000</v>
      </c>
      <c r="D64" s="103" t="n">
        <v>110341</v>
      </c>
      <c r="E64" s="104" t="n">
        <f aca="false">SUM(C64:D64)</f>
        <v>610341</v>
      </c>
    </row>
    <row r="65" customFormat="false" ht="85.05" hidden="false" customHeight="false" outlineLevel="0" collapsed="false">
      <c r="A65" s="72" t="s">
        <v>94</v>
      </c>
      <c r="B65" s="87" t="s">
        <v>95</v>
      </c>
      <c r="C65" s="69" t="n">
        <v>869000</v>
      </c>
      <c r="D65" s="69" t="n">
        <v>16551</v>
      </c>
      <c r="E65" s="99" t="n">
        <f aca="false">SUM(C65:D65)</f>
        <v>885551</v>
      </c>
    </row>
    <row r="66" customFormat="false" ht="12.8" hidden="false" customHeight="false" outlineLevel="0" collapsed="false">
      <c r="A66" s="72"/>
      <c r="B66" s="87"/>
      <c r="C66" s="69"/>
      <c r="D66" s="69"/>
      <c r="E66" s="99" t="n">
        <f aca="false">SUM(C66:D66)</f>
        <v>0</v>
      </c>
    </row>
    <row r="67" customFormat="false" ht="46.25" hidden="false" customHeight="false" outlineLevel="0" collapsed="false">
      <c r="A67" s="61" t="s">
        <v>96</v>
      </c>
      <c r="B67" s="76" t="s">
        <v>19</v>
      </c>
      <c r="C67" s="63" t="n">
        <f aca="false">SUM(C69:C71)</f>
        <v>1965000</v>
      </c>
      <c r="D67" s="63" t="n">
        <f aca="false">SUM(D69:D71)</f>
        <v>3089537</v>
      </c>
      <c r="E67" s="63" t="n">
        <f aca="false">SUM(C67:D67)</f>
        <v>5054537</v>
      </c>
    </row>
    <row r="68" customFormat="false" ht="22.35" hidden="false" customHeight="false" outlineLevel="0" collapsed="false">
      <c r="A68" s="75" t="s">
        <v>26</v>
      </c>
      <c r="B68" s="87"/>
      <c r="C68" s="73" t="n">
        <f aca="false">SUM(C69:C71)</f>
        <v>1965000</v>
      </c>
      <c r="D68" s="73" t="n">
        <f aca="false">SUM(D69:D71)</f>
        <v>3089537</v>
      </c>
      <c r="E68" s="73" t="n">
        <f aca="false">SUM(C68:D68)</f>
        <v>5054537</v>
      </c>
    </row>
    <row r="69" customFormat="false" ht="43.25" hidden="false" customHeight="false" outlineLevel="0" collapsed="false">
      <c r="A69" s="75" t="s">
        <v>27</v>
      </c>
      <c r="B69" s="87" t="n">
        <v>0</v>
      </c>
      <c r="C69" s="73"/>
      <c r="D69" s="73" t="n">
        <v>573771</v>
      </c>
      <c r="E69" s="73" t="n">
        <f aca="false">SUM(C69:D69)</f>
        <v>573771</v>
      </c>
    </row>
    <row r="70" customFormat="false" ht="32.8" hidden="false" customHeight="false" outlineLevel="0" collapsed="false">
      <c r="A70" s="72" t="s">
        <v>97</v>
      </c>
      <c r="B70" s="48" t="s">
        <v>98</v>
      </c>
      <c r="C70" s="69" t="n">
        <f aca="false">1795000+100000</f>
        <v>1895000</v>
      </c>
      <c r="D70" s="69" t="n">
        <v>2510249</v>
      </c>
      <c r="E70" s="69" t="n">
        <f aca="false">SUM(C70:D70)</f>
        <v>4405249</v>
      </c>
    </row>
    <row r="71" customFormat="false" ht="32.8" hidden="false" customHeight="false" outlineLevel="0" collapsed="false">
      <c r="A71" s="72" t="s">
        <v>99</v>
      </c>
      <c r="B71" s="48" t="s">
        <v>100</v>
      </c>
      <c r="C71" s="69" t="n">
        <v>70000</v>
      </c>
      <c r="D71" s="69" t="n">
        <v>5517</v>
      </c>
      <c r="E71" s="69" t="n">
        <f aca="false">SUM(C71:D71)</f>
        <v>75517</v>
      </c>
    </row>
    <row r="72" customFormat="false" ht="12.8" hidden="false" customHeight="false" outlineLevel="0" collapsed="false">
      <c r="A72" s="72"/>
      <c r="B72" s="48"/>
      <c r="C72" s="69"/>
      <c r="D72" s="69"/>
      <c r="E72" s="69" t="n">
        <f aca="false">SUM(C72:D72)</f>
        <v>0</v>
      </c>
    </row>
    <row r="73" customFormat="false" ht="46.25" hidden="false" customHeight="false" outlineLevel="0" collapsed="false">
      <c r="A73" s="61" t="s">
        <v>101</v>
      </c>
      <c r="B73" s="96" t="s">
        <v>19</v>
      </c>
      <c r="C73" s="108" t="n">
        <f aca="false">SUM(C75:C84)</f>
        <v>866983333</v>
      </c>
      <c r="D73" s="108" t="n">
        <f aca="false">SUM(D75:D84)</f>
        <v>12689168</v>
      </c>
      <c r="E73" s="108" t="n">
        <f aca="false">SUM(C73:D73)</f>
        <v>879672501</v>
      </c>
    </row>
    <row r="74" customFormat="false" ht="22.35" hidden="false" customHeight="false" outlineLevel="0" collapsed="false">
      <c r="A74" s="72" t="s">
        <v>26</v>
      </c>
      <c r="B74" s="87"/>
      <c r="C74" s="69" t="n">
        <f aca="false">SUM(C75:C84)</f>
        <v>866983333</v>
      </c>
      <c r="D74" s="69" t="n">
        <f aca="false">SUM(D75:D84)</f>
        <v>12689168</v>
      </c>
      <c r="E74" s="69" t="n">
        <f aca="false">SUM(C74:D74)</f>
        <v>879672501</v>
      </c>
    </row>
    <row r="75" customFormat="false" ht="43.25" hidden="false" customHeight="false" outlineLevel="0" collapsed="false">
      <c r="A75" s="72" t="s">
        <v>27</v>
      </c>
      <c r="B75" s="87" t="n">
        <v>0</v>
      </c>
      <c r="C75" s="69"/>
      <c r="D75" s="69" t="n">
        <v>882725</v>
      </c>
      <c r="E75" s="69" t="n">
        <f aca="false">SUM(C75:D75)</f>
        <v>882725</v>
      </c>
    </row>
    <row r="76" customFormat="false" ht="53.7" hidden="false" customHeight="false" outlineLevel="0" collapsed="false">
      <c r="A76" s="72" t="s">
        <v>102</v>
      </c>
      <c r="B76" s="87" t="s">
        <v>103</v>
      </c>
      <c r="C76" s="69" t="n">
        <v>7785000</v>
      </c>
      <c r="D76" s="69" t="n">
        <v>1544768</v>
      </c>
      <c r="E76" s="69" t="n">
        <f aca="false">SUM(C76:D76)</f>
        <v>9329768</v>
      </c>
    </row>
    <row r="77" customFormat="false" ht="105.95" hidden="false" customHeight="false" outlineLevel="0" collapsed="false">
      <c r="A77" s="72" t="s">
        <v>104</v>
      </c>
      <c r="B77" s="87" t="s">
        <v>105</v>
      </c>
      <c r="C77" s="69" t="n">
        <v>30000</v>
      </c>
      <c r="D77" s="69" t="n">
        <v>27585</v>
      </c>
      <c r="E77" s="69" t="n">
        <f aca="false">SUM(C77:D77)</f>
        <v>57585</v>
      </c>
    </row>
    <row r="78" customFormat="false" ht="85.05" hidden="false" customHeight="false" outlineLevel="0" collapsed="false">
      <c r="A78" s="75" t="s">
        <v>106</v>
      </c>
      <c r="B78" s="87" t="s">
        <v>107</v>
      </c>
      <c r="C78" s="69" t="n">
        <v>126717010</v>
      </c>
      <c r="D78" s="69" t="n">
        <v>5517030</v>
      </c>
      <c r="E78" s="69" t="n">
        <f aca="false">SUM(C78:D78)</f>
        <v>132234040</v>
      </c>
    </row>
    <row r="79" customFormat="false" ht="53.7" hidden="false" customHeight="false" outlineLevel="0" collapsed="false">
      <c r="A79" s="72" t="s">
        <v>108</v>
      </c>
      <c r="B79" s="87" t="s">
        <v>109</v>
      </c>
      <c r="C79" s="69"/>
      <c r="D79" s="69" t="n">
        <v>82756</v>
      </c>
      <c r="E79" s="69" t="n">
        <f aca="false">SUM(C79:D79)</f>
        <v>82756</v>
      </c>
    </row>
    <row r="80" customFormat="false" ht="53.7" hidden="false" customHeight="false" outlineLevel="0" collapsed="false">
      <c r="A80" s="72" t="s">
        <v>110</v>
      </c>
      <c r="B80" s="87" t="s">
        <v>111</v>
      </c>
      <c r="C80" s="69"/>
      <c r="D80" s="69" t="n">
        <v>220681</v>
      </c>
      <c r="E80" s="69" t="n">
        <f aca="false">SUM(C80:D80)</f>
        <v>220681</v>
      </c>
    </row>
    <row r="81" customFormat="false" ht="53.7" hidden="false" customHeight="false" outlineLevel="0" collapsed="false">
      <c r="A81" s="72" t="s">
        <v>112</v>
      </c>
      <c r="B81" s="87" t="s">
        <v>113</v>
      </c>
      <c r="C81" s="69" t="n">
        <v>711382473</v>
      </c>
      <c r="D81" s="69" t="n">
        <v>3365388</v>
      </c>
      <c r="E81" s="69" t="n">
        <f aca="false">SUM(C81:D81)</f>
        <v>714747861</v>
      </c>
    </row>
    <row r="82" customFormat="false" ht="43.25" hidden="false" customHeight="false" outlineLevel="0" collapsed="false">
      <c r="A82" s="72" t="s">
        <v>114</v>
      </c>
      <c r="B82" s="87" t="s">
        <v>115</v>
      </c>
      <c r="C82" s="69" t="n">
        <v>20888850</v>
      </c>
      <c r="D82" s="69" t="n">
        <v>606873</v>
      </c>
      <c r="E82" s="69" t="n">
        <f aca="false">SUM(C82:D82)</f>
        <v>21495723</v>
      </c>
    </row>
    <row r="83" customFormat="false" ht="32.8" hidden="false" customHeight="false" outlineLevel="0" collapsed="false">
      <c r="A83" s="72" t="s">
        <v>116</v>
      </c>
      <c r="B83" s="87" t="s">
        <v>117</v>
      </c>
      <c r="C83" s="69" t="n">
        <v>30000</v>
      </c>
      <c r="D83" s="69" t="n">
        <v>331022</v>
      </c>
      <c r="E83" s="69" t="n">
        <f aca="false">SUM(C83:D83)</f>
        <v>361022</v>
      </c>
    </row>
    <row r="84" customFormat="false" ht="22.35" hidden="false" customHeight="false" outlineLevel="0" collapsed="false">
      <c r="A84" s="72" t="s">
        <v>118</v>
      </c>
      <c r="B84" s="87" t="s">
        <v>119</v>
      </c>
      <c r="C84" s="69" t="n">
        <v>150000</v>
      </c>
      <c r="D84" s="69" t="n">
        <v>110340</v>
      </c>
      <c r="E84" s="69" t="n">
        <f aca="false">SUM(C84:D84)</f>
        <v>260340</v>
      </c>
    </row>
    <row r="85" customFormat="false" ht="43.25" hidden="false" customHeight="false" outlineLevel="0" collapsed="false">
      <c r="A85" s="72" t="s">
        <v>120</v>
      </c>
      <c r="B85" s="87" t="s">
        <v>121</v>
      </c>
      <c r="C85" s="69"/>
      <c r="D85" s="69"/>
      <c r="E85" s="69"/>
    </row>
    <row r="86" customFormat="false" ht="12.8" hidden="false" customHeight="false" outlineLevel="0" collapsed="false">
      <c r="A86" s="72"/>
      <c r="B86" s="87"/>
      <c r="C86" s="69"/>
      <c r="D86" s="69"/>
      <c r="E86" s="69"/>
    </row>
    <row r="87" customFormat="false" ht="35.05" hidden="false" customHeight="false" outlineLevel="0" collapsed="false">
      <c r="A87" s="61" t="s">
        <v>122</v>
      </c>
      <c r="B87" s="62" t="s">
        <v>19</v>
      </c>
      <c r="C87" s="108" t="n">
        <f aca="false">SUM(C90:C90)</f>
        <v>91000</v>
      </c>
      <c r="D87" s="108" t="n">
        <f aca="false">SUM(D89:D90)</f>
        <v>8165204</v>
      </c>
      <c r="E87" s="108" t="n">
        <f aca="false">SUM(C87:D87)</f>
        <v>8256204</v>
      </c>
    </row>
    <row r="88" customFormat="false" ht="22.35" hidden="false" customHeight="false" outlineLevel="0" collapsed="false">
      <c r="A88" s="72" t="s">
        <v>26</v>
      </c>
      <c r="B88" s="110"/>
      <c r="C88" s="111" t="n">
        <f aca="false">SUM(C89:C90)</f>
        <v>91000</v>
      </c>
      <c r="D88" s="111" t="n">
        <f aca="false">SUM(D89:D90)</f>
        <v>8165204</v>
      </c>
      <c r="E88" s="69" t="n">
        <f aca="false">SUM(C88:D88)</f>
        <v>8256204</v>
      </c>
    </row>
    <row r="89" customFormat="false" ht="43.25" hidden="false" customHeight="false" outlineLevel="0" collapsed="false">
      <c r="A89" s="72" t="s">
        <v>27</v>
      </c>
      <c r="B89" s="48" t="n">
        <v>0</v>
      </c>
      <c r="C89" s="112"/>
      <c r="D89" s="111" t="n">
        <v>551703</v>
      </c>
      <c r="E89" s="69" t="n">
        <f aca="false">SUM(C89:D89)</f>
        <v>551703</v>
      </c>
    </row>
    <row r="90" customFormat="false" ht="105.95" hidden="false" customHeight="false" outlineLevel="0" collapsed="false">
      <c r="A90" s="72" t="s">
        <v>123</v>
      </c>
      <c r="B90" s="48" t="s">
        <v>124</v>
      </c>
      <c r="C90" s="69" t="n">
        <v>91000</v>
      </c>
      <c r="D90" s="69" t="n">
        <v>7613501</v>
      </c>
      <c r="E90" s="69" t="n">
        <f aca="false">SUM(C90:D90)</f>
        <v>7704501</v>
      </c>
    </row>
    <row r="91" customFormat="false" ht="12.8" hidden="false" customHeight="false" outlineLevel="0" collapsed="false">
      <c r="A91" s="72"/>
      <c r="B91" s="48"/>
      <c r="C91" s="69"/>
      <c r="D91" s="69"/>
      <c r="E91" s="69" t="n">
        <f aca="false">SUM(C91:D91)</f>
        <v>0</v>
      </c>
    </row>
    <row r="92" customFormat="false" ht="46.25" hidden="false" customHeight="false" outlineLevel="0" collapsed="false">
      <c r="A92" s="61" t="s">
        <v>125</v>
      </c>
      <c r="B92" s="62" t="s">
        <v>19</v>
      </c>
      <c r="C92" s="63" t="n">
        <f aca="false">SUM(C94:C97)</f>
        <v>228000</v>
      </c>
      <c r="D92" s="63" t="n">
        <f aca="false">SUM(D94:D97)</f>
        <v>21847437</v>
      </c>
      <c r="E92" s="108" t="n">
        <f aca="false">SUM(C92:D92)</f>
        <v>22075437</v>
      </c>
    </row>
    <row r="93" customFormat="false" ht="22.35" hidden="false" customHeight="false" outlineLevel="0" collapsed="false">
      <c r="A93" s="72" t="s">
        <v>26</v>
      </c>
      <c r="B93" s="48"/>
      <c r="C93" s="73" t="n">
        <f aca="false">SUM(C94:C97)</f>
        <v>228000</v>
      </c>
      <c r="D93" s="73" t="n">
        <f aca="false">SUM(D94:D97)</f>
        <v>21847437</v>
      </c>
      <c r="E93" s="69" t="n">
        <f aca="false">SUM(C93:D93)</f>
        <v>22075437</v>
      </c>
    </row>
    <row r="94" customFormat="false" ht="43.25" hidden="false" customHeight="false" outlineLevel="0" collapsed="false">
      <c r="A94" s="72" t="s">
        <v>27</v>
      </c>
      <c r="B94" s="48" t="n">
        <v>0</v>
      </c>
      <c r="C94" s="73"/>
      <c r="D94" s="73" t="n">
        <v>2372323</v>
      </c>
      <c r="E94" s="69" t="n">
        <f aca="false">SUM(C94:D94)</f>
        <v>2372323</v>
      </c>
    </row>
    <row r="95" customFormat="false" ht="64.15" hidden="false" customHeight="false" outlineLevel="0" collapsed="false">
      <c r="A95" s="72" t="s">
        <v>126</v>
      </c>
      <c r="B95" s="48" t="s">
        <v>127</v>
      </c>
      <c r="C95" s="69" t="n">
        <v>42000</v>
      </c>
      <c r="D95" s="69" t="n">
        <v>7392819</v>
      </c>
      <c r="E95" s="69" t="n">
        <f aca="false">SUM(C95:D95)</f>
        <v>7434819</v>
      </c>
    </row>
    <row r="96" customFormat="false" ht="64.15" hidden="false" customHeight="false" outlineLevel="0" collapsed="false">
      <c r="A96" s="72" t="s">
        <v>128</v>
      </c>
      <c r="B96" s="48" t="s">
        <v>129</v>
      </c>
      <c r="C96" s="69" t="n">
        <v>185000</v>
      </c>
      <c r="D96" s="69" t="n">
        <v>11916784</v>
      </c>
      <c r="E96" s="69" t="n">
        <f aca="false">SUM(C96:D96)</f>
        <v>12101784</v>
      </c>
    </row>
    <row r="97" customFormat="false" ht="85.05" hidden="false" customHeight="false" outlineLevel="0" collapsed="false">
      <c r="A97" s="72" t="s">
        <v>130</v>
      </c>
      <c r="B97" s="48" t="s">
        <v>131</v>
      </c>
      <c r="C97" s="69" t="n">
        <v>1000</v>
      </c>
      <c r="D97" s="69" t="n">
        <v>165511</v>
      </c>
      <c r="E97" s="69" t="n">
        <f aca="false">SUM(C97:D97)</f>
        <v>166511</v>
      </c>
    </row>
    <row r="98" customFormat="false" ht="12.8" hidden="false" customHeight="false" outlineLevel="0" collapsed="false">
      <c r="A98" s="72"/>
      <c r="B98" s="48"/>
      <c r="C98" s="69"/>
      <c r="D98" s="69"/>
      <c r="E98" s="69"/>
    </row>
    <row r="99" customFormat="false" ht="68.65" hidden="false" customHeight="false" outlineLevel="0" collapsed="false">
      <c r="A99" s="61" t="s">
        <v>132</v>
      </c>
      <c r="B99" s="102" t="s">
        <v>19</v>
      </c>
      <c r="C99" s="108" t="n">
        <f aca="false">SUM(C101:C114)</f>
        <v>3133764</v>
      </c>
      <c r="D99" s="108" t="n">
        <f aca="false">SUM(D101:D114)</f>
        <v>4192942</v>
      </c>
      <c r="E99" s="108" t="n">
        <f aca="false">SUM(C99:D99)</f>
        <v>7326706</v>
      </c>
    </row>
    <row r="100" customFormat="false" ht="22.35" hidden="false" customHeight="false" outlineLevel="0" collapsed="false">
      <c r="A100" s="84" t="s">
        <v>26</v>
      </c>
      <c r="B100" s="85"/>
      <c r="C100" s="113" t="n">
        <f aca="false">SUM(C101:C112)</f>
        <v>3133764</v>
      </c>
      <c r="D100" s="113" t="n">
        <f aca="false">SUM(D101:D112)</f>
        <v>4192942</v>
      </c>
      <c r="E100" s="113" t="n">
        <f aca="false">SUM(C100:D100)</f>
        <v>7326706</v>
      </c>
    </row>
    <row r="101" customFormat="false" ht="43.25" hidden="false" customHeight="false" outlineLevel="0" collapsed="false">
      <c r="A101" s="75" t="s">
        <v>27</v>
      </c>
      <c r="B101" s="87" t="n">
        <v>0</v>
      </c>
      <c r="C101" s="69"/>
      <c r="D101" s="69" t="n">
        <v>441362</v>
      </c>
      <c r="E101" s="69" t="n">
        <f aca="false">SUM(C101:D101)</f>
        <v>441362</v>
      </c>
    </row>
    <row r="102" customFormat="false" ht="64.15" hidden="false" customHeight="false" outlineLevel="0" collapsed="false">
      <c r="A102" s="72" t="s">
        <v>133</v>
      </c>
      <c r="B102" s="87" t="s">
        <v>134</v>
      </c>
      <c r="C102" s="69" t="n">
        <v>19000</v>
      </c>
      <c r="D102" s="69" t="n">
        <v>551703</v>
      </c>
      <c r="E102" s="69" t="n">
        <f aca="false">SUM(C102:D102)</f>
        <v>570703</v>
      </c>
    </row>
    <row r="103" customFormat="false" ht="32.8" hidden="false" customHeight="false" outlineLevel="0" collapsed="false">
      <c r="A103" s="75" t="s">
        <v>135</v>
      </c>
      <c r="B103" s="87" t="s">
        <v>136</v>
      </c>
      <c r="C103" s="69" t="n">
        <v>5850</v>
      </c>
      <c r="D103" s="69" t="n">
        <v>331023</v>
      </c>
      <c r="E103" s="69" t="n">
        <f aca="false">SUM(C103:D103)</f>
        <v>336873</v>
      </c>
    </row>
    <row r="104" customFormat="false" ht="116.4" hidden="false" customHeight="false" outlineLevel="0" collapsed="false">
      <c r="A104" s="72" t="s">
        <v>137</v>
      </c>
      <c r="B104" s="87" t="s">
        <v>138</v>
      </c>
      <c r="C104" s="69" t="n">
        <v>111730</v>
      </c>
      <c r="D104" s="69" t="n">
        <v>882725</v>
      </c>
      <c r="E104" s="69" t="n">
        <f aca="false">SUM(C104:D104)</f>
        <v>994455</v>
      </c>
    </row>
    <row r="105" customFormat="false" ht="85.05" hidden="false" customHeight="false" outlineLevel="0" collapsed="false">
      <c r="A105" s="72" t="s">
        <v>139</v>
      </c>
      <c r="B105" s="87" t="s">
        <v>140</v>
      </c>
      <c r="C105" s="69" t="n">
        <v>579900</v>
      </c>
      <c r="D105" s="69" t="n">
        <v>231716</v>
      </c>
      <c r="E105" s="69" t="n">
        <f aca="false">SUM(C105:D105)</f>
        <v>811616</v>
      </c>
    </row>
    <row r="106" customFormat="false" ht="43.25" hidden="false" customHeight="false" outlineLevel="0" collapsed="false">
      <c r="A106" s="75" t="s">
        <v>141</v>
      </c>
      <c r="B106" s="48" t="s">
        <v>142</v>
      </c>
      <c r="C106" s="69" t="n">
        <v>130000</v>
      </c>
      <c r="D106" s="69" t="n">
        <v>275851</v>
      </c>
      <c r="E106" s="69" t="n">
        <f aca="false">SUM(C106:D106)</f>
        <v>405851</v>
      </c>
    </row>
    <row r="107" customFormat="false" ht="53.7" hidden="false" customHeight="false" outlineLevel="0" collapsed="false">
      <c r="A107" s="72" t="s">
        <v>143</v>
      </c>
      <c r="B107" s="87" t="s">
        <v>144</v>
      </c>
      <c r="C107" s="69" t="n">
        <v>1669820</v>
      </c>
      <c r="D107" s="69" t="n">
        <v>507567</v>
      </c>
      <c r="E107" s="69" t="n">
        <f aca="false">SUM(C107:D107)</f>
        <v>2177387</v>
      </c>
    </row>
    <row r="108" customFormat="false" ht="32.8" hidden="false" customHeight="false" outlineLevel="0" collapsed="false">
      <c r="A108" s="75" t="s">
        <v>145</v>
      </c>
      <c r="B108" s="48" t="s">
        <v>146</v>
      </c>
      <c r="C108" s="69" t="n">
        <v>376664</v>
      </c>
      <c r="D108" s="69"/>
      <c r="E108" s="69" t="n">
        <f aca="false">SUM(C108:D108)</f>
        <v>376664</v>
      </c>
    </row>
    <row r="109" customFormat="false" ht="32.8" hidden="false" customHeight="false" outlineLevel="0" collapsed="false">
      <c r="A109" s="72" t="s">
        <v>147</v>
      </c>
      <c r="B109" s="87" t="s">
        <v>148</v>
      </c>
      <c r="C109" s="69" t="n">
        <v>25000</v>
      </c>
      <c r="D109" s="69" t="n">
        <v>441362</v>
      </c>
      <c r="E109" s="69" t="n">
        <f aca="false">SUM(C109:D109)</f>
        <v>466362</v>
      </c>
    </row>
    <row r="110" customFormat="false" ht="64.15" hidden="false" customHeight="false" outlineLevel="0" collapsed="false">
      <c r="A110" s="75" t="s">
        <v>149</v>
      </c>
      <c r="B110" s="87" t="s">
        <v>150</v>
      </c>
      <c r="C110" s="69"/>
      <c r="D110" s="69" t="n">
        <v>253783</v>
      </c>
      <c r="E110" s="69" t="n">
        <f aca="false">SUM(C110:D110)</f>
        <v>253783</v>
      </c>
    </row>
    <row r="111" customFormat="false" ht="32.8" hidden="false" customHeight="false" outlineLevel="0" collapsed="false">
      <c r="A111" s="75" t="s">
        <v>30</v>
      </c>
      <c r="B111" s="48" t="s">
        <v>31</v>
      </c>
      <c r="C111" s="69" t="n">
        <v>115800</v>
      </c>
      <c r="D111" s="69"/>
      <c r="E111" s="69" t="n">
        <f aca="false">SUM(C111:D111)</f>
        <v>115800</v>
      </c>
    </row>
    <row r="112" customFormat="false" ht="32.8" hidden="false" customHeight="false" outlineLevel="0" collapsed="false">
      <c r="A112" s="75" t="s">
        <v>151</v>
      </c>
      <c r="B112" s="79" t="s">
        <v>152</v>
      </c>
      <c r="C112" s="69" t="n">
        <v>100000</v>
      </c>
      <c r="D112" s="69" t="n">
        <v>275850</v>
      </c>
      <c r="E112" s="69" t="n">
        <f aca="false">SUM(C112:D112)</f>
        <v>375850</v>
      </c>
    </row>
    <row r="113" customFormat="false" ht="32.8" hidden="false" customHeight="false" outlineLevel="0" collapsed="false">
      <c r="A113" s="75" t="s">
        <v>55</v>
      </c>
      <c r="B113" s="79" t="s">
        <v>56</v>
      </c>
      <c r="C113" s="69"/>
      <c r="D113" s="69"/>
      <c r="E113" s="69" t="n">
        <f aca="false">SUM(C113:D113)</f>
        <v>0</v>
      </c>
    </row>
    <row r="114" customFormat="false" ht="22.35" hidden="false" customHeight="false" outlineLevel="0" collapsed="false">
      <c r="A114" s="75" t="s">
        <v>57</v>
      </c>
      <c r="B114" s="79" t="s">
        <v>58</v>
      </c>
      <c r="C114" s="69"/>
      <c r="D114" s="69"/>
      <c r="E114" s="69" t="n">
        <f aca="false">SUM(C114:D114)</f>
        <v>0</v>
      </c>
    </row>
    <row r="115" customFormat="false" ht="12.8" hidden="false" customHeight="false" outlineLevel="0" collapsed="false">
      <c r="A115" s="75"/>
      <c r="B115" s="87"/>
      <c r="C115" s="69"/>
      <c r="D115" s="69"/>
      <c r="E115" s="69"/>
    </row>
    <row r="116" customFormat="false" ht="35.05" hidden="false" customHeight="false" outlineLevel="0" collapsed="false">
      <c r="A116" s="61" t="s">
        <v>153</v>
      </c>
      <c r="B116" s="62" t="s">
        <v>19</v>
      </c>
      <c r="C116" s="63" t="n">
        <f aca="false">SUM(C118:C122)</f>
        <v>135000000</v>
      </c>
      <c r="D116" s="108" t="n">
        <f aca="false">SUM(D118:D122)</f>
        <v>8496226</v>
      </c>
      <c r="E116" s="108" t="n">
        <f aca="false">SUM(C116:D116)</f>
        <v>143496226</v>
      </c>
    </row>
    <row r="117" customFormat="false" ht="22.35" hidden="false" customHeight="false" outlineLevel="0" collapsed="false">
      <c r="A117" s="84" t="s">
        <v>26</v>
      </c>
      <c r="B117" s="85"/>
      <c r="C117" s="70" t="n">
        <f aca="false">SUM(C118:C122)</f>
        <v>135000000</v>
      </c>
      <c r="D117" s="70" t="n">
        <f aca="false">SUM(D118:D122)</f>
        <v>8496226</v>
      </c>
      <c r="E117" s="70" t="n">
        <f aca="false">SUM(C117:D117)</f>
        <v>143496226</v>
      </c>
    </row>
    <row r="118" customFormat="false" ht="43.25" hidden="false" customHeight="false" outlineLevel="0" collapsed="false">
      <c r="A118" s="75" t="s">
        <v>27</v>
      </c>
      <c r="B118" s="87" t="n">
        <v>0</v>
      </c>
      <c r="C118" s="73"/>
      <c r="D118" s="73" t="n">
        <v>882725</v>
      </c>
      <c r="E118" s="69" t="n">
        <f aca="false">SUM(C118:D118)</f>
        <v>882725</v>
      </c>
    </row>
    <row r="119" customFormat="false" ht="95.5" hidden="false" customHeight="false" outlineLevel="0" collapsed="false">
      <c r="A119" s="75" t="s">
        <v>154</v>
      </c>
      <c r="B119" s="87" t="s">
        <v>155</v>
      </c>
      <c r="C119" s="69"/>
      <c r="D119" s="69" t="n">
        <v>3641239</v>
      </c>
      <c r="E119" s="69" t="n">
        <f aca="false">SUM(C119:D119)</f>
        <v>3641239</v>
      </c>
    </row>
    <row r="120" customFormat="false" ht="85.05" hidden="false" customHeight="false" outlineLevel="0" collapsed="false">
      <c r="A120" s="75" t="s">
        <v>156</v>
      </c>
      <c r="B120" s="87" t="s">
        <v>157</v>
      </c>
      <c r="C120" s="69" t="n">
        <v>500000</v>
      </c>
      <c r="D120" s="69" t="n">
        <v>2648174</v>
      </c>
      <c r="E120" s="69" t="n">
        <f aca="false">SUM(C120:D120)</f>
        <v>3148174</v>
      </c>
    </row>
    <row r="121" customFormat="false" ht="95.5" hidden="false" customHeight="false" outlineLevel="0" collapsed="false">
      <c r="A121" s="75" t="s">
        <v>158</v>
      </c>
      <c r="B121" s="87" t="s">
        <v>159</v>
      </c>
      <c r="C121" s="69" t="n">
        <v>134500000</v>
      </c>
      <c r="D121" s="69" t="n">
        <v>662044</v>
      </c>
      <c r="E121" s="69" t="n">
        <f aca="false">SUM(C121:D121)</f>
        <v>135162044</v>
      </c>
    </row>
    <row r="122" customFormat="false" ht="137.3" hidden="false" customHeight="false" outlineLevel="0" collapsed="false">
      <c r="A122" s="116" t="s">
        <v>160</v>
      </c>
      <c r="B122" s="102" t="s">
        <v>161</v>
      </c>
      <c r="C122" s="103"/>
      <c r="D122" s="103" t="n">
        <v>662044</v>
      </c>
      <c r="E122" s="103" t="n">
        <f aca="false">SUM(C122:D122)</f>
        <v>662044</v>
      </c>
    </row>
    <row r="123" customFormat="false" ht="12.8" hidden="false" customHeight="false" outlineLevel="0" collapsed="false">
      <c r="A123" s="75"/>
      <c r="B123" s="87"/>
      <c r="C123" s="69"/>
      <c r="D123" s="69"/>
      <c r="E123" s="69"/>
    </row>
    <row r="124" customFormat="false" ht="46.25" hidden="false" customHeight="false" outlineLevel="0" collapsed="false">
      <c r="A124" s="61" t="s">
        <v>162</v>
      </c>
      <c r="B124" s="76" t="s">
        <v>19</v>
      </c>
      <c r="C124" s="108" t="n">
        <f aca="false">SUM(C126:C132)</f>
        <v>300812</v>
      </c>
      <c r="D124" s="108" t="n">
        <f aca="false">SUM(D126:D132)</f>
        <v>6289414</v>
      </c>
      <c r="E124" s="118" t="n">
        <f aca="false">SUM(C124:D124)</f>
        <v>6590226</v>
      </c>
    </row>
    <row r="125" customFormat="false" ht="22.35" hidden="false" customHeight="false" outlineLevel="0" collapsed="false">
      <c r="A125" s="67" t="s">
        <v>26</v>
      </c>
      <c r="B125" s="68"/>
      <c r="C125" s="70" t="n">
        <f aca="false">SUM(C126:C131)</f>
        <v>300812</v>
      </c>
      <c r="D125" s="70" t="n">
        <f aca="false">SUM(D126:D131)</f>
        <v>6289414</v>
      </c>
      <c r="E125" s="97" t="n">
        <f aca="false">SUM(C125:D125)</f>
        <v>6590226</v>
      </c>
    </row>
    <row r="126" customFormat="false" ht="43.25" hidden="false" customHeight="false" outlineLevel="0" collapsed="false">
      <c r="A126" s="72" t="s">
        <v>27</v>
      </c>
      <c r="B126" s="48" t="n">
        <v>0</v>
      </c>
      <c r="C126" s="73"/>
      <c r="D126" s="73" t="n">
        <v>937895</v>
      </c>
      <c r="E126" s="99" t="n">
        <f aca="false">SUM(C126:D126)</f>
        <v>937895</v>
      </c>
    </row>
    <row r="127" customFormat="false" ht="116.4" hidden="false" customHeight="false" outlineLevel="0" collapsed="false">
      <c r="A127" s="72" t="s">
        <v>163</v>
      </c>
      <c r="B127" s="87" t="s">
        <v>164</v>
      </c>
      <c r="C127" s="69" t="n">
        <v>14500</v>
      </c>
      <c r="D127" s="69" t="n">
        <v>2427493</v>
      </c>
      <c r="E127" s="99" t="n">
        <f aca="false">SUM(C127:D127)</f>
        <v>2441993</v>
      </c>
    </row>
    <row r="128" customFormat="false" ht="64.15" hidden="false" customHeight="false" outlineLevel="0" collapsed="false">
      <c r="A128" s="72" t="s">
        <v>165</v>
      </c>
      <c r="B128" s="87" t="s">
        <v>166</v>
      </c>
      <c r="C128" s="69" t="n">
        <v>141012</v>
      </c>
      <c r="D128" s="69" t="n">
        <v>1103406</v>
      </c>
      <c r="E128" s="99" t="n">
        <f aca="false">SUM(C128:D128)</f>
        <v>1244418</v>
      </c>
    </row>
    <row r="129" customFormat="false" ht="64.15" hidden="false" customHeight="false" outlineLevel="0" collapsed="false">
      <c r="A129" s="72" t="s">
        <v>167</v>
      </c>
      <c r="B129" s="87" t="s">
        <v>168</v>
      </c>
      <c r="C129" s="69" t="n">
        <v>145300</v>
      </c>
      <c r="D129" s="69" t="n">
        <v>1599939</v>
      </c>
      <c r="E129" s="99" t="n">
        <f aca="false">SUM(C129:D129)</f>
        <v>1745239</v>
      </c>
    </row>
    <row r="130" customFormat="false" ht="64.15" hidden="false" customHeight="false" outlineLevel="0" collapsed="false">
      <c r="A130" s="72" t="s">
        <v>169</v>
      </c>
      <c r="B130" s="87" t="s">
        <v>170</v>
      </c>
      <c r="C130" s="69"/>
      <c r="D130" s="69"/>
      <c r="E130" s="99"/>
    </row>
    <row r="131" customFormat="false" ht="137.3" hidden="false" customHeight="false" outlineLevel="0" collapsed="false">
      <c r="A131" s="72" t="s">
        <v>171</v>
      </c>
      <c r="B131" s="87" t="s">
        <v>172</v>
      </c>
      <c r="C131" s="69"/>
      <c r="D131" s="69" t="n">
        <v>220681</v>
      </c>
      <c r="E131" s="99" t="n">
        <f aca="false">SUM(C131:D131)</f>
        <v>220681</v>
      </c>
    </row>
    <row r="132" customFormat="false" ht="22.35" hidden="false" customHeight="false" outlineLevel="0" collapsed="false">
      <c r="A132" s="72" t="s">
        <v>57</v>
      </c>
      <c r="B132" s="122" t="s">
        <v>58</v>
      </c>
      <c r="C132" s="69"/>
      <c r="D132" s="69"/>
      <c r="E132" s="99" t="n">
        <f aca="false">SUM(C132:D132)</f>
        <v>0</v>
      </c>
    </row>
    <row r="133" customFormat="false" ht="12.8" hidden="false" customHeight="false" outlineLevel="0" collapsed="false">
      <c r="A133" s="72"/>
      <c r="B133" s="87"/>
      <c r="C133" s="69"/>
      <c r="D133" s="69"/>
      <c r="E133" s="73"/>
    </row>
    <row r="134" customFormat="false" ht="57.45" hidden="false" customHeight="false" outlineLevel="0" collapsed="false">
      <c r="A134" s="61" t="s">
        <v>173</v>
      </c>
      <c r="B134" s="76" t="s">
        <v>19</v>
      </c>
      <c r="C134" s="123" t="n">
        <f aca="false">SUM(C137:C143)</f>
        <v>3335851</v>
      </c>
      <c r="D134" s="123" t="n">
        <f aca="false">SUM(D136:D143)</f>
        <v>3641240</v>
      </c>
      <c r="E134" s="63" t="n">
        <f aca="false">SUM(C134:D134)</f>
        <v>6977091</v>
      </c>
    </row>
    <row r="135" customFormat="false" ht="22.35" hidden="false" customHeight="false" outlineLevel="0" collapsed="false">
      <c r="A135" s="72" t="s">
        <v>26</v>
      </c>
      <c r="B135" s="48"/>
      <c r="C135" s="69" t="n">
        <f aca="false">SUM(C136:C142)</f>
        <v>3335851</v>
      </c>
      <c r="D135" s="69" t="n">
        <f aca="false">SUM(D136:D142)</f>
        <v>3641240</v>
      </c>
      <c r="E135" s="69" t="n">
        <f aca="false">SUM(C135:D135)</f>
        <v>6977091</v>
      </c>
    </row>
    <row r="136" customFormat="false" ht="43.25" hidden="false" customHeight="false" outlineLevel="0" collapsed="false">
      <c r="A136" s="72" t="s">
        <v>27</v>
      </c>
      <c r="B136" s="48" t="n">
        <v>0</v>
      </c>
      <c r="C136" s="69"/>
      <c r="D136" s="69" t="n">
        <v>662044</v>
      </c>
      <c r="E136" s="82" t="n">
        <f aca="false">SUM(C136:D136)</f>
        <v>662044</v>
      </c>
    </row>
    <row r="137" customFormat="false" ht="22.35" hidden="false" customHeight="false" outlineLevel="0" collapsed="false">
      <c r="A137" s="72" t="s">
        <v>174</v>
      </c>
      <c r="B137" s="48" t="s">
        <v>175</v>
      </c>
      <c r="C137" s="82" t="n">
        <v>950000</v>
      </c>
      <c r="D137" s="82" t="n">
        <v>772384</v>
      </c>
      <c r="E137" s="82" t="n">
        <f aca="false">SUM(C137:D137)</f>
        <v>1722384</v>
      </c>
    </row>
    <row r="138" customFormat="false" ht="22.35" hidden="false" customHeight="false" outlineLevel="0" collapsed="false">
      <c r="A138" s="72" t="s">
        <v>176</v>
      </c>
      <c r="B138" s="48" t="s">
        <v>177</v>
      </c>
      <c r="C138" s="69" t="n">
        <v>1100000</v>
      </c>
      <c r="D138" s="69" t="n">
        <v>1103406</v>
      </c>
      <c r="E138" s="82" t="n">
        <f aca="false">SUM(C138:D138)</f>
        <v>2203406</v>
      </c>
    </row>
    <row r="139" customFormat="false" ht="32.8" hidden="false" customHeight="false" outlineLevel="0" collapsed="false">
      <c r="A139" s="72" t="s">
        <v>178</v>
      </c>
      <c r="B139" s="48" t="s">
        <v>179</v>
      </c>
      <c r="C139" s="69" t="n">
        <v>450000</v>
      </c>
      <c r="D139" s="69" t="n">
        <v>662044</v>
      </c>
      <c r="E139" s="82" t="n">
        <f aca="false">SUM(C139:D139)</f>
        <v>1112044</v>
      </c>
    </row>
    <row r="140" customFormat="false" ht="43.25" hidden="false" customHeight="false" outlineLevel="0" collapsed="false">
      <c r="A140" s="72" t="s">
        <v>180</v>
      </c>
      <c r="B140" s="48" t="s">
        <v>181</v>
      </c>
      <c r="C140" s="69" t="n">
        <v>302588</v>
      </c>
      <c r="D140" s="69" t="n">
        <v>110340</v>
      </c>
      <c r="E140" s="82" t="n">
        <f aca="false">SUM(C140:D140)</f>
        <v>412928</v>
      </c>
    </row>
    <row r="141" customFormat="false" ht="32.8" hidden="false" customHeight="false" outlineLevel="0" collapsed="false">
      <c r="A141" s="72" t="s">
        <v>182</v>
      </c>
      <c r="B141" s="48" t="s">
        <v>183</v>
      </c>
      <c r="C141" s="69" t="n">
        <v>523263</v>
      </c>
      <c r="D141" s="69" t="n">
        <v>331022</v>
      </c>
      <c r="E141" s="82" t="n">
        <f aca="false">SUM(C141:D141)</f>
        <v>854285</v>
      </c>
    </row>
    <row r="142" customFormat="false" ht="32.8" hidden="false" customHeight="false" outlineLevel="0" collapsed="false">
      <c r="A142" s="72" t="s">
        <v>184</v>
      </c>
      <c r="B142" s="48" t="s">
        <v>185</v>
      </c>
      <c r="C142" s="69" t="n">
        <v>10000</v>
      </c>
      <c r="D142" s="69"/>
      <c r="E142" s="82" t="n">
        <f aca="false">SUM(C142:D142)</f>
        <v>10000</v>
      </c>
    </row>
    <row r="143" customFormat="false" ht="12.8" hidden="false" customHeight="false" outlineLevel="0" collapsed="false">
      <c r="A143" s="72"/>
      <c r="B143" s="48"/>
      <c r="C143" s="69"/>
      <c r="D143" s="69"/>
      <c r="E143" s="82"/>
    </row>
    <row r="144" customFormat="false" ht="35.05" hidden="false" customHeight="false" outlineLevel="0" collapsed="false">
      <c r="A144" s="88" t="s">
        <v>186</v>
      </c>
      <c r="B144" s="124" t="s">
        <v>19</v>
      </c>
      <c r="C144" s="63" t="n">
        <f aca="false">SUM(C146:C153)</f>
        <v>3177000</v>
      </c>
      <c r="D144" s="63" t="n">
        <f aca="false">SUM(D146:D153)</f>
        <v>3199877</v>
      </c>
      <c r="E144" s="63" t="n">
        <f aca="false">SUM(C144:D144)</f>
        <v>6376877</v>
      </c>
    </row>
    <row r="145" customFormat="false" ht="22.35" hidden="false" customHeight="false" outlineLevel="0" collapsed="false">
      <c r="A145" s="75" t="s">
        <v>26</v>
      </c>
      <c r="B145" s="85"/>
      <c r="C145" s="97" t="n">
        <f aca="false">SUM(C146:C153)</f>
        <v>3177000</v>
      </c>
      <c r="D145" s="97" t="n">
        <f aca="false">SUM(D146:D153)</f>
        <v>3199877</v>
      </c>
      <c r="E145" s="97" t="n">
        <f aca="false">SUM(C145:D145)</f>
        <v>6376877</v>
      </c>
    </row>
    <row r="146" customFormat="false" ht="43.25" hidden="false" customHeight="false" outlineLevel="0" collapsed="false">
      <c r="A146" s="72" t="s">
        <v>27</v>
      </c>
      <c r="B146" s="48" t="n">
        <v>0</v>
      </c>
      <c r="C146" s="73"/>
      <c r="D146" s="73" t="n">
        <v>579288</v>
      </c>
      <c r="E146" s="99" t="n">
        <f aca="false">SUM(C146:D146)</f>
        <v>579288</v>
      </c>
    </row>
    <row r="147" customFormat="false" ht="43.25" hidden="false" customHeight="false" outlineLevel="0" collapsed="false">
      <c r="A147" s="72" t="s">
        <v>187</v>
      </c>
      <c r="B147" s="48" t="s">
        <v>188</v>
      </c>
      <c r="C147" s="69"/>
      <c r="D147" s="69" t="n">
        <v>496533</v>
      </c>
      <c r="E147" s="99" t="n">
        <f aca="false">SUM(C147:D147)</f>
        <v>496533</v>
      </c>
    </row>
    <row r="148" customFormat="false" ht="22.35" hidden="false" customHeight="false" outlineLevel="0" collapsed="false">
      <c r="A148" s="72" t="s">
        <v>189</v>
      </c>
      <c r="B148" s="48" t="s">
        <v>190</v>
      </c>
      <c r="C148" s="69" t="n">
        <v>100000</v>
      </c>
      <c r="D148" s="69" t="n">
        <v>55170</v>
      </c>
      <c r="E148" s="73" t="n">
        <f aca="false">SUM(C148:D148)</f>
        <v>155170</v>
      </c>
    </row>
    <row r="149" customFormat="false" ht="22.35" hidden="false" customHeight="false" outlineLevel="0" collapsed="false">
      <c r="A149" s="72" t="s">
        <v>191</v>
      </c>
      <c r="B149" s="48" t="s">
        <v>192</v>
      </c>
      <c r="C149" s="69" t="n">
        <v>2133000</v>
      </c>
      <c r="D149" s="69" t="n">
        <v>1158576</v>
      </c>
      <c r="E149" s="73" t="n">
        <f aca="false">SUM(C149:D149)</f>
        <v>3291576</v>
      </c>
    </row>
    <row r="150" customFormat="false" ht="32.8" hidden="false" customHeight="false" outlineLevel="0" collapsed="false">
      <c r="A150" s="72" t="s">
        <v>193</v>
      </c>
      <c r="B150" s="48" t="s">
        <v>194</v>
      </c>
      <c r="C150" s="69" t="n">
        <v>690000</v>
      </c>
      <c r="D150" s="69" t="n">
        <v>910310</v>
      </c>
      <c r="E150" s="73" t="n">
        <f aca="false">SUM(C150:D150)</f>
        <v>1600310</v>
      </c>
    </row>
    <row r="151" customFormat="false" ht="22.35" hidden="false" customHeight="false" outlineLevel="0" collapsed="false">
      <c r="A151" s="72" t="s">
        <v>195</v>
      </c>
      <c r="B151" s="48" t="s">
        <v>196</v>
      </c>
      <c r="C151" s="69"/>
      <c r="D151" s="69"/>
      <c r="E151" s="73"/>
    </row>
    <row r="152" customFormat="false" ht="32.8" hidden="false" customHeight="false" outlineLevel="0" collapsed="false">
      <c r="A152" s="72" t="s">
        <v>145</v>
      </c>
      <c r="B152" s="79" t="s">
        <v>146</v>
      </c>
      <c r="C152" s="69" t="n">
        <v>244000</v>
      </c>
      <c r="D152" s="69"/>
      <c r="E152" s="73" t="n">
        <f aca="false">SUM(C152:D152)</f>
        <v>244000</v>
      </c>
    </row>
    <row r="153" customFormat="false" ht="32.8" hidden="false" customHeight="false" outlineLevel="0" collapsed="false">
      <c r="A153" s="72" t="s">
        <v>30</v>
      </c>
      <c r="B153" s="79" t="s">
        <v>31</v>
      </c>
      <c r="C153" s="69" t="n">
        <v>10000</v>
      </c>
      <c r="D153" s="69"/>
      <c r="E153" s="73" t="n">
        <f aca="false">SUM(C153:D153)</f>
        <v>10000</v>
      </c>
    </row>
    <row r="154" customFormat="false" ht="22.35" hidden="false" customHeight="false" outlineLevel="0" collapsed="false">
      <c r="A154" s="72" t="s">
        <v>57</v>
      </c>
      <c r="B154" s="79" t="s">
        <v>58</v>
      </c>
      <c r="C154" s="69"/>
      <c r="D154" s="69"/>
      <c r="E154" s="73"/>
    </row>
    <row r="155" customFormat="false" ht="12.8" hidden="false" customHeight="false" outlineLevel="0" collapsed="false">
      <c r="A155" s="72"/>
      <c r="B155" s="48"/>
      <c r="C155" s="111"/>
      <c r="D155" s="111"/>
      <c r="E155" s="111"/>
    </row>
    <row r="156" customFormat="false" ht="35.05" hidden="false" customHeight="false" outlineLevel="0" collapsed="false">
      <c r="A156" s="61" t="s">
        <v>197</v>
      </c>
      <c r="B156" s="62" t="s">
        <v>19</v>
      </c>
      <c r="C156" s="63" t="n">
        <f aca="false">SUM(C158:C167)</f>
        <v>466114225</v>
      </c>
      <c r="D156" s="63" t="n">
        <f aca="false">SUM(D158:D167)</f>
        <v>7392820</v>
      </c>
      <c r="E156" s="63" t="n">
        <f aca="false">SUM(C156:D156)</f>
        <v>473507045</v>
      </c>
    </row>
    <row r="157" customFormat="false" ht="22.35" hidden="false" customHeight="false" outlineLevel="0" collapsed="false">
      <c r="A157" s="75" t="s">
        <v>26</v>
      </c>
      <c r="B157" s="87"/>
      <c r="C157" s="73" t="n">
        <f aca="false">SUM(C158:C165)</f>
        <v>466114225</v>
      </c>
      <c r="D157" s="73" t="n">
        <f aca="false">SUM(D158:D165)</f>
        <v>7392820</v>
      </c>
      <c r="E157" s="73" t="n">
        <f aca="false">SUM(C157:D157)</f>
        <v>473507045</v>
      </c>
    </row>
    <row r="158" customFormat="false" ht="43.25" hidden="false" customHeight="false" outlineLevel="0" collapsed="false">
      <c r="A158" s="75" t="s">
        <v>27</v>
      </c>
      <c r="B158" s="87" t="n">
        <v>0</v>
      </c>
      <c r="C158" s="73"/>
      <c r="D158" s="73" t="n">
        <v>827554</v>
      </c>
      <c r="E158" s="73" t="n">
        <f aca="false">SUM(C158:D158)</f>
        <v>827554</v>
      </c>
    </row>
    <row r="159" customFormat="false" ht="64.15" hidden="false" customHeight="false" outlineLevel="0" collapsed="false">
      <c r="A159" s="75" t="s">
        <v>198</v>
      </c>
      <c r="B159" s="87" t="s">
        <v>199</v>
      </c>
      <c r="C159" s="73" t="n">
        <v>427000</v>
      </c>
      <c r="D159" s="73" t="n">
        <v>2201295</v>
      </c>
      <c r="E159" s="73" t="n">
        <f aca="false">SUM(C159:D159)</f>
        <v>2628295</v>
      </c>
    </row>
    <row r="160" customFormat="false" ht="32.8" hidden="false" customHeight="false" outlineLevel="0" collapsed="false">
      <c r="A160" s="75" t="s">
        <v>200</v>
      </c>
      <c r="B160" s="87" t="s">
        <v>201</v>
      </c>
      <c r="C160" s="73" t="n">
        <v>1175000</v>
      </c>
      <c r="D160" s="73" t="n">
        <v>711697</v>
      </c>
      <c r="E160" s="73" t="n">
        <f aca="false">SUM(C160:D160)</f>
        <v>1886697</v>
      </c>
    </row>
    <row r="161" customFormat="false" ht="220.85" hidden="false" customHeight="false" outlineLevel="0" collapsed="false">
      <c r="A161" s="126" t="s">
        <v>202</v>
      </c>
      <c r="B161" s="87"/>
      <c r="C161" s="73"/>
      <c r="D161" s="73"/>
      <c r="E161" s="73"/>
    </row>
    <row r="162" customFormat="false" ht="64.15" hidden="false" customHeight="false" outlineLevel="0" collapsed="false">
      <c r="A162" s="75" t="s">
        <v>203</v>
      </c>
      <c r="B162" s="87" t="s">
        <v>204</v>
      </c>
      <c r="C162" s="73" t="n">
        <v>792900</v>
      </c>
      <c r="D162" s="73" t="n">
        <v>99307</v>
      </c>
      <c r="E162" s="73" t="n">
        <f aca="false">SUM(C162:D162)</f>
        <v>892207</v>
      </c>
    </row>
    <row r="163" customFormat="false" ht="85.05" hidden="false" customHeight="false" outlineLevel="0" collapsed="false">
      <c r="A163" s="75" t="s">
        <v>205</v>
      </c>
      <c r="B163" s="87" t="s">
        <v>206</v>
      </c>
      <c r="C163" s="73" t="n">
        <v>449448141</v>
      </c>
      <c r="D163" s="73" t="n">
        <v>1765449</v>
      </c>
      <c r="E163" s="73" t="n">
        <f aca="false">SUM(C163:D163)</f>
        <v>451213590</v>
      </c>
    </row>
    <row r="164" customFormat="false" ht="43.25" hidden="false" customHeight="false" outlineLevel="0" collapsed="false">
      <c r="A164" s="75" t="s">
        <v>207</v>
      </c>
      <c r="B164" s="87" t="s">
        <v>208</v>
      </c>
      <c r="C164" s="73" t="n">
        <v>5570000</v>
      </c>
      <c r="D164" s="73" t="n">
        <v>606873</v>
      </c>
      <c r="E164" s="73" t="n">
        <f aca="false">SUM(C164:D164)</f>
        <v>6176873</v>
      </c>
    </row>
    <row r="165" customFormat="false" ht="32.8" hidden="false" customHeight="false" outlineLevel="0" collapsed="false">
      <c r="A165" s="75" t="s">
        <v>209</v>
      </c>
      <c r="B165" s="87" t="s">
        <v>210</v>
      </c>
      <c r="C165" s="73" t="n">
        <f aca="false">5944000+1100000+1657184</f>
        <v>8701184</v>
      </c>
      <c r="D165" s="73" t="n">
        <v>1180645</v>
      </c>
      <c r="E165" s="73" t="n">
        <f aca="false">SUM(C165:D165)</f>
        <v>9881829</v>
      </c>
    </row>
    <row r="166" customFormat="false" ht="397.75" hidden="false" customHeight="false" outlineLevel="0" collapsed="false">
      <c r="A166" s="126" t="s">
        <v>211</v>
      </c>
      <c r="B166" s="87"/>
      <c r="C166" s="73"/>
      <c r="D166" s="73"/>
      <c r="E166" s="73"/>
    </row>
    <row r="167" customFormat="false" ht="22.35" hidden="false" customHeight="false" outlineLevel="0" collapsed="false">
      <c r="A167" s="75" t="s">
        <v>57</v>
      </c>
      <c r="B167" s="122" t="s">
        <v>58</v>
      </c>
      <c r="C167" s="73"/>
      <c r="D167" s="73"/>
      <c r="E167" s="73" t="n">
        <f aca="false">SUM(C167:D167)</f>
        <v>0</v>
      </c>
    </row>
    <row r="168" customFormat="false" ht="12.8" hidden="false" customHeight="false" outlineLevel="0" collapsed="false">
      <c r="A168" s="75"/>
      <c r="B168" s="87"/>
      <c r="C168" s="69"/>
      <c r="D168" s="69"/>
      <c r="E168" s="69" t="n">
        <f aca="false">SUM(C168:D168)</f>
        <v>0</v>
      </c>
    </row>
    <row r="169" customFormat="false" ht="68.65" hidden="false" customHeight="false" outlineLevel="0" collapsed="false">
      <c r="A169" s="88" t="s">
        <v>212</v>
      </c>
      <c r="B169" s="96" t="s">
        <v>19</v>
      </c>
      <c r="C169" s="90" t="n">
        <f aca="false">SUM(C171:C175)</f>
        <v>1679800</v>
      </c>
      <c r="D169" s="90" t="n">
        <f aca="false">SUM(D171:D175)</f>
        <v>6510094</v>
      </c>
      <c r="E169" s="90" t="n">
        <f aca="false">SUM(C169:D169)</f>
        <v>8189894</v>
      </c>
    </row>
    <row r="170" customFormat="false" ht="22.35" hidden="false" customHeight="false" outlineLevel="0" collapsed="false">
      <c r="A170" s="75" t="s">
        <v>26</v>
      </c>
      <c r="B170" s="87"/>
      <c r="C170" s="69" t="n">
        <f aca="false">SUM(C171:C175)</f>
        <v>1679800</v>
      </c>
      <c r="D170" s="69" t="n">
        <f aca="false">SUM(D171:D175)</f>
        <v>6510094</v>
      </c>
      <c r="E170" s="69" t="n">
        <f aca="false">SUM(C170:D170)</f>
        <v>8189894</v>
      </c>
    </row>
    <row r="171" customFormat="false" ht="43.25" hidden="false" customHeight="false" outlineLevel="0" collapsed="false">
      <c r="A171" s="75" t="s">
        <v>27</v>
      </c>
      <c r="B171" s="87" t="n">
        <v>0</v>
      </c>
      <c r="C171" s="69"/>
      <c r="D171" s="69" t="n">
        <v>662044</v>
      </c>
      <c r="E171" s="69" t="n">
        <f aca="false">SUM(C171:D171)</f>
        <v>662044</v>
      </c>
    </row>
    <row r="172" customFormat="false" ht="53.7" hidden="false" customHeight="false" outlineLevel="0" collapsed="false">
      <c r="A172" s="75" t="s">
        <v>213</v>
      </c>
      <c r="B172" s="87" t="s">
        <v>214</v>
      </c>
      <c r="C172" s="69" t="n">
        <v>100000</v>
      </c>
      <c r="D172" s="69" t="n">
        <v>3199877</v>
      </c>
      <c r="E172" s="69" t="n">
        <f aca="false">SUM(C172:D172)</f>
        <v>3299877</v>
      </c>
    </row>
    <row r="173" customFormat="false" ht="74.6" hidden="false" customHeight="false" outlineLevel="0" collapsed="false">
      <c r="A173" s="75" t="s">
        <v>215</v>
      </c>
      <c r="B173" s="87" t="s">
        <v>216</v>
      </c>
      <c r="C173" s="69" t="n">
        <v>620000</v>
      </c>
      <c r="D173" s="69" t="n">
        <v>1434428</v>
      </c>
      <c r="E173" s="69" t="n">
        <f aca="false">SUM(C173:D173)</f>
        <v>2054428</v>
      </c>
    </row>
    <row r="174" customFormat="false" ht="22.35" hidden="false" customHeight="false" outlineLevel="0" collapsed="false">
      <c r="A174" s="75" t="s">
        <v>217</v>
      </c>
      <c r="B174" s="87" t="s">
        <v>218</v>
      </c>
      <c r="C174" s="69"/>
      <c r="D174" s="69" t="n">
        <v>220681</v>
      </c>
      <c r="E174" s="69" t="n">
        <f aca="false">SUM(C174:D174)</f>
        <v>220681</v>
      </c>
    </row>
    <row r="175" customFormat="false" ht="43.25" hidden="false" customHeight="false" outlineLevel="0" collapsed="false">
      <c r="A175" s="75" t="s">
        <v>219</v>
      </c>
      <c r="B175" s="87" t="s">
        <v>220</v>
      </c>
      <c r="C175" s="69" t="n">
        <v>959800</v>
      </c>
      <c r="D175" s="69" t="n">
        <v>993064</v>
      </c>
      <c r="E175" s="69" t="n">
        <f aca="false">SUM(C175:D175)</f>
        <v>1952864</v>
      </c>
    </row>
    <row r="176" customFormat="false" ht="12.8" hidden="false" customHeight="false" outlineLevel="0" collapsed="false">
      <c r="A176" s="127"/>
      <c r="B176" s="48"/>
      <c r="C176" s="111"/>
      <c r="D176" s="111"/>
      <c r="E176" s="111"/>
    </row>
    <row r="177" customFormat="false" ht="57.45" hidden="false" customHeight="false" outlineLevel="0" collapsed="false">
      <c r="A177" s="61" t="s">
        <v>221</v>
      </c>
      <c r="B177" s="62" t="s">
        <v>19</v>
      </c>
      <c r="C177" s="63" t="n">
        <f aca="false">SUM(C180:C183)</f>
        <v>6840000</v>
      </c>
      <c r="D177" s="63" t="n">
        <f aca="false">SUM(D179:D183)</f>
        <v>15668364</v>
      </c>
      <c r="E177" s="63" t="n">
        <f aca="false">SUM(C177:D177)</f>
        <v>22508364</v>
      </c>
    </row>
    <row r="178" customFormat="false" ht="22.35" hidden="false" customHeight="false" outlineLevel="0" collapsed="false">
      <c r="A178" s="75" t="s">
        <v>26</v>
      </c>
      <c r="B178" s="87"/>
      <c r="C178" s="73" t="n">
        <f aca="false">SUM(C180:C183)</f>
        <v>6840000</v>
      </c>
      <c r="D178" s="73" t="n">
        <f aca="false">SUM(D179:D183)</f>
        <v>15668364</v>
      </c>
      <c r="E178" s="73" t="n">
        <f aca="false">SUM(C178:D178)</f>
        <v>22508364</v>
      </c>
    </row>
    <row r="179" customFormat="false" ht="43.25" hidden="false" customHeight="false" outlineLevel="0" collapsed="false">
      <c r="A179" s="116" t="s">
        <v>27</v>
      </c>
      <c r="B179" s="102" t="n">
        <v>0</v>
      </c>
      <c r="C179" s="129"/>
      <c r="D179" s="129" t="n">
        <v>882725</v>
      </c>
      <c r="E179" s="103" t="n">
        <f aca="false">SUM(C179:D179)</f>
        <v>882725</v>
      </c>
    </row>
    <row r="180" customFormat="false" ht="43.25" hidden="false" customHeight="false" outlineLevel="0" collapsed="false">
      <c r="A180" s="72" t="s">
        <v>222</v>
      </c>
      <c r="B180" s="48" t="s">
        <v>223</v>
      </c>
      <c r="C180" s="69" t="n">
        <v>1055800</v>
      </c>
      <c r="D180" s="69" t="n">
        <v>1986131</v>
      </c>
      <c r="E180" s="69" t="n">
        <f aca="false">SUM(C180:D180)</f>
        <v>3041931</v>
      </c>
    </row>
    <row r="181" customFormat="false" ht="22.35" hidden="false" customHeight="false" outlineLevel="0" collapsed="false">
      <c r="A181" s="72" t="s">
        <v>224</v>
      </c>
      <c r="B181" s="48" t="s">
        <v>225</v>
      </c>
      <c r="C181" s="69" t="n">
        <v>5715600</v>
      </c>
      <c r="D181" s="69" t="n">
        <v>9930653</v>
      </c>
      <c r="E181" s="69" t="n">
        <f aca="false">SUM(C181:D181)</f>
        <v>15646253</v>
      </c>
    </row>
    <row r="182" customFormat="false" ht="53.7" hidden="false" customHeight="false" outlineLevel="0" collapsed="false">
      <c r="A182" s="72" t="s">
        <v>226</v>
      </c>
      <c r="B182" s="48" t="s">
        <v>227</v>
      </c>
      <c r="C182" s="69" t="n">
        <v>42900</v>
      </c>
      <c r="D182" s="69" t="n">
        <v>1655109</v>
      </c>
      <c r="E182" s="69" t="n">
        <f aca="false">SUM(C182:D182)</f>
        <v>1698009</v>
      </c>
    </row>
    <row r="183" customFormat="false" ht="32.8" hidden="false" customHeight="false" outlineLevel="0" collapsed="false">
      <c r="A183" s="72" t="s">
        <v>228</v>
      </c>
      <c r="B183" s="48" t="s">
        <v>229</v>
      </c>
      <c r="C183" s="69" t="n">
        <v>25700</v>
      </c>
      <c r="D183" s="69" t="n">
        <v>1213746</v>
      </c>
      <c r="E183" s="69" t="n">
        <f aca="false">SUM(C183:D183)</f>
        <v>1239446</v>
      </c>
    </row>
    <row r="184" customFormat="false" ht="12.8" hidden="false" customHeight="false" outlineLevel="0" collapsed="false">
      <c r="A184" s="72"/>
      <c r="B184" s="48"/>
      <c r="C184" s="69"/>
      <c r="D184" s="69"/>
      <c r="E184" s="69"/>
    </row>
    <row r="185" customFormat="false" ht="35.05" hidden="false" customHeight="false" outlineLevel="0" collapsed="false">
      <c r="A185" s="61" t="s">
        <v>230</v>
      </c>
      <c r="B185" s="76" t="s">
        <v>19</v>
      </c>
      <c r="C185" s="108" t="n">
        <f aca="false">SUM(C187:C190)</f>
        <v>1392000</v>
      </c>
      <c r="D185" s="108" t="n">
        <f aca="false">SUM(D187:D190)</f>
        <v>11034059</v>
      </c>
      <c r="E185" s="108" t="n">
        <f aca="false">SUM(C185:D185)</f>
        <v>12426059</v>
      </c>
    </row>
    <row r="186" customFormat="false" ht="22.35" hidden="false" customHeight="false" outlineLevel="0" collapsed="false">
      <c r="A186" s="75" t="s">
        <v>26</v>
      </c>
      <c r="B186" s="130"/>
      <c r="C186" s="73" t="n">
        <f aca="false">SUM(C187:C190)</f>
        <v>1392000</v>
      </c>
      <c r="D186" s="73" t="n">
        <f aca="false">SUM(D187:D190)</f>
        <v>11034059</v>
      </c>
      <c r="E186" s="73" t="n">
        <f aca="false">SUM(C186:D186)</f>
        <v>12426059</v>
      </c>
    </row>
    <row r="187" customFormat="false" ht="43.25" hidden="false" customHeight="false" outlineLevel="0" collapsed="false">
      <c r="A187" s="75" t="s">
        <v>27</v>
      </c>
      <c r="B187" s="48" t="n">
        <v>0</v>
      </c>
      <c r="C187" s="73"/>
      <c r="D187" s="73" t="n">
        <v>1103406</v>
      </c>
      <c r="E187" s="73" t="n">
        <f aca="false">SUM(C187:D187)</f>
        <v>1103406</v>
      </c>
    </row>
    <row r="188" customFormat="false" ht="64.15" hidden="false" customHeight="false" outlineLevel="0" collapsed="false">
      <c r="A188" s="75" t="s">
        <v>231</v>
      </c>
      <c r="B188" s="87" t="s">
        <v>232</v>
      </c>
      <c r="C188" s="73" t="n">
        <v>1392000</v>
      </c>
      <c r="D188" s="73" t="n">
        <v>7834181</v>
      </c>
      <c r="E188" s="73" t="n">
        <f aca="false">SUM(C188:D188)</f>
        <v>9226181</v>
      </c>
    </row>
    <row r="189" customFormat="false" ht="12.8" hidden="false" customHeight="false" outlineLevel="0" collapsed="false">
      <c r="A189" s="75" t="s">
        <v>233</v>
      </c>
      <c r="B189" s="87" t="s">
        <v>234</v>
      </c>
      <c r="C189" s="73"/>
      <c r="D189" s="73" t="n">
        <v>1434428</v>
      </c>
      <c r="E189" s="73" t="n">
        <f aca="false">SUM(C189:D189)</f>
        <v>1434428</v>
      </c>
    </row>
    <row r="190" customFormat="false" ht="32.8" hidden="false" customHeight="false" outlineLevel="0" collapsed="false">
      <c r="A190" s="75" t="s">
        <v>235</v>
      </c>
      <c r="B190" s="87" t="s">
        <v>236</v>
      </c>
      <c r="C190" s="73"/>
      <c r="D190" s="73" t="n">
        <v>662044</v>
      </c>
      <c r="E190" s="73" t="n">
        <f aca="false">SUM(C190:D190)</f>
        <v>662044</v>
      </c>
    </row>
    <row r="191" customFormat="false" ht="12.8" hidden="false" customHeight="false" outlineLevel="0" collapsed="false">
      <c r="A191" s="75"/>
      <c r="B191" s="87"/>
      <c r="C191" s="73"/>
      <c r="D191" s="73"/>
      <c r="E191" s="73" t="n">
        <f aca="false">SUM(C191:D191)</f>
        <v>0</v>
      </c>
    </row>
    <row r="192" customFormat="false" ht="35.05" hidden="false" customHeight="false" outlineLevel="0" collapsed="false">
      <c r="A192" s="61" t="s">
        <v>237</v>
      </c>
      <c r="B192" s="62" t="s">
        <v>19</v>
      </c>
      <c r="C192" s="63" t="n">
        <f aca="false">SUM(C194:C203)</f>
        <v>3910907</v>
      </c>
      <c r="D192" s="63" t="n">
        <f aca="false">SUM(D194:D203)</f>
        <v>20633691</v>
      </c>
      <c r="E192" s="63" t="n">
        <f aca="false">SUM(C192:D192)</f>
        <v>24544598</v>
      </c>
    </row>
    <row r="193" customFormat="false" ht="22.35" hidden="false" customHeight="false" outlineLevel="0" collapsed="false">
      <c r="A193" s="67" t="s">
        <v>26</v>
      </c>
      <c r="B193" s="68"/>
      <c r="C193" s="70" t="n">
        <f aca="false">SUM(C194:C202)</f>
        <v>3910907</v>
      </c>
      <c r="D193" s="70" t="n">
        <f aca="false">SUM(D194:D202)</f>
        <v>20633691</v>
      </c>
      <c r="E193" s="69" t="n">
        <f aca="false">SUM(C193:D193)</f>
        <v>24544598</v>
      </c>
    </row>
    <row r="194" customFormat="false" ht="43.25" hidden="false" customHeight="false" outlineLevel="0" collapsed="false">
      <c r="A194" s="72" t="s">
        <v>27</v>
      </c>
      <c r="B194" s="48" t="n">
        <v>0</v>
      </c>
      <c r="C194" s="73"/>
      <c r="D194" s="73" t="n">
        <v>1089062</v>
      </c>
      <c r="E194" s="69" t="n">
        <f aca="false">SUM(C194:D194)</f>
        <v>1089062</v>
      </c>
    </row>
    <row r="195" customFormat="false" ht="53.7" hidden="false" customHeight="false" outlineLevel="0" collapsed="false">
      <c r="A195" s="72" t="s">
        <v>238</v>
      </c>
      <c r="B195" s="48" t="s">
        <v>239</v>
      </c>
      <c r="C195" s="69" t="n">
        <v>400000</v>
      </c>
      <c r="D195" s="69" t="n">
        <v>2193571</v>
      </c>
      <c r="E195" s="69" t="n">
        <f aca="false">SUM(C195:D195)</f>
        <v>2593571</v>
      </c>
    </row>
    <row r="196" customFormat="false" ht="64.15" hidden="false" customHeight="false" outlineLevel="0" collapsed="false">
      <c r="A196" s="72" t="s">
        <v>240</v>
      </c>
      <c r="B196" s="48" t="s">
        <v>241</v>
      </c>
      <c r="C196" s="69" t="n">
        <v>400000</v>
      </c>
      <c r="D196" s="69" t="n">
        <v>3199877</v>
      </c>
      <c r="E196" s="69" t="n">
        <f aca="false">SUM(C196:D196)</f>
        <v>3599877</v>
      </c>
    </row>
    <row r="197" customFormat="false" ht="22.35" hidden="false" customHeight="false" outlineLevel="0" collapsed="false">
      <c r="A197" s="72" t="s">
        <v>242</v>
      </c>
      <c r="B197" s="48" t="s">
        <v>243</v>
      </c>
      <c r="C197" s="69" t="n">
        <v>557500</v>
      </c>
      <c r="D197" s="69" t="n">
        <v>4744646</v>
      </c>
      <c r="E197" s="69" t="n">
        <f aca="false">SUM(C197:D197)</f>
        <v>5302146</v>
      </c>
    </row>
    <row r="198" customFormat="false" ht="74.6" hidden="false" customHeight="false" outlineLevel="0" collapsed="false">
      <c r="A198" s="72" t="s">
        <v>244</v>
      </c>
      <c r="B198" s="48" t="s">
        <v>245</v>
      </c>
      <c r="C198" s="69" t="n">
        <v>669864</v>
      </c>
      <c r="D198" s="69" t="n">
        <v>8606566</v>
      </c>
      <c r="E198" s="69" t="n">
        <f aca="false">SUM(C198:D198)</f>
        <v>9276430</v>
      </c>
    </row>
    <row r="199" customFormat="false" ht="53.7" hidden="false" customHeight="false" outlineLevel="0" collapsed="false">
      <c r="A199" s="72" t="s">
        <v>246</v>
      </c>
      <c r="B199" s="48" t="s">
        <v>247</v>
      </c>
      <c r="C199" s="69" t="n">
        <v>235000</v>
      </c>
      <c r="D199" s="69" t="n">
        <v>717214</v>
      </c>
      <c r="E199" s="69" t="n">
        <f aca="false">SUM(C199:D199)</f>
        <v>952214</v>
      </c>
    </row>
    <row r="200" customFormat="false" ht="105.95" hidden="false" customHeight="false" outlineLevel="0" collapsed="false">
      <c r="A200" s="72" t="s">
        <v>248</v>
      </c>
      <c r="B200" s="48" t="s">
        <v>249</v>
      </c>
      <c r="C200" s="69" t="n">
        <v>1648543</v>
      </c>
      <c r="D200" s="69" t="n">
        <v>27585</v>
      </c>
      <c r="E200" s="69" t="n">
        <f aca="false">SUM(C200:D200)</f>
        <v>1676128</v>
      </c>
    </row>
    <row r="201" customFormat="false" ht="85.05" hidden="false" customHeight="false" outlineLevel="0" collapsed="false">
      <c r="A201" s="72" t="s">
        <v>250</v>
      </c>
      <c r="B201" s="48" t="s">
        <v>251</v>
      </c>
      <c r="C201" s="69"/>
      <c r="D201" s="69" t="n">
        <v>55170</v>
      </c>
      <c r="E201" s="69" t="n">
        <f aca="false">SUM(C201:D201)</f>
        <v>55170</v>
      </c>
    </row>
    <row r="202" customFormat="false" ht="43.25" hidden="false" customHeight="false" outlineLevel="0" collapsed="false">
      <c r="A202" s="72" t="s">
        <v>252</v>
      </c>
      <c r="B202" s="48" t="s">
        <v>253</v>
      </c>
      <c r="C202" s="69"/>
      <c r="D202" s="69"/>
      <c r="E202" s="69"/>
    </row>
    <row r="203" customFormat="false" ht="22.35" hidden="false" customHeight="false" outlineLevel="0" collapsed="false">
      <c r="A203" s="72" t="s">
        <v>57</v>
      </c>
      <c r="B203" s="79" t="s">
        <v>58</v>
      </c>
      <c r="C203" s="69"/>
      <c r="D203" s="69"/>
      <c r="E203" s="69" t="n">
        <f aca="false">SUM(C203:D203)</f>
        <v>0</v>
      </c>
    </row>
    <row r="204" customFormat="false" ht="12.8" hidden="false" customHeight="false" outlineLevel="0" collapsed="false">
      <c r="A204" s="72"/>
      <c r="B204" s="48"/>
      <c r="C204" s="69"/>
      <c r="D204" s="69"/>
      <c r="E204" s="69"/>
    </row>
    <row r="205" customFormat="false" ht="46.25" hidden="false" customHeight="false" outlineLevel="0" collapsed="false">
      <c r="A205" s="61" t="s">
        <v>254</v>
      </c>
      <c r="B205" s="76" t="s">
        <v>19</v>
      </c>
      <c r="C205" s="63" t="n">
        <f aca="false">SUM(C207:C224)</f>
        <v>281004150</v>
      </c>
      <c r="D205" s="63" t="n">
        <f aca="false">SUM(D207:D224)</f>
        <v>5406689</v>
      </c>
      <c r="E205" s="118" t="n">
        <f aca="false">SUM(C205:D205)</f>
        <v>286410839</v>
      </c>
    </row>
    <row r="206" customFormat="false" ht="22.35" hidden="false" customHeight="false" outlineLevel="0" collapsed="false">
      <c r="A206" s="72" t="s">
        <v>26</v>
      </c>
      <c r="B206" s="48"/>
      <c r="C206" s="70" t="n">
        <f aca="false">SUM(C207:C223)</f>
        <v>281004150</v>
      </c>
      <c r="D206" s="70" t="n">
        <f aca="false">SUM(D207:D223)</f>
        <v>5406689</v>
      </c>
      <c r="E206" s="99" t="n">
        <f aca="false">SUM(C206:D206)</f>
        <v>286410839</v>
      </c>
    </row>
    <row r="207" customFormat="false" ht="43.25" hidden="false" customHeight="false" outlineLevel="0" collapsed="false">
      <c r="A207" s="72" t="s">
        <v>27</v>
      </c>
      <c r="B207" s="48" t="n">
        <v>0</v>
      </c>
      <c r="C207" s="73"/>
      <c r="D207" s="73" t="n">
        <v>662043</v>
      </c>
      <c r="E207" s="99" t="n">
        <f aca="false">SUM(C207:D207)</f>
        <v>662043</v>
      </c>
    </row>
    <row r="208" customFormat="false" ht="64.15" hidden="false" customHeight="false" outlineLevel="0" collapsed="false">
      <c r="A208" s="72" t="s">
        <v>255</v>
      </c>
      <c r="B208" s="87" t="s">
        <v>256</v>
      </c>
      <c r="C208" s="69" t="n">
        <v>344216</v>
      </c>
      <c r="D208" s="69" t="n">
        <v>662043</v>
      </c>
      <c r="E208" s="99" t="n">
        <f aca="false">SUM(C208:D208)</f>
        <v>1006259</v>
      </c>
    </row>
    <row r="209" customFormat="false" ht="64.15" hidden="false" customHeight="false" outlineLevel="0" collapsed="false">
      <c r="A209" s="72" t="s">
        <v>257</v>
      </c>
      <c r="B209" s="87" t="s">
        <v>258</v>
      </c>
      <c r="C209" s="69"/>
      <c r="D209" s="69" t="n">
        <v>220682</v>
      </c>
      <c r="E209" s="99" t="n">
        <f aca="false">SUM(C209:D209)</f>
        <v>220682</v>
      </c>
    </row>
    <row r="210" customFormat="false" ht="43.25" hidden="false" customHeight="false" outlineLevel="0" collapsed="false">
      <c r="A210" s="72" t="s">
        <v>259</v>
      </c>
      <c r="B210" s="87" t="s">
        <v>260</v>
      </c>
      <c r="C210" s="69" t="n">
        <v>3165686</v>
      </c>
      <c r="D210" s="69" t="n">
        <v>1351673</v>
      </c>
      <c r="E210" s="99" t="n">
        <f aca="false">SUM(C210:D210)</f>
        <v>4517359</v>
      </c>
    </row>
    <row r="211" customFormat="false" ht="43.25" hidden="false" customHeight="false" outlineLevel="0" collapsed="false">
      <c r="A211" s="72" t="s">
        <v>261</v>
      </c>
      <c r="B211" s="87" t="s">
        <v>262</v>
      </c>
      <c r="C211" s="69" t="n">
        <v>350000</v>
      </c>
      <c r="D211" s="69" t="n">
        <v>110341</v>
      </c>
      <c r="E211" s="99" t="n">
        <f aca="false">SUM(C211:D211)</f>
        <v>460341</v>
      </c>
    </row>
    <row r="212" customFormat="false" ht="22.35" hidden="false" customHeight="false" outlineLevel="0" collapsed="false">
      <c r="A212" s="72" t="s">
        <v>263</v>
      </c>
      <c r="B212" s="87" t="s">
        <v>264</v>
      </c>
      <c r="C212" s="69" t="n">
        <v>250000</v>
      </c>
      <c r="D212" s="69" t="n">
        <v>110341</v>
      </c>
      <c r="E212" s="99" t="n">
        <f aca="false">SUM(C212:D212)</f>
        <v>360341</v>
      </c>
    </row>
    <row r="213" customFormat="false" ht="53.7" hidden="false" customHeight="false" outlineLevel="0" collapsed="false">
      <c r="A213" s="72" t="s">
        <v>265</v>
      </c>
      <c r="B213" s="87" t="s">
        <v>266</v>
      </c>
      <c r="C213" s="69" t="n">
        <f aca="false">201309952+15000000</f>
        <v>216309952</v>
      </c>
      <c r="D213" s="69" t="n">
        <v>551703</v>
      </c>
      <c r="E213" s="99" t="n">
        <f aca="false">SUM(C213:D213)</f>
        <v>216861655</v>
      </c>
    </row>
    <row r="214" customFormat="false" ht="64.15" hidden="false" customHeight="false" outlineLevel="0" collapsed="false">
      <c r="A214" s="72" t="s">
        <v>267</v>
      </c>
      <c r="B214" s="87" t="s">
        <v>268</v>
      </c>
      <c r="C214" s="69" t="n">
        <v>59790758</v>
      </c>
      <c r="D214" s="69" t="n">
        <v>540669</v>
      </c>
      <c r="E214" s="99" t="n">
        <f aca="false">SUM(C214:D214)</f>
        <v>60331427</v>
      </c>
    </row>
    <row r="215" customFormat="false" ht="32.8" hidden="false" customHeight="false" outlineLevel="0" collapsed="false">
      <c r="A215" s="72" t="s">
        <v>269</v>
      </c>
      <c r="B215" s="87" t="s">
        <v>270</v>
      </c>
      <c r="C215" s="69" t="n">
        <v>378675</v>
      </c>
      <c r="D215" s="69" t="n">
        <v>662043</v>
      </c>
      <c r="E215" s="99" t="n">
        <f aca="false">SUM(C215:D215)</f>
        <v>1040718</v>
      </c>
    </row>
    <row r="216" customFormat="false" ht="12.8" hidden="false" customHeight="false" outlineLevel="0" collapsed="false">
      <c r="A216" s="72" t="s">
        <v>271</v>
      </c>
      <c r="B216" s="87" t="s">
        <v>272</v>
      </c>
      <c r="C216" s="69" t="n">
        <v>70000</v>
      </c>
      <c r="D216" s="69" t="n">
        <v>55170</v>
      </c>
      <c r="E216" s="99" t="n">
        <f aca="false">SUM(C216:D216)</f>
        <v>125170</v>
      </c>
    </row>
    <row r="217" customFormat="false" ht="12.8" hidden="false" customHeight="false" outlineLevel="0" collapsed="false">
      <c r="A217" s="72" t="s">
        <v>273</v>
      </c>
      <c r="B217" s="87" t="s">
        <v>274</v>
      </c>
      <c r="C217" s="69" t="n">
        <v>108100</v>
      </c>
      <c r="D217" s="69" t="n">
        <v>165511</v>
      </c>
      <c r="E217" s="99" t="n">
        <f aca="false">SUM(C217:D217)</f>
        <v>273611</v>
      </c>
    </row>
    <row r="218" customFormat="false" ht="116.4" hidden="false" customHeight="false" outlineLevel="0" collapsed="false">
      <c r="A218" s="72" t="s">
        <v>163</v>
      </c>
      <c r="B218" s="87" t="s">
        <v>164</v>
      </c>
      <c r="C218" s="69" t="n">
        <v>17459</v>
      </c>
      <c r="D218" s="69" t="n">
        <v>193096</v>
      </c>
      <c r="E218" s="99" t="n">
        <f aca="false">SUM(C218:D218)</f>
        <v>210555</v>
      </c>
    </row>
    <row r="219" customFormat="false" ht="116.4" hidden="false" customHeight="false" outlineLevel="0" collapsed="false">
      <c r="A219" s="72" t="s">
        <v>275</v>
      </c>
      <c r="B219" s="87" t="s">
        <v>276</v>
      </c>
      <c r="C219" s="69" t="n">
        <v>78654</v>
      </c>
      <c r="D219" s="69" t="n">
        <v>55170</v>
      </c>
      <c r="E219" s="99" t="n">
        <f aca="false">SUM(C219:D219)</f>
        <v>133824</v>
      </c>
    </row>
    <row r="220" customFormat="false" ht="12.8" hidden="false" customHeight="false" outlineLevel="0" collapsed="false">
      <c r="A220" s="72" t="s">
        <v>277</v>
      </c>
      <c r="B220" s="87" t="s">
        <v>278</v>
      </c>
      <c r="C220" s="69" t="n">
        <v>112150</v>
      </c>
      <c r="D220" s="69" t="n">
        <v>55170</v>
      </c>
      <c r="E220" s="99" t="n">
        <f aca="false">SUM(C220:D220)</f>
        <v>167320</v>
      </c>
    </row>
    <row r="221" customFormat="false" ht="12.8" hidden="false" customHeight="false" outlineLevel="0" collapsed="false">
      <c r="A221" s="72" t="s">
        <v>279</v>
      </c>
      <c r="B221" s="122" t="s">
        <v>280</v>
      </c>
      <c r="C221" s="69" t="n">
        <v>25100</v>
      </c>
      <c r="D221" s="69" t="n">
        <v>11034</v>
      </c>
      <c r="E221" s="99" t="n">
        <f aca="false">SUM(C221:D221)</f>
        <v>36134</v>
      </c>
    </row>
    <row r="222" customFormat="false" ht="64.15" hidden="false" customHeight="false" outlineLevel="0" collapsed="false">
      <c r="A222" s="72" t="s">
        <v>169</v>
      </c>
      <c r="B222" s="122" t="s">
        <v>170</v>
      </c>
      <c r="C222" s="69"/>
      <c r="D222" s="69"/>
      <c r="E222" s="99"/>
    </row>
    <row r="223" customFormat="false" ht="32.8" hidden="false" customHeight="false" outlineLevel="0" collapsed="false">
      <c r="A223" s="72" t="s">
        <v>145</v>
      </c>
      <c r="B223" s="122" t="s">
        <v>146</v>
      </c>
      <c r="C223" s="69" t="n">
        <v>3400</v>
      </c>
      <c r="D223" s="69"/>
      <c r="E223" s="99" t="n">
        <f aca="false">SUM(C223:D223)</f>
        <v>3400</v>
      </c>
    </row>
    <row r="224" customFormat="false" ht="22.35" hidden="false" customHeight="false" outlineLevel="0" collapsed="false">
      <c r="A224" s="72" t="s">
        <v>57</v>
      </c>
      <c r="B224" s="122" t="s">
        <v>58</v>
      </c>
      <c r="C224" s="69"/>
      <c r="D224" s="69"/>
      <c r="E224" s="99" t="n">
        <f aca="false">SUM(C224:D224)</f>
        <v>0</v>
      </c>
    </row>
    <row r="225" customFormat="false" ht="12.8" hidden="false" customHeight="false" outlineLevel="0" collapsed="false">
      <c r="A225" s="72"/>
      <c r="B225" s="87"/>
      <c r="C225" s="69"/>
      <c r="D225" s="69"/>
      <c r="E225" s="99"/>
    </row>
    <row r="226" customFormat="false" ht="46.25" hidden="false" customHeight="false" outlineLevel="0" collapsed="false">
      <c r="A226" s="131" t="s">
        <v>281</v>
      </c>
      <c r="B226" s="62" t="s">
        <v>19</v>
      </c>
      <c r="C226" s="108" t="n">
        <f aca="false">SUM(C229:C233)</f>
        <v>7021000</v>
      </c>
      <c r="D226" s="108" t="n">
        <f aca="false">SUM(D228:D233)</f>
        <v>4744645</v>
      </c>
      <c r="E226" s="108" t="n">
        <f aca="false">SUM(C226:D226)</f>
        <v>11765645</v>
      </c>
    </row>
    <row r="227" customFormat="false" ht="22.35" hidden="false" customHeight="false" outlineLevel="0" collapsed="false">
      <c r="A227" s="84" t="s">
        <v>26</v>
      </c>
      <c r="B227" s="85" t="s">
        <v>282</v>
      </c>
      <c r="C227" s="133" t="n">
        <f aca="false">SUM(C228:C233)</f>
        <v>7021000</v>
      </c>
      <c r="D227" s="133" t="n">
        <f aca="false">SUM(D228:D233)</f>
        <v>4744645</v>
      </c>
      <c r="E227" s="133" t="n">
        <f aca="false">SUM(C227:D227)</f>
        <v>11765645</v>
      </c>
    </row>
    <row r="228" customFormat="false" ht="43.25" hidden="false" customHeight="false" outlineLevel="0" collapsed="false">
      <c r="A228" s="75" t="s">
        <v>27</v>
      </c>
      <c r="B228" s="87" t="n">
        <v>0</v>
      </c>
      <c r="C228" s="69"/>
      <c r="D228" s="69" t="n">
        <v>827554</v>
      </c>
      <c r="E228" s="82" t="n">
        <f aca="false">SUM(C228:D228)</f>
        <v>827554</v>
      </c>
    </row>
    <row r="229" customFormat="false" ht="43.25" hidden="false" customHeight="false" outlineLevel="0" collapsed="false">
      <c r="A229" s="75" t="s">
        <v>283</v>
      </c>
      <c r="B229" s="87" t="s">
        <v>284</v>
      </c>
      <c r="C229" s="69" t="n">
        <v>202540</v>
      </c>
      <c r="D229" s="69" t="n">
        <v>993066</v>
      </c>
      <c r="E229" s="82" t="n">
        <f aca="false">SUM(C229:D229)</f>
        <v>1195606</v>
      </c>
    </row>
    <row r="230" customFormat="false" ht="32.8" hidden="false" customHeight="false" outlineLevel="0" collapsed="false">
      <c r="A230" s="136" t="s">
        <v>285</v>
      </c>
      <c r="B230" s="87" t="s">
        <v>286</v>
      </c>
      <c r="C230" s="69" t="n">
        <v>3318460</v>
      </c>
      <c r="D230" s="69" t="n">
        <v>882725</v>
      </c>
      <c r="E230" s="82" t="n">
        <f aca="false">SUM(C230:D230)</f>
        <v>4201185</v>
      </c>
    </row>
    <row r="231" customFormat="false" ht="32.8" hidden="false" customHeight="false" outlineLevel="0" collapsed="false">
      <c r="A231" s="136" t="s">
        <v>287</v>
      </c>
      <c r="B231" s="87" t="s">
        <v>288</v>
      </c>
      <c r="C231" s="69" t="n">
        <v>2000000</v>
      </c>
      <c r="D231" s="69" t="n">
        <v>1379256</v>
      </c>
      <c r="E231" s="82" t="n">
        <f aca="false">SUM(C231:D231)</f>
        <v>3379256</v>
      </c>
    </row>
    <row r="232" customFormat="false" ht="32.8" hidden="false" customHeight="false" outlineLevel="0" collapsed="false">
      <c r="A232" s="136" t="s">
        <v>289</v>
      </c>
      <c r="B232" s="87" t="s">
        <v>290</v>
      </c>
      <c r="C232" s="69"/>
      <c r="D232" s="69"/>
      <c r="E232" s="82"/>
    </row>
    <row r="233" customFormat="false" ht="32.8" hidden="false" customHeight="false" outlineLevel="0" collapsed="false">
      <c r="A233" s="136" t="s">
        <v>291</v>
      </c>
      <c r="B233" s="122" t="s">
        <v>292</v>
      </c>
      <c r="C233" s="69" t="n">
        <v>1500000</v>
      </c>
      <c r="D233" s="69" t="n">
        <v>662044</v>
      </c>
      <c r="E233" s="82" t="n">
        <f aca="false">SUM(C233:D233)</f>
        <v>2162044</v>
      </c>
    </row>
    <row r="234" customFormat="false" ht="12.8" hidden="false" customHeight="false" outlineLevel="0" collapsed="false">
      <c r="A234" s="137"/>
      <c r="B234" s="138"/>
      <c r="C234" s="139"/>
      <c r="D234" s="139"/>
      <c r="E234" s="139" t="n">
        <f aca="false">SUM(C234:D234)</f>
        <v>0</v>
      </c>
    </row>
    <row r="235" customFormat="false" ht="46.25" hidden="false" customHeight="false" outlineLevel="0" collapsed="false">
      <c r="A235" s="131" t="s">
        <v>293</v>
      </c>
      <c r="B235" s="62" t="s">
        <v>19</v>
      </c>
      <c r="C235" s="108" t="n">
        <f aca="false">SUM(C238:C242)</f>
        <v>0</v>
      </c>
      <c r="D235" s="108" t="n">
        <f aca="false">SUM(D237:D242)</f>
        <v>3641240</v>
      </c>
      <c r="E235" s="108" t="n">
        <f aca="false">SUM(C235:D235)</f>
        <v>3641240</v>
      </c>
    </row>
    <row r="236" customFormat="false" ht="22.35" hidden="false" customHeight="false" outlineLevel="0" collapsed="false">
      <c r="A236" s="84" t="s">
        <v>26</v>
      </c>
      <c r="B236" s="85" t="s">
        <v>282</v>
      </c>
      <c r="C236" s="133" t="n">
        <f aca="false">SUM(C238:C242)</f>
        <v>0</v>
      </c>
      <c r="D236" s="133" t="n">
        <f aca="false">SUM(D237:D242)</f>
        <v>3641240</v>
      </c>
      <c r="E236" s="133" t="n">
        <f aca="false">SUM(C236:D236)</f>
        <v>3641240</v>
      </c>
    </row>
    <row r="237" customFormat="false" ht="43.25" hidden="false" customHeight="false" outlineLevel="0" collapsed="false">
      <c r="A237" s="75" t="s">
        <v>27</v>
      </c>
      <c r="B237" s="122" t="n">
        <v>0</v>
      </c>
      <c r="C237" s="69"/>
      <c r="D237" s="69" t="n">
        <v>220681</v>
      </c>
      <c r="E237" s="82" t="n">
        <f aca="false">SUM(C237:D237)</f>
        <v>220681</v>
      </c>
    </row>
    <row r="238" customFormat="false" ht="32.8" hidden="false" customHeight="false" outlineLevel="0" collapsed="false">
      <c r="A238" s="75" t="s">
        <v>294</v>
      </c>
      <c r="B238" s="122" t="s">
        <v>295</v>
      </c>
      <c r="C238" s="69"/>
      <c r="D238" s="69" t="n">
        <v>882725</v>
      </c>
      <c r="E238" s="82" t="n">
        <f aca="false">SUM(C238:D238)</f>
        <v>882725</v>
      </c>
    </row>
    <row r="239" customFormat="false" ht="74.6" hidden="false" customHeight="false" outlineLevel="0" collapsed="false">
      <c r="A239" s="136" t="s">
        <v>296</v>
      </c>
      <c r="B239" s="122" t="s">
        <v>297</v>
      </c>
      <c r="C239" s="69"/>
      <c r="D239" s="69" t="n">
        <v>882725</v>
      </c>
      <c r="E239" s="82" t="n">
        <f aca="false">SUM(C239:D239)</f>
        <v>882725</v>
      </c>
    </row>
    <row r="240" customFormat="false" ht="95.5" hidden="false" customHeight="false" outlineLevel="0" collapsed="false">
      <c r="A240" s="142" t="s">
        <v>298</v>
      </c>
      <c r="B240" s="143" t="s">
        <v>299</v>
      </c>
      <c r="C240" s="103"/>
      <c r="D240" s="103" t="n">
        <v>110341</v>
      </c>
      <c r="E240" s="144" t="n">
        <f aca="false">SUM(C240:D240)</f>
        <v>110341</v>
      </c>
    </row>
    <row r="241" customFormat="false" ht="105.95" hidden="false" customHeight="false" outlineLevel="0" collapsed="false">
      <c r="A241" s="136" t="s">
        <v>300</v>
      </c>
      <c r="B241" s="122" t="s">
        <v>301</v>
      </c>
      <c r="C241" s="69"/>
      <c r="D241" s="69" t="n">
        <v>882725</v>
      </c>
      <c r="E241" s="82" t="n">
        <f aca="false">SUM(C241:D241)</f>
        <v>882725</v>
      </c>
    </row>
    <row r="242" customFormat="false" ht="199.95" hidden="false" customHeight="false" outlineLevel="0" collapsed="false">
      <c r="A242" s="136" t="s">
        <v>302</v>
      </c>
      <c r="B242" s="122" t="s">
        <v>303</v>
      </c>
      <c r="C242" s="69"/>
      <c r="D242" s="69" t="n">
        <v>662043</v>
      </c>
      <c r="E242" s="82" t="n">
        <f aca="false">SUM(C242:D242)</f>
        <v>662043</v>
      </c>
    </row>
    <row r="243" customFormat="false" ht="12.8" hidden="false" customHeight="false" outlineLevel="0" collapsed="false">
      <c r="A243" s="137"/>
      <c r="B243" s="138"/>
      <c r="C243" s="139"/>
      <c r="D243" s="139"/>
      <c r="E243" s="139" t="n">
        <f aca="false">SUM(C243:D243)</f>
        <v>0</v>
      </c>
    </row>
    <row r="244" customFormat="false" ht="57.45" hidden="false" customHeight="false" outlineLevel="0" collapsed="false">
      <c r="A244" s="131" t="s">
        <v>304</v>
      </c>
      <c r="B244" s="62" t="s">
        <v>19</v>
      </c>
      <c r="C244" s="108" t="n">
        <f aca="false">SUM(C246:C254)</f>
        <v>0</v>
      </c>
      <c r="D244" s="108" t="n">
        <f aca="false">SUM(D246:D254)</f>
        <v>0</v>
      </c>
      <c r="E244" s="108" t="n">
        <f aca="false">SUM(C244:D244)</f>
        <v>0</v>
      </c>
    </row>
    <row r="245" customFormat="false" ht="22.35" hidden="false" customHeight="false" outlineLevel="0" collapsed="false">
      <c r="A245" s="84" t="s">
        <v>26</v>
      </c>
      <c r="B245" s="85" t="s">
        <v>282</v>
      </c>
      <c r="C245" s="133" t="n">
        <f aca="false">SUM(C246:C254)</f>
        <v>0</v>
      </c>
      <c r="D245" s="133" t="n">
        <f aca="false">SUM(D246:D254)</f>
        <v>0</v>
      </c>
      <c r="E245" s="133" t="n">
        <f aca="false">SUM(C245:D245)</f>
        <v>0</v>
      </c>
    </row>
    <row r="246" customFormat="false" ht="43.25" hidden="false" customHeight="false" outlineLevel="0" collapsed="false">
      <c r="A246" s="75" t="s">
        <v>27</v>
      </c>
      <c r="B246" s="87" t="n">
        <v>0</v>
      </c>
      <c r="C246" s="69"/>
      <c r="D246" s="69"/>
      <c r="E246" s="82"/>
    </row>
    <row r="247" customFormat="false" ht="22.35" hidden="false" customHeight="false" outlineLevel="0" collapsed="false">
      <c r="A247" s="75" t="s">
        <v>35</v>
      </c>
      <c r="B247" s="87" t="s">
        <v>36</v>
      </c>
      <c r="C247" s="69"/>
      <c r="D247" s="69"/>
      <c r="E247" s="82"/>
    </row>
    <row r="248" customFormat="false" ht="32.8" hidden="false" customHeight="false" outlineLevel="0" collapsed="false">
      <c r="A248" s="75" t="s">
        <v>294</v>
      </c>
      <c r="B248" s="87" t="s">
        <v>295</v>
      </c>
      <c r="C248" s="69"/>
      <c r="D248" s="69"/>
      <c r="E248" s="82"/>
    </row>
    <row r="249" customFormat="false" ht="32.8" hidden="false" customHeight="false" outlineLevel="0" collapsed="false">
      <c r="A249" s="75" t="s">
        <v>305</v>
      </c>
      <c r="B249" s="87" t="s">
        <v>303</v>
      </c>
      <c r="C249" s="69"/>
      <c r="D249" s="69"/>
      <c r="E249" s="82"/>
    </row>
    <row r="250" customFormat="false" ht="32.8" hidden="false" customHeight="false" outlineLevel="0" collapsed="false">
      <c r="A250" s="75" t="s">
        <v>306</v>
      </c>
      <c r="B250" s="87" t="s">
        <v>307</v>
      </c>
      <c r="C250" s="69"/>
      <c r="D250" s="69"/>
      <c r="E250" s="82"/>
    </row>
    <row r="251" customFormat="false" ht="32.8" hidden="false" customHeight="false" outlineLevel="0" collapsed="false">
      <c r="A251" s="75" t="s">
        <v>308</v>
      </c>
      <c r="B251" s="87" t="s">
        <v>309</v>
      </c>
      <c r="C251" s="69"/>
      <c r="D251" s="69"/>
      <c r="E251" s="82"/>
    </row>
    <row r="252" customFormat="false" ht="105.95" hidden="false" customHeight="false" outlineLevel="0" collapsed="false">
      <c r="A252" s="75" t="s">
        <v>300</v>
      </c>
      <c r="B252" s="122" t="s">
        <v>301</v>
      </c>
      <c r="C252" s="69"/>
      <c r="D252" s="69"/>
      <c r="E252" s="82"/>
    </row>
    <row r="253" customFormat="false" ht="74.6" hidden="false" customHeight="false" outlineLevel="0" collapsed="false">
      <c r="A253" s="75" t="s">
        <v>296</v>
      </c>
      <c r="B253" s="122" t="s">
        <v>297</v>
      </c>
      <c r="C253" s="69"/>
      <c r="D253" s="69"/>
      <c r="E253" s="82"/>
    </row>
    <row r="254" customFormat="false" ht="95.5" hidden="false" customHeight="false" outlineLevel="0" collapsed="false">
      <c r="A254" s="75" t="s">
        <v>298</v>
      </c>
      <c r="B254" s="122" t="s">
        <v>299</v>
      </c>
      <c r="C254" s="69"/>
      <c r="D254" s="69"/>
      <c r="E254" s="82"/>
    </row>
    <row r="255" customFormat="false" ht="43.25" hidden="false" customHeight="false" outlineLevel="0" collapsed="false">
      <c r="A255" s="75" t="s">
        <v>37</v>
      </c>
      <c r="B255" s="122" t="s">
        <v>38</v>
      </c>
      <c r="C255" s="69"/>
      <c r="D255" s="69"/>
      <c r="E255" s="82"/>
    </row>
    <row r="256" customFormat="false" ht="12.8" hidden="false" customHeight="false" outlineLevel="0" collapsed="false">
      <c r="A256" s="75"/>
      <c r="B256" s="87"/>
      <c r="C256" s="69"/>
      <c r="D256" s="69"/>
      <c r="E256" s="82"/>
    </row>
    <row r="257" customFormat="false" ht="57.45" hidden="false" customHeight="false" outlineLevel="0" collapsed="false">
      <c r="A257" s="61" t="s">
        <v>310</v>
      </c>
      <c r="B257" s="76" t="s">
        <v>19</v>
      </c>
      <c r="C257" s="108" t="n">
        <f aca="false">SUM(C259:C273)</f>
        <v>18262500</v>
      </c>
      <c r="D257" s="108" t="n">
        <f aca="false">SUM(D259:D273)</f>
        <v>8275544</v>
      </c>
      <c r="E257" s="118" t="n">
        <f aca="false">SUM(C257:D257)</f>
        <v>26538044</v>
      </c>
    </row>
    <row r="258" customFormat="false" ht="22.35" hidden="false" customHeight="false" outlineLevel="0" collapsed="false">
      <c r="A258" s="67" t="s">
        <v>26</v>
      </c>
      <c r="B258" s="68"/>
      <c r="C258" s="70" t="n">
        <f aca="false">SUM(C259:C272)</f>
        <v>18262500</v>
      </c>
      <c r="D258" s="70" t="n">
        <f aca="false">SUM(D259:D272)</f>
        <v>8275544</v>
      </c>
      <c r="E258" s="97" t="n">
        <f aca="false">SUM(C258:D258)</f>
        <v>26538044</v>
      </c>
    </row>
    <row r="259" customFormat="false" ht="43.25" hidden="false" customHeight="false" outlineLevel="0" collapsed="false">
      <c r="A259" s="72" t="s">
        <v>27</v>
      </c>
      <c r="B259" s="48" t="n">
        <v>0</v>
      </c>
      <c r="C259" s="73"/>
      <c r="D259" s="73" t="n">
        <v>1158576</v>
      </c>
      <c r="E259" s="99" t="n">
        <f aca="false">SUM(C259:D259)</f>
        <v>1158576</v>
      </c>
    </row>
    <row r="260" customFormat="false" ht="22.35" hidden="false" customHeight="false" outlineLevel="0" collapsed="false">
      <c r="A260" s="72" t="s">
        <v>311</v>
      </c>
      <c r="B260" s="87" t="s">
        <v>312</v>
      </c>
      <c r="C260" s="69" t="n">
        <v>20000</v>
      </c>
      <c r="D260" s="69" t="n">
        <v>198613</v>
      </c>
      <c r="E260" s="99" t="n">
        <f aca="false">SUM(C260:D260)</f>
        <v>218613</v>
      </c>
    </row>
    <row r="261" customFormat="false" ht="22.35" hidden="false" customHeight="false" outlineLevel="0" collapsed="false">
      <c r="A261" s="72" t="s">
        <v>313</v>
      </c>
      <c r="B261" s="87" t="s">
        <v>314</v>
      </c>
      <c r="C261" s="69" t="n">
        <v>47000</v>
      </c>
      <c r="D261" s="69" t="n">
        <v>991962</v>
      </c>
      <c r="E261" s="99" t="n">
        <f aca="false">SUM(C261:D261)</f>
        <v>1038962</v>
      </c>
    </row>
    <row r="262" customFormat="false" ht="22.35" hidden="false" customHeight="false" outlineLevel="0" collapsed="false">
      <c r="A262" s="72" t="s">
        <v>315</v>
      </c>
      <c r="B262" s="87" t="s">
        <v>316</v>
      </c>
      <c r="C262" s="69" t="n">
        <v>8800</v>
      </c>
      <c r="D262" s="69" t="n">
        <v>2261982</v>
      </c>
      <c r="E262" s="99" t="n">
        <f aca="false">SUM(C262:D262)</f>
        <v>2270782</v>
      </c>
    </row>
    <row r="263" customFormat="false" ht="64.15" hidden="false" customHeight="false" outlineLevel="0" collapsed="false">
      <c r="A263" s="72" t="s">
        <v>317</v>
      </c>
      <c r="B263" s="87" t="s">
        <v>318</v>
      </c>
      <c r="C263" s="69" t="n">
        <v>47000</v>
      </c>
      <c r="D263" s="148" t="n">
        <v>1136508</v>
      </c>
      <c r="E263" s="99" t="n">
        <f aca="false">SUM(C263:D263)</f>
        <v>1183508</v>
      </c>
    </row>
    <row r="264" customFormat="false" ht="53.7" hidden="false" customHeight="false" outlineLevel="0" collapsed="false">
      <c r="A264" s="72" t="s">
        <v>319</v>
      </c>
      <c r="B264" s="87" t="s">
        <v>320</v>
      </c>
      <c r="C264" s="69" t="n">
        <v>16177446</v>
      </c>
      <c r="D264" s="69" t="n">
        <v>827554</v>
      </c>
      <c r="E264" s="99" t="n">
        <f aca="false">SUM(C264:D264)</f>
        <v>17005000</v>
      </c>
    </row>
    <row r="265" customFormat="false" ht="64.15" hidden="false" customHeight="false" outlineLevel="0" collapsed="false">
      <c r="A265" s="126" t="s">
        <v>321</v>
      </c>
      <c r="B265" s="87"/>
      <c r="C265" s="69"/>
      <c r="D265" s="69"/>
      <c r="E265" s="99"/>
    </row>
    <row r="266" customFormat="false" ht="116.4" hidden="false" customHeight="false" outlineLevel="0" collapsed="false">
      <c r="A266" s="75" t="s">
        <v>322</v>
      </c>
      <c r="B266" s="87" t="s">
        <v>323</v>
      </c>
      <c r="C266" s="69" t="n">
        <v>47000</v>
      </c>
      <c r="D266" s="69" t="n">
        <v>1026168</v>
      </c>
      <c r="E266" s="99" t="n">
        <f aca="false">SUM(C266:D266)</f>
        <v>1073168</v>
      </c>
    </row>
    <row r="267" customFormat="false" ht="64.15" hidden="false" customHeight="false" outlineLevel="0" collapsed="false">
      <c r="A267" s="72" t="s">
        <v>169</v>
      </c>
      <c r="B267" s="48" t="s">
        <v>170</v>
      </c>
      <c r="C267" s="69" t="n">
        <v>1375800</v>
      </c>
      <c r="D267" s="69" t="n">
        <v>121375</v>
      </c>
      <c r="E267" s="73" t="n">
        <f aca="false">SUM(C267:D267)</f>
        <v>1497175</v>
      </c>
    </row>
    <row r="268" customFormat="false" ht="53.7" hidden="false" customHeight="false" outlineLevel="0" collapsed="false">
      <c r="A268" s="72" t="s">
        <v>324</v>
      </c>
      <c r="B268" s="87" t="s">
        <v>325</v>
      </c>
      <c r="C268" s="69" t="n">
        <v>73954</v>
      </c>
      <c r="D268" s="69" t="n">
        <v>375158</v>
      </c>
      <c r="E268" s="73" t="n">
        <f aca="false">SUM(C268:D268)</f>
        <v>449112</v>
      </c>
    </row>
    <row r="269" customFormat="false" ht="32.8" hidden="false" customHeight="false" outlineLevel="0" collapsed="false">
      <c r="A269" s="72" t="s">
        <v>326</v>
      </c>
      <c r="B269" s="87" t="s">
        <v>327</v>
      </c>
      <c r="C269" s="69"/>
      <c r="D269" s="69" t="n">
        <v>144546</v>
      </c>
      <c r="E269" s="73" t="n">
        <f aca="false">SUM(C269:D269)</f>
        <v>144546</v>
      </c>
    </row>
    <row r="270" customFormat="false" ht="43.25" hidden="false" customHeight="false" outlineLevel="0" collapsed="false">
      <c r="A270" s="72" t="s">
        <v>328</v>
      </c>
      <c r="B270" s="87" t="s">
        <v>329</v>
      </c>
      <c r="C270" s="69"/>
      <c r="D270" s="69"/>
      <c r="E270" s="73"/>
    </row>
    <row r="271" customFormat="false" ht="74.6" hidden="false" customHeight="false" outlineLevel="0" collapsed="false">
      <c r="A271" s="72" t="s">
        <v>330</v>
      </c>
      <c r="B271" s="122" t="s">
        <v>331</v>
      </c>
      <c r="C271" s="69" t="n">
        <v>402000</v>
      </c>
      <c r="D271" s="69" t="n">
        <v>22068</v>
      </c>
      <c r="E271" s="73" t="n">
        <f aca="false">SUM(C271:D271)</f>
        <v>424068</v>
      </c>
    </row>
    <row r="272" customFormat="false" ht="32.8" hidden="false" customHeight="false" outlineLevel="0" collapsed="false">
      <c r="A272" s="72" t="s">
        <v>332</v>
      </c>
      <c r="B272" s="122" t="s">
        <v>333</v>
      </c>
      <c r="C272" s="69" t="n">
        <v>63500</v>
      </c>
      <c r="D272" s="69" t="n">
        <v>11034</v>
      </c>
      <c r="E272" s="73" t="n">
        <f aca="false">SUM(C272:D272)</f>
        <v>74534</v>
      </c>
    </row>
    <row r="273" customFormat="false" ht="22.35" hidden="false" customHeight="false" outlineLevel="0" collapsed="false">
      <c r="A273" s="72" t="s">
        <v>57</v>
      </c>
      <c r="B273" s="122" t="s">
        <v>58</v>
      </c>
      <c r="C273" s="69"/>
      <c r="D273" s="69"/>
      <c r="E273" s="73" t="n">
        <f aca="false">SUM(C273:D273)</f>
        <v>0</v>
      </c>
    </row>
    <row r="274" customFormat="false" ht="12.8" hidden="false" customHeight="false" outlineLevel="0" collapsed="false">
      <c r="A274" s="72"/>
      <c r="B274" s="87"/>
      <c r="C274" s="69"/>
      <c r="D274" s="69"/>
      <c r="E274" s="73"/>
    </row>
    <row r="275" customFormat="false" ht="57.45" hidden="false" customHeight="false" outlineLevel="0" collapsed="false">
      <c r="A275" s="61" t="s">
        <v>334</v>
      </c>
      <c r="B275" s="149" t="s">
        <v>19</v>
      </c>
      <c r="C275" s="63" t="n">
        <f aca="false">SUM(C277:C287)</f>
        <v>35026430</v>
      </c>
      <c r="D275" s="63" t="n">
        <f aca="false">SUM(D277:D287)</f>
        <v>3972261</v>
      </c>
      <c r="E275" s="77" t="n">
        <f aca="false">SUM(C275:D275)</f>
        <v>38998691</v>
      </c>
    </row>
    <row r="276" customFormat="false" ht="22.35" hidden="false" customHeight="false" outlineLevel="0" collapsed="false">
      <c r="A276" s="75" t="s">
        <v>26</v>
      </c>
      <c r="B276" s="87"/>
      <c r="C276" s="73" t="n">
        <f aca="false">SUM(C277:C285)</f>
        <v>35026430</v>
      </c>
      <c r="D276" s="73" t="n">
        <f aca="false">SUM(D277:D285)</f>
        <v>3972261</v>
      </c>
      <c r="E276" s="69" t="n">
        <f aca="false">SUM(C276:D276)</f>
        <v>38998691</v>
      </c>
    </row>
    <row r="277" customFormat="false" ht="43.25" hidden="false" customHeight="false" outlineLevel="0" collapsed="false">
      <c r="A277" s="75" t="s">
        <v>335</v>
      </c>
      <c r="B277" s="87" t="n">
        <v>0</v>
      </c>
      <c r="C277" s="73"/>
      <c r="D277" s="73" t="n">
        <v>568254</v>
      </c>
      <c r="E277" s="69" t="n">
        <f aca="false">SUM(C277:D277)</f>
        <v>568254</v>
      </c>
    </row>
    <row r="278" customFormat="false" ht="32.8" hidden="false" customHeight="false" outlineLevel="0" collapsed="false">
      <c r="A278" s="72" t="s">
        <v>336</v>
      </c>
      <c r="B278" s="48" t="s">
        <v>337</v>
      </c>
      <c r="C278" s="69" t="n">
        <f aca="false">12893000+250000-1000000</f>
        <v>12143000</v>
      </c>
      <c r="D278" s="69" t="n">
        <v>1015133</v>
      </c>
      <c r="E278" s="69" t="n">
        <f aca="false">SUM(C278:D278)</f>
        <v>13158133</v>
      </c>
    </row>
    <row r="279" customFormat="false" ht="43.25" hidden="false" customHeight="false" outlineLevel="0" collapsed="false">
      <c r="A279" s="72" t="s">
        <v>338</v>
      </c>
      <c r="B279" s="48" t="s">
        <v>339</v>
      </c>
      <c r="C279" s="69" t="n">
        <v>11769000</v>
      </c>
      <c r="D279" s="69" t="n">
        <v>827555</v>
      </c>
      <c r="E279" s="69" t="n">
        <f aca="false">SUM(C279:D279)</f>
        <v>12596555</v>
      </c>
    </row>
    <row r="280" customFormat="false" ht="64.15" hidden="false" customHeight="false" outlineLevel="0" collapsed="false">
      <c r="A280" s="72" t="s">
        <v>340</v>
      </c>
      <c r="B280" s="48" t="s">
        <v>341</v>
      </c>
      <c r="C280" s="150" t="n">
        <v>3640000</v>
      </c>
      <c r="D280" s="150" t="n">
        <v>342056</v>
      </c>
      <c r="E280" s="82" t="n">
        <f aca="false">SUM(C280:D280)</f>
        <v>3982056</v>
      </c>
    </row>
    <row r="281" customFormat="false" ht="32.8" hidden="false" customHeight="false" outlineLevel="0" collapsed="false">
      <c r="A281" s="72" t="s">
        <v>342</v>
      </c>
      <c r="B281" s="48" t="s">
        <v>343</v>
      </c>
      <c r="C281" s="69" t="n">
        <v>6550000</v>
      </c>
      <c r="D281" s="69" t="n">
        <v>446879</v>
      </c>
      <c r="E281" s="69" t="n">
        <f aca="false">SUM(C281:D281)</f>
        <v>6996879</v>
      </c>
    </row>
    <row r="282" customFormat="false" ht="74.6" hidden="false" customHeight="false" outlineLevel="0" collapsed="false">
      <c r="A282" s="72" t="s">
        <v>344</v>
      </c>
      <c r="B282" s="48" t="s">
        <v>345</v>
      </c>
      <c r="C282" s="69"/>
      <c r="D282" s="69" t="n">
        <v>220681</v>
      </c>
      <c r="E282" s="69" t="n">
        <f aca="false">SUM(C282:D282)</f>
        <v>220681</v>
      </c>
    </row>
    <row r="283" customFormat="false" ht="22.35" hidden="false" customHeight="false" outlineLevel="0" collapsed="false">
      <c r="A283" s="72" t="s">
        <v>346</v>
      </c>
      <c r="B283" s="48" t="s">
        <v>347</v>
      </c>
      <c r="C283" s="69" t="n">
        <v>450000</v>
      </c>
      <c r="D283" s="69" t="n">
        <v>551703</v>
      </c>
      <c r="E283" s="69" t="n">
        <f aca="false">SUM(C283:D283)</f>
        <v>1001703</v>
      </c>
    </row>
    <row r="284" customFormat="false" ht="43.25" hidden="false" customHeight="false" outlineLevel="0" collapsed="false">
      <c r="A284" s="72" t="s">
        <v>328</v>
      </c>
      <c r="B284" s="48" t="s">
        <v>329</v>
      </c>
      <c r="C284" s="69" t="n">
        <v>216000</v>
      </c>
      <c r="D284" s="69"/>
      <c r="E284" s="69" t="n">
        <f aca="false">SUM(C284:D284)</f>
        <v>216000</v>
      </c>
    </row>
    <row r="285" customFormat="false" ht="32.8" hidden="false" customHeight="false" outlineLevel="0" collapsed="false">
      <c r="A285" s="72" t="s">
        <v>145</v>
      </c>
      <c r="B285" s="79" t="s">
        <v>146</v>
      </c>
      <c r="C285" s="69" t="n">
        <v>258430</v>
      </c>
      <c r="D285" s="69"/>
      <c r="E285" s="69" t="n">
        <f aca="false">SUM(C285:D285)</f>
        <v>258430</v>
      </c>
    </row>
    <row r="286" customFormat="false" ht="32.8" hidden="false" customHeight="false" outlineLevel="0" collapsed="false">
      <c r="A286" s="72" t="s">
        <v>55</v>
      </c>
      <c r="B286" s="79" t="s">
        <v>56</v>
      </c>
      <c r="C286" s="69"/>
      <c r="D286" s="69"/>
      <c r="E286" s="69" t="n">
        <f aca="false">SUM(C286:D286)</f>
        <v>0</v>
      </c>
    </row>
    <row r="287" customFormat="false" ht="22.35" hidden="false" customHeight="false" outlineLevel="0" collapsed="false">
      <c r="A287" s="72" t="s">
        <v>57</v>
      </c>
      <c r="B287" s="79" t="s">
        <v>58</v>
      </c>
      <c r="C287" s="69"/>
      <c r="D287" s="69"/>
      <c r="E287" s="69" t="n">
        <f aca="false">SUM(C287:D287)</f>
        <v>0</v>
      </c>
    </row>
    <row r="288" customFormat="false" ht="12.8" hidden="false" customHeight="false" outlineLevel="0" collapsed="false">
      <c r="A288" s="72"/>
      <c r="B288" s="48"/>
      <c r="C288" s="69"/>
      <c r="D288" s="69"/>
      <c r="E288" s="69" t="n">
        <f aca="false">SUM(C288:D288)</f>
        <v>0</v>
      </c>
    </row>
    <row r="289" customFormat="false" ht="46.25" hidden="false" customHeight="false" outlineLevel="0" collapsed="false">
      <c r="A289" s="61" t="s">
        <v>348</v>
      </c>
      <c r="B289" s="76" t="s">
        <v>19</v>
      </c>
      <c r="C289" s="63" t="n">
        <f aca="false">SUM(C291:C292)</f>
        <v>575000</v>
      </c>
      <c r="D289" s="63" t="n">
        <f aca="false">SUM(D291:D292)</f>
        <v>5075667</v>
      </c>
      <c r="E289" s="118" t="n">
        <f aca="false">SUM(C289:D289)</f>
        <v>5650667</v>
      </c>
    </row>
    <row r="290" customFormat="false" ht="22.35" hidden="false" customHeight="false" outlineLevel="0" collapsed="false">
      <c r="A290" s="72" t="s">
        <v>26</v>
      </c>
      <c r="B290" s="48"/>
      <c r="C290" s="70" t="n">
        <f aca="false">SUM(C291:C292)</f>
        <v>575000</v>
      </c>
      <c r="D290" s="70" t="n">
        <f aca="false">SUM(D291:D292)</f>
        <v>5075667</v>
      </c>
      <c r="E290" s="99" t="n">
        <f aca="false">SUM(C290:D290)</f>
        <v>5650667</v>
      </c>
    </row>
    <row r="291" customFormat="false" ht="43.25" hidden="false" customHeight="false" outlineLevel="0" collapsed="false">
      <c r="A291" s="72" t="s">
        <v>27</v>
      </c>
      <c r="B291" s="48" t="n">
        <v>0</v>
      </c>
      <c r="C291" s="73"/>
      <c r="D291" s="73" t="n">
        <v>882725</v>
      </c>
      <c r="E291" s="99" t="n">
        <f aca="false">SUM(C291:D291)</f>
        <v>882725</v>
      </c>
    </row>
    <row r="292" customFormat="false" ht="22.35" hidden="false" customHeight="false" outlineLevel="0" collapsed="false">
      <c r="A292" s="72" t="s">
        <v>349</v>
      </c>
      <c r="B292" s="87" t="s">
        <v>350</v>
      </c>
      <c r="C292" s="69" t="n">
        <v>575000</v>
      </c>
      <c r="D292" s="69" t="n">
        <v>4192942</v>
      </c>
      <c r="E292" s="99" t="n">
        <f aca="false">SUM(C292:D292)</f>
        <v>4767942</v>
      </c>
    </row>
    <row r="293" customFormat="false" ht="12.8" hidden="false" customHeight="false" outlineLevel="0" collapsed="false">
      <c r="A293" s="72"/>
      <c r="B293" s="87"/>
      <c r="C293" s="69"/>
      <c r="D293" s="69"/>
      <c r="E293" s="99"/>
    </row>
    <row r="294" customFormat="false" ht="35.05" hidden="false" customHeight="false" outlineLevel="0" collapsed="false">
      <c r="A294" s="61" t="s">
        <v>351</v>
      </c>
      <c r="B294" s="62" t="s">
        <v>19</v>
      </c>
      <c r="C294" s="63" t="n">
        <f aca="false">SUM(C297:C301)</f>
        <v>3104000</v>
      </c>
      <c r="D294" s="63" t="n">
        <f aca="false">SUM(D296:D301)</f>
        <v>11144400</v>
      </c>
      <c r="E294" s="63" t="n">
        <f aca="false">SUM(C294:D294)</f>
        <v>14248400</v>
      </c>
    </row>
    <row r="295" customFormat="false" ht="22.35" hidden="false" customHeight="false" outlineLevel="0" collapsed="false">
      <c r="A295" s="75" t="s">
        <v>26</v>
      </c>
      <c r="B295" s="87"/>
      <c r="C295" s="73" t="n">
        <f aca="false">SUM(C296:C300)</f>
        <v>3104000</v>
      </c>
      <c r="D295" s="73" t="n">
        <f aca="false">SUM(D296:D300)</f>
        <v>11144400</v>
      </c>
      <c r="E295" s="73" t="n">
        <f aca="false">SUM(C295:D295)</f>
        <v>14248400</v>
      </c>
    </row>
    <row r="296" customFormat="false" ht="43.25" hidden="false" customHeight="false" outlineLevel="0" collapsed="false">
      <c r="A296" s="72" t="s">
        <v>27</v>
      </c>
      <c r="B296" s="87" t="n">
        <v>0</v>
      </c>
      <c r="C296" s="73"/>
      <c r="D296" s="73" t="n">
        <v>1517183</v>
      </c>
      <c r="E296" s="69" t="n">
        <f aca="false">SUM(C296:D296)</f>
        <v>1517183</v>
      </c>
    </row>
    <row r="297" customFormat="false" ht="43.25" hidden="false" customHeight="false" outlineLevel="0" collapsed="false">
      <c r="A297" s="75" t="s">
        <v>352</v>
      </c>
      <c r="B297" s="87" t="s">
        <v>353</v>
      </c>
      <c r="C297" s="69" t="n">
        <v>2030000</v>
      </c>
      <c r="D297" s="69" t="n">
        <v>4965327</v>
      </c>
      <c r="E297" s="69" t="n">
        <f aca="false">SUM(C297:D297)</f>
        <v>6995327</v>
      </c>
    </row>
    <row r="298" customFormat="false" ht="85.05" hidden="false" customHeight="false" outlineLevel="0" collapsed="false">
      <c r="A298" s="75" t="s">
        <v>354</v>
      </c>
      <c r="B298" s="87" t="s">
        <v>355</v>
      </c>
      <c r="C298" s="69" t="n">
        <v>201000</v>
      </c>
      <c r="D298" s="69" t="n">
        <v>882725</v>
      </c>
      <c r="E298" s="69" t="n">
        <f aca="false">SUM(C298:D298)</f>
        <v>1083725</v>
      </c>
    </row>
    <row r="299" customFormat="false" ht="95.5" hidden="false" customHeight="false" outlineLevel="0" collapsed="false">
      <c r="A299" s="116" t="s">
        <v>356</v>
      </c>
      <c r="B299" s="102" t="s">
        <v>357</v>
      </c>
      <c r="C299" s="103"/>
      <c r="D299" s="103" t="n">
        <v>248266</v>
      </c>
      <c r="E299" s="103" t="n">
        <f aca="false">SUM(C299:D299)</f>
        <v>248266</v>
      </c>
    </row>
    <row r="300" customFormat="false" ht="116.4" hidden="false" customHeight="false" outlineLevel="0" collapsed="false">
      <c r="A300" s="75" t="s">
        <v>358</v>
      </c>
      <c r="B300" s="87" t="s">
        <v>359</v>
      </c>
      <c r="C300" s="69" t="n">
        <v>873000</v>
      </c>
      <c r="D300" s="69" t="n">
        <v>3530899</v>
      </c>
      <c r="E300" s="69" t="n">
        <f aca="false">SUM(C300:D300)</f>
        <v>4403899</v>
      </c>
    </row>
    <row r="301" customFormat="false" ht="22.35" hidden="false" customHeight="false" outlineLevel="0" collapsed="false">
      <c r="A301" s="75" t="s">
        <v>57</v>
      </c>
      <c r="B301" s="87" t="s">
        <v>58</v>
      </c>
      <c r="C301" s="69"/>
      <c r="D301" s="69"/>
      <c r="E301" s="69" t="n">
        <f aca="false">SUM(C301:D301)</f>
        <v>0</v>
      </c>
    </row>
    <row r="302" customFormat="false" ht="12.8" hidden="false" customHeight="false" outlineLevel="0" collapsed="false">
      <c r="A302" s="72"/>
      <c r="B302" s="48"/>
      <c r="C302" s="69"/>
      <c r="D302" s="69"/>
      <c r="E302" s="69" t="n">
        <f aca="false">SUM(C302:D302)</f>
        <v>0</v>
      </c>
    </row>
    <row r="303" customFormat="false" ht="35.05" hidden="false" customHeight="false" outlineLevel="0" collapsed="false">
      <c r="A303" s="88" t="s">
        <v>360</v>
      </c>
      <c r="B303" s="96" t="s">
        <v>19</v>
      </c>
      <c r="C303" s="90" t="n">
        <f aca="false">SUM(C306:C314)</f>
        <v>2930717</v>
      </c>
      <c r="D303" s="90" t="n">
        <f aca="false">SUM(D305:D314)</f>
        <v>9820313</v>
      </c>
      <c r="E303" s="90" t="n">
        <f aca="false">SUM(E305:E314)</f>
        <v>12751030</v>
      </c>
    </row>
    <row r="304" customFormat="false" ht="22.35" hidden="false" customHeight="false" outlineLevel="0" collapsed="false">
      <c r="A304" s="75" t="s">
        <v>26</v>
      </c>
      <c r="B304" s="87"/>
      <c r="C304" s="69" t="n">
        <f aca="false">SUM(C305:C312)</f>
        <v>2930717</v>
      </c>
      <c r="D304" s="69" t="n">
        <f aca="false">SUM(D305:D312)</f>
        <v>9820313</v>
      </c>
      <c r="E304" s="69" t="n">
        <f aca="false">SUM(E305:E312)</f>
        <v>12751030</v>
      </c>
    </row>
    <row r="305" customFormat="false" ht="43.25" hidden="false" customHeight="false" outlineLevel="0" collapsed="false">
      <c r="A305" s="75" t="s">
        <v>27</v>
      </c>
      <c r="B305" s="87" t="n">
        <v>0</v>
      </c>
      <c r="C305" s="69"/>
      <c r="D305" s="69" t="n">
        <v>993065</v>
      </c>
      <c r="E305" s="69" t="n">
        <f aca="false">SUM(C305:D305)</f>
        <v>993065</v>
      </c>
    </row>
    <row r="306" customFormat="false" ht="32.8" hidden="false" customHeight="false" outlineLevel="0" collapsed="false">
      <c r="A306" s="72" t="s">
        <v>361</v>
      </c>
      <c r="B306" s="48" t="s">
        <v>362</v>
      </c>
      <c r="C306" s="150"/>
      <c r="D306" s="150" t="n">
        <v>7613501</v>
      </c>
      <c r="E306" s="69" t="n">
        <f aca="false">SUM(C306:D306)</f>
        <v>7613501</v>
      </c>
    </row>
    <row r="307" customFormat="false" ht="43.25" hidden="false" customHeight="false" outlineLevel="0" collapsed="false">
      <c r="A307" s="72" t="s">
        <v>363</v>
      </c>
      <c r="B307" s="48" t="s">
        <v>364</v>
      </c>
      <c r="C307" s="69" t="n">
        <v>1792500</v>
      </c>
      <c r="D307" s="69" t="n">
        <v>882725</v>
      </c>
      <c r="E307" s="69" t="n">
        <f aca="false">SUM(C307:D307)</f>
        <v>2675225</v>
      </c>
    </row>
    <row r="308" customFormat="false" ht="22.35" hidden="false" customHeight="false" outlineLevel="0" collapsed="false">
      <c r="A308" s="75" t="s">
        <v>365</v>
      </c>
      <c r="B308" s="87" t="s">
        <v>366</v>
      </c>
      <c r="C308" s="69" t="n">
        <v>600300</v>
      </c>
      <c r="D308" s="69" t="n">
        <v>220681</v>
      </c>
      <c r="E308" s="69" t="n">
        <f aca="false">SUM(C308:D308)</f>
        <v>820981</v>
      </c>
    </row>
    <row r="309" customFormat="false" ht="22.35" hidden="false" customHeight="false" outlineLevel="0" collapsed="false">
      <c r="A309" s="75" t="s">
        <v>367</v>
      </c>
      <c r="B309" s="87" t="s">
        <v>368</v>
      </c>
      <c r="C309" s="69" t="n">
        <v>300000</v>
      </c>
      <c r="D309" s="69" t="n">
        <v>110341</v>
      </c>
      <c r="E309" s="69" t="n">
        <f aca="false">SUM(C309:D309)</f>
        <v>410341</v>
      </c>
    </row>
    <row r="310" customFormat="false" ht="43.25" hidden="false" customHeight="false" outlineLevel="0" collapsed="false">
      <c r="A310" s="75" t="s">
        <v>328</v>
      </c>
      <c r="B310" s="48" t="s">
        <v>329</v>
      </c>
      <c r="C310" s="69" t="n">
        <v>140000</v>
      </c>
      <c r="D310" s="69"/>
      <c r="E310" s="69" t="n">
        <f aca="false">SUM(C310:D310)</f>
        <v>140000</v>
      </c>
    </row>
    <row r="311" customFormat="false" ht="32.8" hidden="false" customHeight="false" outlineLevel="0" collapsed="false">
      <c r="A311" s="75" t="s">
        <v>30</v>
      </c>
      <c r="B311" s="48" t="s">
        <v>31</v>
      </c>
      <c r="C311" s="69" t="n">
        <v>97917</v>
      </c>
      <c r="D311" s="69"/>
      <c r="E311" s="69" t="n">
        <f aca="false">SUM(C311:D311)</f>
        <v>97917</v>
      </c>
    </row>
    <row r="312" customFormat="false" ht="32.8" hidden="false" customHeight="false" outlineLevel="0" collapsed="false">
      <c r="A312" s="127" t="s">
        <v>369</v>
      </c>
      <c r="B312" s="48" t="s">
        <v>370</v>
      </c>
      <c r="C312" s="69"/>
      <c r="D312" s="69"/>
      <c r="E312" s="69" t="n">
        <f aca="false">SUM(C312:D312)</f>
        <v>0</v>
      </c>
    </row>
    <row r="313" customFormat="false" ht="32.8" hidden="false" customHeight="false" outlineLevel="0" collapsed="false">
      <c r="A313" s="75" t="s">
        <v>55</v>
      </c>
      <c r="B313" s="79" t="s">
        <v>56</v>
      </c>
      <c r="C313" s="69"/>
      <c r="D313" s="69"/>
      <c r="E313" s="69" t="n">
        <f aca="false">SUM(C313:D313)</f>
        <v>0</v>
      </c>
    </row>
    <row r="314" customFormat="false" ht="22.35" hidden="false" customHeight="false" outlineLevel="0" collapsed="false">
      <c r="A314" s="75" t="s">
        <v>57</v>
      </c>
      <c r="B314" s="79" t="s">
        <v>58</v>
      </c>
      <c r="C314" s="69"/>
      <c r="D314" s="69"/>
      <c r="E314" s="69" t="n">
        <f aca="false">SUM(C314:D314)</f>
        <v>0</v>
      </c>
    </row>
    <row r="315" customFormat="false" ht="12.8" hidden="false" customHeight="false" outlineLevel="0" collapsed="false">
      <c r="A315" s="72"/>
      <c r="B315" s="48"/>
      <c r="C315" s="69"/>
      <c r="D315" s="69"/>
      <c r="E315" s="69" t="n">
        <f aca="false">SUM(C315:D315)</f>
        <v>0</v>
      </c>
    </row>
    <row r="316" customFormat="false" ht="46.25" hidden="false" customHeight="false" outlineLevel="0" collapsed="false">
      <c r="A316" s="61" t="s">
        <v>371</v>
      </c>
      <c r="B316" s="76" t="s">
        <v>19</v>
      </c>
      <c r="C316" s="63" t="n">
        <f aca="false">SUM(C318:C338)</f>
        <v>8871902</v>
      </c>
      <c r="D316" s="63" t="n">
        <f aca="false">SUM(D318:D338)</f>
        <v>16551089</v>
      </c>
      <c r="E316" s="63" t="n">
        <f aca="false">SUM(C316:D316)</f>
        <v>25422991</v>
      </c>
    </row>
    <row r="317" customFormat="false" ht="22.35" hidden="false" customHeight="false" outlineLevel="0" collapsed="false">
      <c r="A317" s="72" t="s">
        <v>26</v>
      </c>
      <c r="B317" s="48"/>
      <c r="C317" s="99" t="n">
        <f aca="false">SUM(C318:C337)</f>
        <v>8871902</v>
      </c>
      <c r="D317" s="99" t="n">
        <f aca="false">SUM(D318:D336)</f>
        <v>16551089</v>
      </c>
      <c r="E317" s="99" t="n">
        <f aca="false">SUM(C317:D317)</f>
        <v>25422991</v>
      </c>
    </row>
    <row r="318" customFormat="false" ht="43.25" hidden="false" customHeight="false" outlineLevel="0" collapsed="false">
      <c r="A318" s="72" t="s">
        <v>27</v>
      </c>
      <c r="B318" s="48" t="n">
        <v>0</v>
      </c>
      <c r="C318" s="73"/>
      <c r="D318" s="73" t="n">
        <v>772384</v>
      </c>
      <c r="E318" s="99" t="n">
        <f aca="false">SUM(C318:D318)</f>
        <v>772384</v>
      </c>
    </row>
    <row r="319" customFormat="false" ht="32.8" hidden="false" customHeight="false" outlineLevel="0" collapsed="false">
      <c r="A319" s="72" t="s">
        <v>372</v>
      </c>
      <c r="B319" s="48" t="s">
        <v>373</v>
      </c>
      <c r="C319" s="73"/>
      <c r="D319" s="73" t="n">
        <v>441362</v>
      </c>
      <c r="E319" s="99" t="n">
        <f aca="false">SUM(C319:D319)</f>
        <v>441362</v>
      </c>
    </row>
    <row r="320" customFormat="false" ht="85.05" hidden="false" customHeight="false" outlineLevel="0" collapsed="false">
      <c r="A320" s="72" t="s">
        <v>374</v>
      </c>
      <c r="B320" s="48" t="s">
        <v>375</v>
      </c>
      <c r="C320" s="73" t="n">
        <v>7000000</v>
      </c>
      <c r="D320" s="73" t="n">
        <v>3531180</v>
      </c>
      <c r="E320" s="99" t="n">
        <f aca="false">SUM(C320:D320)</f>
        <v>10531180</v>
      </c>
    </row>
    <row r="321" customFormat="false" ht="22.35" hidden="false" customHeight="false" outlineLevel="0" collapsed="false">
      <c r="A321" s="72" t="s">
        <v>376</v>
      </c>
      <c r="B321" s="48" t="s">
        <v>377</v>
      </c>
      <c r="C321" s="73"/>
      <c r="D321" s="73" t="n">
        <v>937615</v>
      </c>
      <c r="E321" s="99" t="n">
        <f aca="false">SUM(C321:D321)</f>
        <v>937615</v>
      </c>
    </row>
    <row r="322" customFormat="false" ht="32.8" hidden="false" customHeight="false" outlineLevel="0" collapsed="false">
      <c r="A322" s="72" t="s">
        <v>378</v>
      </c>
      <c r="B322" s="48" t="s">
        <v>379</v>
      </c>
      <c r="C322" s="73"/>
      <c r="D322" s="73" t="n">
        <v>827554</v>
      </c>
      <c r="E322" s="99" t="n">
        <f aca="false">SUM(C322:D322)</f>
        <v>827554</v>
      </c>
    </row>
    <row r="323" customFormat="false" ht="22.35" hidden="false" customHeight="false" outlineLevel="0" collapsed="false">
      <c r="A323" s="72" t="s">
        <v>380</v>
      </c>
      <c r="B323" s="48" t="s">
        <v>381</v>
      </c>
      <c r="C323" s="73" t="n">
        <v>120000</v>
      </c>
      <c r="D323" s="73" t="n">
        <v>2206812</v>
      </c>
      <c r="E323" s="99" t="n">
        <f aca="false">SUM(C323:D323)</f>
        <v>2326812</v>
      </c>
    </row>
    <row r="324" customFormat="false" ht="43.25" hidden="false" customHeight="false" outlineLevel="0" collapsed="false">
      <c r="A324" s="72" t="s">
        <v>382</v>
      </c>
      <c r="B324" s="48" t="s">
        <v>383</v>
      </c>
      <c r="C324" s="73"/>
      <c r="D324" s="73" t="n">
        <v>2206812</v>
      </c>
      <c r="E324" s="99" t="n">
        <f aca="false">SUM(C324:D324)</f>
        <v>2206812</v>
      </c>
    </row>
    <row r="325" customFormat="false" ht="32.8" hidden="false" customHeight="false" outlineLevel="0" collapsed="false">
      <c r="A325" s="72" t="s">
        <v>384</v>
      </c>
      <c r="B325" s="48" t="s">
        <v>385</v>
      </c>
      <c r="C325" s="73" t="n">
        <v>60000</v>
      </c>
      <c r="D325" s="73" t="n">
        <v>662044</v>
      </c>
      <c r="E325" s="99" t="n">
        <f aca="false">SUM(C325:D325)</f>
        <v>722044</v>
      </c>
    </row>
    <row r="326" customFormat="false" ht="32.8" hidden="false" customHeight="false" outlineLevel="0" collapsed="false">
      <c r="A326" s="72" t="s">
        <v>386</v>
      </c>
      <c r="B326" s="48" t="s">
        <v>387</v>
      </c>
      <c r="C326" s="69" t="n">
        <v>375000</v>
      </c>
      <c r="D326" s="69" t="n">
        <v>494326</v>
      </c>
      <c r="E326" s="99" t="n">
        <f aca="false">SUM(C326:D326)</f>
        <v>869326</v>
      </c>
    </row>
    <row r="327" customFormat="false" ht="53.7" hidden="false" customHeight="false" outlineLevel="0" collapsed="false">
      <c r="A327" s="72" t="s">
        <v>388</v>
      </c>
      <c r="B327" s="48" t="s">
        <v>389</v>
      </c>
      <c r="C327" s="73" t="n">
        <v>30000</v>
      </c>
      <c r="D327" s="73" t="n">
        <v>167717</v>
      </c>
      <c r="E327" s="99" t="n">
        <f aca="false">SUM(C327:D327)</f>
        <v>197717</v>
      </c>
    </row>
    <row r="328" customFormat="false" ht="85.05" hidden="false" customHeight="false" outlineLevel="0" collapsed="false">
      <c r="A328" s="72" t="s">
        <v>390</v>
      </c>
      <c r="B328" s="48" t="s">
        <v>391</v>
      </c>
      <c r="C328" s="73"/>
      <c r="D328" s="73" t="n">
        <v>1544768</v>
      </c>
      <c r="E328" s="99" t="n">
        <f aca="false">SUM(C328:D328)</f>
        <v>1544768</v>
      </c>
    </row>
    <row r="329" customFormat="false" ht="32.8" hidden="false" customHeight="false" outlineLevel="0" collapsed="false">
      <c r="A329" s="75" t="s">
        <v>392</v>
      </c>
      <c r="B329" s="87" t="s">
        <v>393</v>
      </c>
      <c r="C329" s="69" t="n">
        <v>530000</v>
      </c>
      <c r="D329" s="69" t="n">
        <v>1649657</v>
      </c>
      <c r="E329" s="99" t="n">
        <f aca="false">SUM(C329:D329)</f>
        <v>2179657</v>
      </c>
    </row>
    <row r="330" customFormat="false" ht="53.7" hidden="false" customHeight="false" outlineLevel="0" collapsed="false">
      <c r="A330" s="72" t="s">
        <v>394</v>
      </c>
      <c r="B330" s="48" t="s">
        <v>395</v>
      </c>
      <c r="C330" s="69" t="n">
        <v>209902</v>
      </c>
      <c r="D330" s="69" t="n">
        <v>993065</v>
      </c>
      <c r="E330" s="99" t="n">
        <f aca="false">SUM(C330:D330)</f>
        <v>1202967</v>
      </c>
    </row>
    <row r="331" customFormat="false" ht="64.15" hidden="false" customHeight="false" outlineLevel="0" collapsed="false">
      <c r="A331" s="72" t="s">
        <v>396</v>
      </c>
      <c r="B331" s="48" t="s">
        <v>397</v>
      </c>
      <c r="C331" s="69" t="n">
        <v>547000</v>
      </c>
      <c r="D331" s="69" t="n">
        <v>5452</v>
      </c>
      <c r="E331" s="99" t="n">
        <f aca="false">SUM(C331:D331)</f>
        <v>552452</v>
      </c>
    </row>
    <row r="332" customFormat="false" ht="137.3" hidden="false" customHeight="false" outlineLevel="0" collapsed="false">
      <c r="A332" s="72" t="s">
        <v>398</v>
      </c>
      <c r="B332" s="48" t="s">
        <v>399</v>
      </c>
      <c r="C332" s="69"/>
      <c r="D332" s="69" t="n">
        <v>110341</v>
      </c>
      <c r="E332" s="99" t="n">
        <f aca="false">SUM(C332:D332)</f>
        <v>110341</v>
      </c>
    </row>
    <row r="333" customFormat="false" ht="32.8" hidden="false" customHeight="false" outlineLevel="0" collapsed="false">
      <c r="A333" s="72" t="s">
        <v>400</v>
      </c>
      <c r="B333" s="48" t="s">
        <v>401</v>
      </c>
      <c r="C333" s="69"/>
      <c r="D333" s="69"/>
      <c r="E333" s="99"/>
    </row>
    <row r="334" customFormat="false" ht="53.7" hidden="false" customHeight="false" outlineLevel="0" collapsed="false">
      <c r="A334" s="72" t="s">
        <v>402</v>
      </c>
      <c r="B334" s="48" t="s">
        <v>403</v>
      </c>
      <c r="C334" s="69"/>
      <c r="D334" s="69"/>
      <c r="E334" s="99"/>
    </row>
    <row r="335" customFormat="false" ht="43.25" hidden="false" customHeight="false" outlineLevel="0" collapsed="false">
      <c r="A335" s="72" t="s">
        <v>404</v>
      </c>
      <c r="B335" s="48" t="s">
        <v>405</v>
      </c>
      <c r="C335" s="69"/>
      <c r="D335" s="69"/>
      <c r="E335" s="99"/>
    </row>
    <row r="336" customFormat="false" ht="22.35" hidden="false" customHeight="false" outlineLevel="0" collapsed="false">
      <c r="A336" s="72" t="s">
        <v>406</v>
      </c>
      <c r="B336" s="48" t="s">
        <v>407</v>
      </c>
      <c r="C336" s="69"/>
      <c r="D336" s="69"/>
      <c r="E336" s="99" t="n">
        <f aca="false">SUM(C336:D336)</f>
        <v>0</v>
      </c>
    </row>
    <row r="337" customFormat="false" ht="22.35" hidden="false" customHeight="false" outlineLevel="0" collapsed="false">
      <c r="A337" s="75" t="s">
        <v>408</v>
      </c>
      <c r="B337" s="122" t="s">
        <v>409</v>
      </c>
      <c r="C337" s="69"/>
      <c r="D337" s="69"/>
      <c r="E337" s="99" t="n">
        <f aca="false">SUM(C337:D337)</f>
        <v>0</v>
      </c>
    </row>
    <row r="338" customFormat="false" ht="22.35" hidden="false" customHeight="false" outlineLevel="0" collapsed="false">
      <c r="A338" s="75" t="s">
        <v>57</v>
      </c>
      <c r="B338" s="122" t="s">
        <v>58</v>
      </c>
      <c r="C338" s="69"/>
      <c r="D338" s="69"/>
      <c r="E338" s="99" t="n">
        <f aca="false">SUM(C338:D338)</f>
        <v>0</v>
      </c>
    </row>
    <row r="339" customFormat="false" ht="12.8" hidden="false" customHeight="false" outlineLevel="0" collapsed="false">
      <c r="A339" s="75"/>
      <c r="B339" s="87"/>
      <c r="C339" s="69"/>
      <c r="D339" s="69"/>
      <c r="E339" s="69" t="n">
        <f aca="false">SUM(C339:D339)</f>
        <v>0</v>
      </c>
    </row>
    <row r="340" customFormat="false" ht="46.25" hidden="false" customHeight="false" outlineLevel="0" collapsed="false">
      <c r="A340" s="131" t="s">
        <v>410</v>
      </c>
      <c r="B340" s="62" t="s">
        <v>19</v>
      </c>
      <c r="C340" s="108" t="n">
        <f aca="false">SUM(C342:C343)</f>
        <v>940000</v>
      </c>
      <c r="D340" s="108" t="n">
        <f aca="false">SUM(D342:D343)</f>
        <v>9268610</v>
      </c>
      <c r="E340" s="108" t="n">
        <f aca="false">SUM(C340:D340)</f>
        <v>10208610</v>
      </c>
    </row>
    <row r="341" customFormat="false" ht="22.35" hidden="false" customHeight="false" outlineLevel="0" collapsed="false">
      <c r="A341" s="84" t="s">
        <v>26</v>
      </c>
      <c r="B341" s="85" t="s">
        <v>282</v>
      </c>
      <c r="C341" s="133" t="n">
        <f aca="false">SUM(C342:C343)</f>
        <v>940000</v>
      </c>
      <c r="D341" s="133" t="n">
        <f aca="false">SUM(D342:D343)</f>
        <v>9268610</v>
      </c>
      <c r="E341" s="69" t="n">
        <f aca="false">SUM(C341:D341)</f>
        <v>10208610</v>
      </c>
    </row>
    <row r="342" customFormat="false" ht="43.25" hidden="false" customHeight="false" outlineLevel="0" collapsed="false">
      <c r="A342" s="75" t="s">
        <v>27</v>
      </c>
      <c r="B342" s="87" t="n">
        <v>0</v>
      </c>
      <c r="C342" s="69"/>
      <c r="D342" s="69" t="n">
        <v>1324087</v>
      </c>
      <c r="E342" s="69" t="n">
        <f aca="false">SUM(C342:D342)</f>
        <v>1324087</v>
      </c>
    </row>
    <row r="343" customFormat="false" ht="43.25" hidden="false" customHeight="false" outlineLevel="0" collapsed="false">
      <c r="A343" s="136" t="s">
        <v>411</v>
      </c>
      <c r="B343" s="87" t="s">
        <v>412</v>
      </c>
      <c r="C343" s="69" t="n">
        <v>940000</v>
      </c>
      <c r="D343" s="69" t="n">
        <v>7944523</v>
      </c>
      <c r="E343" s="69" t="n">
        <f aca="false">SUM(C343:D343)</f>
        <v>8884523</v>
      </c>
    </row>
    <row r="344" customFormat="false" ht="12.8" hidden="false" customHeight="false" outlineLevel="0" collapsed="false">
      <c r="A344" s="136"/>
      <c r="B344" s="87"/>
      <c r="C344" s="69"/>
      <c r="D344" s="69"/>
      <c r="E344" s="69" t="n">
        <f aca="false">SUM(C344:D344)</f>
        <v>0</v>
      </c>
    </row>
    <row r="345" customFormat="false" ht="35.05" hidden="false" customHeight="false" outlineLevel="0" collapsed="false">
      <c r="A345" s="61" t="s">
        <v>413</v>
      </c>
      <c r="B345" s="102" t="s">
        <v>19</v>
      </c>
      <c r="C345" s="108" t="n">
        <f aca="false">SUM(C347:C349)</f>
        <v>133233178</v>
      </c>
      <c r="D345" s="108" t="n">
        <f aca="false">SUM(D347:D349)</f>
        <v>22068119</v>
      </c>
      <c r="E345" s="108" t="n">
        <f aca="false">SUM(C345:D345)</f>
        <v>155301297</v>
      </c>
    </row>
    <row r="346" customFormat="false" ht="22.35" hidden="false" customHeight="false" outlineLevel="0" collapsed="false">
      <c r="A346" s="67" t="s">
        <v>26</v>
      </c>
      <c r="B346" s="85"/>
      <c r="C346" s="151" t="n">
        <f aca="false">SUM(C347:C349)</f>
        <v>133233178</v>
      </c>
      <c r="D346" s="151" t="n">
        <f aca="false">SUM(D347:D349)</f>
        <v>22068119</v>
      </c>
      <c r="E346" s="82" t="n">
        <f aca="false">SUM(C346:D346)</f>
        <v>155301297</v>
      </c>
    </row>
    <row r="347" customFormat="false" ht="43.25" hidden="false" customHeight="false" outlineLevel="0" collapsed="false">
      <c r="A347" s="72" t="s">
        <v>27</v>
      </c>
      <c r="B347" s="87" t="n">
        <v>0</v>
      </c>
      <c r="C347" s="112"/>
      <c r="D347" s="111" t="n">
        <v>993066</v>
      </c>
      <c r="E347" s="82" t="n">
        <f aca="false">SUM(C347:D347)</f>
        <v>993066</v>
      </c>
    </row>
    <row r="348" customFormat="false" ht="95.5" hidden="false" customHeight="false" outlineLevel="0" collapsed="false">
      <c r="A348" s="72" t="s">
        <v>414</v>
      </c>
      <c r="B348" s="87" t="s">
        <v>415</v>
      </c>
      <c r="C348" s="69" t="n">
        <v>132630000</v>
      </c>
      <c r="D348" s="69" t="n">
        <v>17213133</v>
      </c>
      <c r="E348" s="82" t="n">
        <f aca="false">SUM(C348:D348)</f>
        <v>149843133</v>
      </c>
    </row>
    <row r="349" customFormat="false" ht="95.5" hidden="false" customHeight="false" outlineLevel="0" collapsed="false">
      <c r="A349" s="72" t="s">
        <v>416</v>
      </c>
      <c r="B349" s="87" t="s">
        <v>266</v>
      </c>
      <c r="C349" s="69" t="n">
        <v>603178</v>
      </c>
      <c r="D349" s="69" t="n">
        <v>3861920</v>
      </c>
      <c r="E349" s="82" t="n">
        <f aca="false">SUM(C349:D349)</f>
        <v>4465098</v>
      </c>
    </row>
    <row r="350" customFormat="false" ht="74.6" hidden="false" customHeight="false" outlineLevel="0" collapsed="false">
      <c r="A350" s="72" t="s">
        <v>417</v>
      </c>
      <c r="B350" s="87" t="s">
        <v>418</v>
      </c>
      <c r="C350" s="69"/>
      <c r="D350" s="69"/>
      <c r="E350" s="69"/>
    </row>
    <row r="351" customFormat="false" ht="12.8" hidden="false" customHeight="false" outlineLevel="0" collapsed="false">
      <c r="A351" s="72"/>
      <c r="B351" s="87"/>
      <c r="C351" s="69"/>
      <c r="D351" s="69"/>
      <c r="E351" s="69" t="n">
        <f aca="false">SUM(C351:D351)</f>
        <v>0</v>
      </c>
    </row>
    <row r="352" customFormat="false" ht="57.45" hidden="false" customHeight="false" outlineLevel="0" collapsed="false">
      <c r="A352" s="152" t="s">
        <v>419</v>
      </c>
      <c r="B352" s="149" t="s">
        <v>19</v>
      </c>
      <c r="C352" s="77" t="n">
        <f aca="false">SUM(C354:C395)</f>
        <v>125640798</v>
      </c>
      <c r="D352" s="77" t="n">
        <f aca="false">SUM(D354:D394)</f>
        <v>11475422</v>
      </c>
      <c r="E352" s="90" t="n">
        <f aca="false">SUM(C352:D352)</f>
        <v>137116220</v>
      </c>
    </row>
    <row r="353" customFormat="false" ht="22.35" hidden="false" customHeight="false" outlineLevel="0" collapsed="false">
      <c r="A353" s="67" t="s">
        <v>26</v>
      </c>
      <c r="B353" s="48"/>
      <c r="C353" s="111" t="n">
        <f aca="false">SUM(C354:C394)</f>
        <v>125640798</v>
      </c>
      <c r="D353" s="111" t="n">
        <f aca="false">SUM(D354:D394)</f>
        <v>11475422</v>
      </c>
      <c r="E353" s="111" t="n">
        <f aca="false">SUM(C353:D353)</f>
        <v>137116220</v>
      </c>
    </row>
    <row r="354" customFormat="false" ht="43.25" hidden="false" customHeight="false" outlineLevel="0" collapsed="false">
      <c r="A354" s="75" t="s">
        <v>27</v>
      </c>
      <c r="B354" s="87" t="n">
        <v>0</v>
      </c>
      <c r="C354" s="111"/>
      <c r="D354" s="111" t="n">
        <v>1191678</v>
      </c>
      <c r="E354" s="111" t="n">
        <f aca="false">SUM(C354:D354)</f>
        <v>1191678</v>
      </c>
    </row>
    <row r="355" customFormat="false" ht="43.25" hidden="false" customHeight="false" outlineLevel="0" collapsed="false">
      <c r="A355" s="72" t="s">
        <v>420</v>
      </c>
      <c r="B355" s="48" t="s">
        <v>421</v>
      </c>
      <c r="C355" s="111" t="n">
        <f aca="false">1325640+126720</f>
        <v>1452360</v>
      </c>
      <c r="D355" s="111" t="n">
        <v>11034</v>
      </c>
      <c r="E355" s="111" t="n">
        <f aca="false">SUM(C355:D355)</f>
        <v>1463394</v>
      </c>
    </row>
    <row r="356" customFormat="false" ht="53.7" hidden="false" customHeight="false" outlineLevel="0" collapsed="false">
      <c r="A356" s="72" t="s">
        <v>422</v>
      </c>
      <c r="B356" s="48" t="s">
        <v>423</v>
      </c>
      <c r="C356" s="111" t="n">
        <f aca="false">400000+100000+80000+100000+100000+150000</f>
        <v>930000</v>
      </c>
      <c r="D356" s="111" t="n">
        <v>364124</v>
      </c>
      <c r="E356" s="111" t="n">
        <f aca="false">SUM(C356:D356)</f>
        <v>1294124</v>
      </c>
    </row>
    <row r="357" customFormat="false" ht="53.7" hidden="false" customHeight="false" outlineLevel="0" collapsed="false">
      <c r="A357" s="126" t="s">
        <v>424</v>
      </c>
      <c r="B357" s="48"/>
      <c r="C357" s="111"/>
      <c r="D357" s="111"/>
      <c r="E357" s="111"/>
    </row>
    <row r="358" customFormat="false" ht="32.8" hidden="false" customHeight="false" outlineLevel="0" collapsed="false">
      <c r="A358" s="72" t="s">
        <v>145</v>
      </c>
      <c r="B358" s="48" t="s">
        <v>146</v>
      </c>
      <c r="C358" s="111" t="n">
        <v>549890</v>
      </c>
      <c r="D358" s="111"/>
      <c r="E358" s="111" t="n">
        <f aca="false">SUM(C358:D358)</f>
        <v>549890</v>
      </c>
    </row>
    <row r="359" customFormat="false" ht="32.8" hidden="false" customHeight="false" outlineLevel="0" collapsed="false">
      <c r="A359" s="72" t="s">
        <v>30</v>
      </c>
      <c r="B359" s="48" t="s">
        <v>31</v>
      </c>
      <c r="C359" s="111" t="n">
        <v>425000</v>
      </c>
      <c r="D359" s="111"/>
      <c r="E359" s="111" t="n">
        <f aca="false">SUM(C359:D359)</f>
        <v>425000</v>
      </c>
    </row>
    <row r="360" customFormat="false" ht="53.7" hidden="false" customHeight="false" outlineLevel="0" collapsed="false">
      <c r="A360" s="72" t="s">
        <v>425</v>
      </c>
      <c r="B360" s="48" t="s">
        <v>426</v>
      </c>
      <c r="C360" s="111" t="n">
        <v>2150020</v>
      </c>
      <c r="D360" s="111" t="n">
        <v>910310</v>
      </c>
      <c r="E360" s="111" t="n">
        <f aca="false">SUM(C360:D360)</f>
        <v>3060330</v>
      </c>
    </row>
    <row r="361" customFormat="false" ht="43.25" hidden="false" customHeight="false" outlineLevel="0" collapsed="false">
      <c r="A361" s="72" t="s">
        <v>427</v>
      </c>
      <c r="B361" s="48" t="s">
        <v>428</v>
      </c>
      <c r="C361" s="111" t="n">
        <v>100000</v>
      </c>
      <c r="D361" s="111" t="n">
        <v>165510</v>
      </c>
      <c r="E361" s="111" t="n">
        <f aca="false">SUM(C361:D361)</f>
        <v>265510</v>
      </c>
    </row>
    <row r="362" customFormat="false" ht="22.35" hidden="false" customHeight="false" outlineLevel="0" collapsed="false">
      <c r="A362" s="72" t="s">
        <v>429</v>
      </c>
      <c r="B362" s="48" t="s">
        <v>430</v>
      </c>
      <c r="C362" s="111" t="n">
        <v>770000</v>
      </c>
      <c r="D362" s="111" t="n">
        <v>1213747</v>
      </c>
      <c r="E362" s="111" t="n">
        <f aca="false">SUM(C362:D362)</f>
        <v>1983747</v>
      </c>
    </row>
    <row r="363" customFormat="false" ht="64.15" hidden="false" customHeight="false" outlineLevel="0" collapsed="false">
      <c r="A363" s="154" t="s">
        <v>431</v>
      </c>
      <c r="B363" s="124"/>
      <c r="C363" s="155"/>
      <c r="D363" s="155"/>
      <c r="E363" s="155"/>
    </row>
    <row r="364" customFormat="false" ht="32.8" hidden="false" customHeight="false" outlineLevel="0" collapsed="false">
      <c r="A364" s="67" t="s">
        <v>432</v>
      </c>
      <c r="B364" s="68" t="s">
        <v>433</v>
      </c>
      <c r="C364" s="151" t="n">
        <v>2056000</v>
      </c>
      <c r="D364" s="151" t="n">
        <v>220681</v>
      </c>
      <c r="E364" s="151" t="n">
        <f aca="false">SUM(C364:D364)</f>
        <v>2276681</v>
      </c>
    </row>
    <row r="365" customFormat="false" ht="43.25" hidden="false" customHeight="false" outlineLevel="0" collapsed="false">
      <c r="A365" s="72" t="s">
        <v>434</v>
      </c>
      <c r="B365" s="48" t="s">
        <v>435</v>
      </c>
      <c r="C365" s="111" t="n">
        <f aca="false">16320740+100000</f>
        <v>16420740</v>
      </c>
      <c r="D365" s="111" t="n">
        <v>772384</v>
      </c>
      <c r="E365" s="111" t="n">
        <f aca="false">SUM(C365:D365)</f>
        <v>17193124</v>
      </c>
    </row>
    <row r="366" customFormat="false" ht="189.55" hidden="false" customHeight="false" outlineLevel="0" collapsed="false">
      <c r="A366" s="126" t="s">
        <v>436</v>
      </c>
      <c r="B366" s="48"/>
      <c r="C366" s="111"/>
      <c r="D366" s="111"/>
      <c r="E366" s="111"/>
    </row>
    <row r="367" customFormat="false" ht="64.15" hidden="false" customHeight="false" outlineLevel="0" collapsed="false">
      <c r="A367" s="72" t="s">
        <v>437</v>
      </c>
      <c r="B367" s="48" t="s">
        <v>438</v>
      </c>
      <c r="C367" s="111" t="n">
        <v>1700000</v>
      </c>
      <c r="D367" s="111" t="n">
        <v>2074403</v>
      </c>
      <c r="E367" s="111" t="n">
        <f aca="false">SUM(C367:D367)</f>
        <v>3774403</v>
      </c>
    </row>
    <row r="368" customFormat="false" ht="22.35" hidden="false" customHeight="false" outlineLevel="0" collapsed="false">
      <c r="A368" s="72" t="s">
        <v>439</v>
      </c>
      <c r="B368" s="48" t="s">
        <v>440</v>
      </c>
      <c r="C368" s="111" t="n">
        <v>369000</v>
      </c>
      <c r="D368" s="111" t="n">
        <v>44137</v>
      </c>
      <c r="E368" s="111" t="n">
        <f aca="false">SUM(C368:D368)</f>
        <v>413137</v>
      </c>
    </row>
    <row r="369" customFormat="false" ht="32.8" hidden="false" customHeight="false" outlineLevel="0" collapsed="false">
      <c r="A369" s="72" t="s">
        <v>441</v>
      </c>
      <c r="B369" s="48" t="s">
        <v>442</v>
      </c>
      <c r="C369" s="111" t="n">
        <v>1250000</v>
      </c>
      <c r="D369" s="111" t="n">
        <v>441362</v>
      </c>
      <c r="E369" s="111" t="n">
        <f aca="false">SUM(C369:D369)</f>
        <v>1691362</v>
      </c>
    </row>
    <row r="370" customFormat="false" ht="32.8" hidden="false" customHeight="false" outlineLevel="0" collapsed="false">
      <c r="A370" s="72" t="s">
        <v>443</v>
      </c>
      <c r="B370" s="48" t="s">
        <v>444</v>
      </c>
      <c r="C370" s="111" t="n">
        <f aca="false">1130000+100000</f>
        <v>1230000</v>
      </c>
      <c r="D370" s="111" t="n">
        <v>331023</v>
      </c>
      <c r="E370" s="111" t="n">
        <f aca="false">SUM(C370:D370)</f>
        <v>1561023</v>
      </c>
    </row>
    <row r="371" customFormat="false" ht="74.6" hidden="false" customHeight="false" outlineLevel="0" collapsed="false">
      <c r="A371" s="72" t="s">
        <v>445</v>
      </c>
      <c r="B371" s="48" t="s">
        <v>446</v>
      </c>
      <c r="C371" s="111" t="n">
        <v>3454000</v>
      </c>
      <c r="D371" s="111" t="n">
        <v>634459</v>
      </c>
      <c r="E371" s="111" t="n">
        <f aca="false">SUM(C371:D371)</f>
        <v>4088459</v>
      </c>
    </row>
    <row r="372" customFormat="false" ht="85.05" hidden="false" customHeight="false" outlineLevel="0" collapsed="false">
      <c r="A372" s="126" t="s">
        <v>447</v>
      </c>
      <c r="B372" s="48"/>
      <c r="C372" s="111"/>
      <c r="D372" s="111"/>
      <c r="E372" s="111"/>
    </row>
    <row r="373" customFormat="false" ht="95.5" hidden="false" customHeight="false" outlineLevel="0" collapsed="false">
      <c r="A373" s="72" t="s">
        <v>448</v>
      </c>
      <c r="B373" s="48" t="s">
        <v>449</v>
      </c>
      <c r="C373" s="111" t="n">
        <v>68101260</v>
      </c>
      <c r="D373" s="111" t="n">
        <v>220681</v>
      </c>
      <c r="E373" s="111" t="n">
        <f aca="false">SUM(C373:D373)</f>
        <v>68321941</v>
      </c>
    </row>
    <row r="374" customFormat="false" ht="22.35" hidden="false" customHeight="false" outlineLevel="0" collapsed="false">
      <c r="A374" s="72" t="s">
        <v>450</v>
      </c>
      <c r="B374" s="48" t="s">
        <v>451</v>
      </c>
      <c r="C374" s="111" t="n">
        <v>310000</v>
      </c>
      <c r="D374" s="111" t="n">
        <v>22068</v>
      </c>
      <c r="E374" s="111" t="n">
        <f aca="false">SUM(C374:D374)</f>
        <v>332068</v>
      </c>
    </row>
    <row r="375" customFormat="false" ht="53.7" hidden="false" customHeight="false" outlineLevel="0" collapsed="false">
      <c r="A375" s="72" t="s">
        <v>452</v>
      </c>
      <c r="B375" s="48" t="s">
        <v>453</v>
      </c>
      <c r="C375" s="111" t="n">
        <v>3028530</v>
      </c>
      <c r="D375" s="111" t="n">
        <v>408261</v>
      </c>
      <c r="E375" s="111" t="n">
        <f aca="false">SUM(C375:D375)</f>
        <v>3436791</v>
      </c>
    </row>
    <row r="376" customFormat="false" ht="32.8" hidden="false" customHeight="false" outlineLevel="0" collapsed="false">
      <c r="A376" s="126" t="s">
        <v>454</v>
      </c>
      <c r="B376" s="48"/>
      <c r="C376" s="111"/>
      <c r="D376" s="111"/>
      <c r="E376" s="111"/>
    </row>
    <row r="377" customFormat="false" ht="32.8" hidden="false" customHeight="false" outlineLevel="0" collapsed="false">
      <c r="A377" s="72" t="s">
        <v>455</v>
      </c>
      <c r="B377" s="48" t="s">
        <v>456</v>
      </c>
      <c r="C377" s="111" t="n">
        <v>2200000</v>
      </c>
      <c r="D377" s="111" t="n">
        <v>110341</v>
      </c>
      <c r="E377" s="111" t="n">
        <f aca="false">SUM(C377:D377)</f>
        <v>2310341</v>
      </c>
    </row>
    <row r="378" customFormat="false" ht="32.8" hidden="false" customHeight="false" outlineLevel="0" collapsed="false">
      <c r="A378" s="72" t="s">
        <v>457</v>
      </c>
      <c r="B378" s="48" t="s">
        <v>458</v>
      </c>
      <c r="C378" s="111" t="n">
        <v>3800000</v>
      </c>
      <c r="D378" s="111" t="n">
        <v>44136</v>
      </c>
      <c r="E378" s="111" t="n">
        <f aca="false">SUM(C378:D378)</f>
        <v>3844136</v>
      </c>
    </row>
    <row r="379" customFormat="false" ht="53.7" hidden="false" customHeight="false" outlineLevel="0" collapsed="false">
      <c r="A379" s="72" t="s">
        <v>459</v>
      </c>
      <c r="B379" s="48" t="s">
        <v>460</v>
      </c>
      <c r="C379" s="111" t="n">
        <v>1940000</v>
      </c>
      <c r="D379" s="111" t="n">
        <v>408260</v>
      </c>
      <c r="E379" s="111" t="n">
        <f aca="false">SUM(C379:D379)</f>
        <v>2348260</v>
      </c>
    </row>
    <row r="380" customFormat="false" ht="74.6" hidden="false" customHeight="false" outlineLevel="0" collapsed="false">
      <c r="A380" s="72" t="s">
        <v>461</v>
      </c>
      <c r="B380" s="48" t="s">
        <v>462</v>
      </c>
      <c r="C380" s="111" t="n">
        <v>3110570</v>
      </c>
      <c r="D380" s="111" t="n">
        <v>308954</v>
      </c>
      <c r="E380" s="111" t="n">
        <f aca="false">SUM(C380:D380)</f>
        <v>3419524</v>
      </c>
    </row>
    <row r="381" customFormat="false" ht="64.15" hidden="false" customHeight="false" outlineLevel="0" collapsed="false">
      <c r="A381" s="72" t="s">
        <v>463</v>
      </c>
      <c r="B381" s="48" t="s">
        <v>464</v>
      </c>
      <c r="C381" s="111" t="n">
        <v>1200000</v>
      </c>
      <c r="D381" s="111" t="n">
        <v>342056</v>
      </c>
      <c r="E381" s="111" t="n">
        <f aca="false">SUM(C381:D381)</f>
        <v>1542056</v>
      </c>
    </row>
    <row r="382" customFormat="false" ht="43.25" hidden="false" customHeight="false" outlineLevel="0" collapsed="false">
      <c r="A382" s="72" t="s">
        <v>465</v>
      </c>
      <c r="B382" s="48" t="s">
        <v>466</v>
      </c>
      <c r="C382" s="111" t="n">
        <v>62690</v>
      </c>
      <c r="D382" s="111" t="n">
        <v>27585</v>
      </c>
      <c r="E382" s="111" t="n">
        <f aca="false">SUM(C382:D382)</f>
        <v>90275</v>
      </c>
    </row>
    <row r="383" customFormat="false" ht="12.8" hidden="false" customHeight="false" outlineLevel="0" collapsed="false">
      <c r="A383" s="72" t="s">
        <v>467</v>
      </c>
      <c r="B383" s="48" t="s">
        <v>468</v>
      </c>
      <c r="C383" s="111" t="n">
        <v>2600</v>
      </c>
      <c r="D383" s="111" t="n">
        <v>11034</v>
      </c>
      <c r="E383" s="111" t="n">
        <f aca="false">SUM(C383:D383)</f>
        <v>13634</v>
      </c>
    </row>
    <row r="384" customFormat="false" ht="22.35" hidden="false" customHeight="false" outlineLevel="0" collapsed="false">
      <c r="A384" s="72" t="s">
        <v>469</v>
      </c>
      <c r="B384" s="48" t="s">
        <v>470</v>
      </c>
      <c r="C384" s="111" t="n">
        <v>907500</v>
      </c>
      <c r="D384" s="111" t="n">
        <v>11034</v>
      </c>
      <c r="E384" s="111" t="n">
        <f aca="false">SUM(C384:D384)</f>
        <v>918534</v>
      </c>
    </row>
    <row r="385" customFormat="false" ht="64.15" hidden="false" customHeight="false" outlineLevel="0" collapsed="false">
      <c r="A385" s="72" t="s">
        <v>471</v>
      </c>
      <c r="B385" s="48" t="s">
        <v>472</v>
      </c>
      <c r="C385" s="111" t="n">
        <v>6383000</v>
      </c>
      <c r="D385" s="111" t="n">
        <v>639975</v>
      </c>
      <c r="E385" s="111" t="n">
        <f aca="false">SUM(C385:D385)</f>
        <v>7022975</v>
      </c>
    </row>
    <row r="386" customFormat="false" ht="74.6" hidden="false" customHeight="false" outlineLevel="0" collapsed="false">
      <c r="A386" s="126" t="s">
        <v>473</v>
      </c>
      <c r="B386" s="48"/>
      <c r="C386" s="111"/>
      <c r="D386" s="111"/>
      <c r="E386" s="111"/>
    </row>
    <row r="387" customFormat="false" ht="43.25" hidden="false" customHeight="false" outlineLevel="0" collapsed="false">
      <c r="A387" s="72" t="s">
        <v>474</v>
      </c>
      <c r="B387" s="48" t="s">
        <v>475</v>
      </c>
      <c r="C387" s="111"/>
      <c r="D387" s="111"/>
      <c r="E387" s="111"/>
    </row>
    <row r="388" customFormat="false" ht="22.35" hidden="false" customHeight="false" outlineLevel="0" collapsed="false">
      <c r="A388" s="72" t="s">
        <v>476</v>
      </c>
      <c r="B388" s="48" t="s">
        <v>477</v>
      </c>
      <c r="C388" s="111"/>
      <c r="D388" s="111"/>
      <c r="E388" s="111"/>
    </row>
    <row r="389" customFormat="false" ht="32.8" hidden="false" customHeight="false" outlineLevel="0" collapsed="false">
      <c r="A389" s="72" t="s">
        <v>478</v>
      </c>
      <c r="B389" s="79" t="s">
        <v>479</v>
      </c>
      <c r="C389" s="111" t="n">
        <f aca="false">20000+50000</f>
        <v>70000</v>
      </c>
      <c r="D389" s="111" t="n">
        <v>22068</v>
      </c>
      <c r="E389" s="111" t="n">
        <f aca="false">SUM(C389:D389)</f>
        <v>92068</v>
      </c>
    </row>
    <row r="390" customFormat="false" ht="22.35" hidden="false" customHeight="false" outlineLevel="0" collapsed="false">
      <c r="A390" s="72" t="s">
        <v>480</v>
      </c>
      <c r="B390" s="79" t="s">
        <v>481</v>
      </c>
      <c r="C390" s="111" t="n">
        <v>1055910</v>
      </c>
      <c r="D390" s="111"/>
      <c r="E390" s="111" t="n">
        <f aca="false">SUM(C390:D390)</f>
        <v>1055910</v>
      </c>
    </row>
    <row r="391" customFormat="false" ht="74.6" hidden="false" customHeight="false" outlineLevel="0" collapsed="false">
      <c r="A391" s="127" t="s">
        <v>482</v>
      </c>
      <c r="B391" s="79" t="s">
        <v>483</v>
      </c>
      <c r="C391" s="111" t="n">
        <v>100000</v>
      </c>
      <c r="D391" s="111" t="n">
        <v>55170</v>
      </c>
      <c r="E391" s="111" t="n">
        <f aca="false">SUM(C391:D391)</f>
        <v>155170</v>
      </c>
    </row>
    <row r="392" customFormat="false" ht="74.6" hidden="false" customHeight="false" outlineLevel="0" collapsed="false">
      <c r="A392" s="72" t="s">
        <v>484</v>
      </c>
      <c r="B392" s="79" t="s">
        <v>485</v>
      </c>
      <c r="C392" s="111" t="n">
        <v>10000</v>
      </c>
      <c r="D392" s="111" t="n">
        <v>358607</v>
      </c>
      <c r="E392" s="111" t="n">
        <f aca="false">SUM(C392:D392)</f>
        <v>368607</v>
      </c>
    </row>
    <row r="393" customFormat="false" ht="74.6" hidden="false" customHeight="false" outlineLevel="0" collapsed="false">
      <c r="A393" s="72" t="s">
        <v>486</v>
      </c>
      <c r="B393" s="79" t="s">
        <v>487</v>
      </c>
      <c r="C393" s="111" t="n">
        <v>1728</v>
      </c>
      <c r="D393" s="111" t="n">
        <v>55170</v>
      </c>
      <c r="E393" s="111" t="n">
        <f aca="false">SUM(C393:D393)</f>
        <v>56898</v>
      </c>
    </row>
    <row r="394" customFormat="false" ht="53.7" hidden="false" customHeight="false" outlineLevel="0" collapsed="false">
      <c r="A394" s="72" t="s">
        <v>488</v>
      </c>
      <c r="B394" s="79" t="s">
        <v>489</v>
      </c>
      <c r="C394" s="111" t="n">
        <v>500000</v>
      </c>
      <c r="D394" s="111" t="n">
        <v>55170</v>
      </c>
      <c r="E394" s="111" t="n">
        <f aca="false">SUM(C394:D394)</f>
        <v>555170</v>
      </c>
    </row>
    <row r="395" customFormat="false" ht="12.8" hidden="false" customHeight="false" outlineLevel="0" collapsed="false">
      <c r="A395" s="158" t="s">
        <v>57</v>
      </c>
      <c r="B395" s="79" t="s">
        <v>58</v>
      </c>
      <c r="C395" s="111"/>
      <c r="D395" s="111"/>
      <c r="E395" s="111" t="n">
        <f aca="false">SUM(C395:D395)</f>
        <v>0</v>
      </c>
    </row>
    <row r="396" customFormat="false" ht="12.8" hidden="false" customHeight="false" outlineLevel="0" collapsed="false">
      <c r="A396" s="158"/>
      <c r="B396" s="48"/>
      <c r="C396" s="111"/>
      <c r="D396" s="111"/>
      <c r="E396" s="111"/>
    </row>
    <row r="397" customFormat="false" ht="35.05" hidden="false" customHeight="false" outlineLevel="0" collapsed="false">
      <c r="A397" s="61" t="s">
        <v>490</v>
      </c>
      <c r="B397" s="76" t="s">
        <v>19</v>
      </c>
      <c r="C397" s="77" t="n">
        <f aca="false">SUM(C399:C404)</f>
        <v>5462186</v>
      </c>
      <c r="D397" s="77" t="n">
        <f aca="false">SUM(D399:D404)</f>
        <v>21295734</v>
      </c>
      <c r="E397" s="63" t="n">
        <f aca="false">SUM(C397:D397)</f>
        <v>26757920</v>
      </c>
    </row>
    <row r="398" customFormat="false" ht="22.35" hidden="false" customHeight="false" outlineLevel="0" collapsed="false">
      <c r="A398" s="72" t="s">
        <v>26</v>
      </c>
      <c r="B398" s="48"/>
      <c r="C398" s="69" t="n">
        <f aca="false">SUM(C399:C403)</f>
        <v>5462186</v>
      </c>
      <c r="D398" s="69" t="n">
        <f aca="false">SUM(D399:D403)</f>
        <v>21295734</v>
      </c>
      <c r="E398" s="69" t="n">
        <f aca="false">SUM(C398:D398)</f>
        <v>26757920</v>
      </c>
    </row>
    <row r="399" customFormat="false" ht="43.25" hidden="false" customHeight="false" outlineLevel="0" collapsed="false">
      <c r="A399" s="72" t="s">
        <v>27</v>
      </c>
      <c r="B399" s="48" t="n">
        <v>0</v>
      </c>
      <c r="C399" s="69"/>
      <c r="D399" s="69" t="n">
        <v>1357189</v>
      </c>
      <c r="E399" s="69" t="n">
        <f aca="false">SUM(C399:D399)</f>
        <v>1357189</v>
      </c>
    </row>
    <row r="400" customFormat="false" ht="64.15" hidden="false" customHeight="false" outlineLevel="0" collapsed="false">
      <c r="A400" s="72" t="s">
        <v>491</v>
      </c>
      <c r="B400" s="48" t="s">
        <v>492</v>
      </c>
      <c r="C400" s="69" t="n">
        <v>4117300</v>
      </c>
      <c r="D400" s="69" t="n">
        <v>12865713</v>
      </c>
      <c r="E400" s="69" t="n">
        <f aca="false">SUM(C400:D400)</f>
        <v>16983013</v>
      </c>
    </row>
    <row r="401" customFormat="false" ht="53.7" hidden="false" customHeight="false" outlineLevel="0" collapsed="false">
      <c r="A401" s="72" t="s">
        <v>493</v>
      </c>
      <c r="B401" s="48" t="s">
        <v>494</v>
      </c>
      <c r="C401" s="69" t="n">
        <v>215886</v>
      </c>
      <c r="D401" s="69" t="n">
        <v>4755679</v>
      </c>
      <c r="E401" s="69" t="n">
        <f aca="false">SUM(C401:D401)</f>
        <v>4971565</v>
      </c>
    </row>
    <row r="402" customFormat="false" ht="85.05" hidden="false" customHeight="false" outlineLevel="0" collapsed="false">
      <c r="A402" s="72" t="s">
        <v>495</v>
      </c>
      <c r="B402" s="48" t="s">
        <v>496</v>
      </c>
      <c r="C402" s="69" t="n">
        <v>1096800</v>
      </c>
      <c r="D402" s="69" t="n">
        <v>1103406</v>
      </c>
      <c r="E402" s="69" t="n">
        <f aca="false">SUM(C402:D402)</f>
        <v>2200206</v>
      </c>
    </row>
    <row r="403" customFormat="false" ht="85.05" hidden="false" customHeight="false" outlineLevel="0" collapsed="false">
      <c r="A403" s="72" t="s">
        <v>497</v>
      </c>
      <c r="B403" s="48" t="s">
        <v>498</v>
      </c>
      <c r="C403" s="69" t="n">
        <v>32200</v>
      </c>
      <c r="D403" s="69" t="n">
        <v>1213747</v>
      </c>
      <c r="E403" s="69" t="n">
        <f aca="false">SUM(C403:D403)</f>
        <v>1245947</v>
      </c>
    </row>
    <row r="404" customFormat="false" ht="22.35" hidden="false" customHeight="false" outlineLevel="0" collapsed="false">
      <c r="A404" s="72" t="s">
        <v>57</v>
      </c>
      <c r="B404" s="79" t="s">
        <v>58</v>
      </c>
      <c r="C404" s="69"/>
      <c r="D404" s="69"/>
      <c r="E404" s="69" t="n">
        <f aca="false">SUM(C404:D404)</f>
        <v>0</v>
      </c>
    </row>
    <row r="405" customFormat="false" ht="12.8" hidden="false" customHeight="false" outlineLevel="0" collapsed="false">
      <c r="A405" s="80"/>
      <c r="B405" s="81"/>
      <c r="C405" s="82"/>
      <c r="D405" s="82"/>
      <c r="E405" s="82" t="n">
        <f aca="false">SUM(C405:D405)</f>
        <v>0</v>
      </c>
    </row>
    <row r="406" customFormat="false" ht="23.85" hidden="false" customHeight="false" outlineLevel="0" collapsed="false">
      <c r="A406" s="61" t="s">
        <v>499</v>
      </c>
      <c r="B406" s="76" t="s">
        <v>19</v>
      </c>
      <c r="C406" s="108" t="n">
        <f aca="false">SUM(C409:C415)</f>
        <v>9749820</v>
      </c>
      <c r="D406" s="108" t="n">
        <f aca="false">SUM(D408:D415)</f>
        <v>2206812</v>
      </c>
      <c r="E406" s="77" t="n">
        <f aca="false">SUM(C406:D406)</f>
        <v>11956632</v>
      </c>
    </row>
    <row r="407" customFormat="false" ht="22.35" hidden="false" customHeight="false" outlineLevel="0" collapsed="false">
      <c r="A407" s="72" t="s">
        <v>26</v>
      </c>
      <c r="B407" s="87"/>
      <c r="C407" s="69" t="n">
        <f aca="false">SUM(C409:C415)</f>
        <v>9749820</v>
      </c>
      <c r="D407" s="69" t="n">
        <f aca="false">SUM(D408:D415)</f>
        <v>2206812</v>
      </c>
      <c r="E407" s="69" t="n">
        <f aca="false">SUM(C407:D407)</f>
        <v>11956632</v>
      </c>
    </row>
    <row r="408" customFormat="false" ht="43.25" hidden="false" customHeight="false" outlineLevel="0" collapsed="false">
      <c r="A408" s="72" t="s">
        <v>27</v>
      </c>
      <c r="B408" s="87" t="n">
        <v>0</v>
      </c>
      <c r="C408" s="69"/>
      <c r="D408" s="69" t="n">
        <v>468948</v>
      </c>
      <c r="E408" s="69" t="n">
        <f aca="false">SUM(C408:D408)</f>
        <v>468948</v>
      </c>
    </row>
    <row r="409" customFormat="false" ht="32.8" hidden="false" customHeight="false" outlineLevel="0" collapsed="false">
      <c r="A409" s="72" t="s">
        <v>500</v>
      </c>
      <c r="B409" s="87" t="s">
        <v>501</v>
      </c>
      <c r="C409" s="69" t="n">
        <f aca="false">3315000+30000</f>
        <v>3345000</v>
      </c>
      <c r="D409" s="69" t="n">
        <v>496533</v>
      </c>
      <c r="E409" s="69" t="n">
        <f aca="false">SUM(C409:D409)</f>
        <v>3841533</v>
      </c>
    </row>
    <row r="410" customFormat="false" ht="189.55" hidden="false" customHeight="false" outlineLevel="0" collapsed="false">
      <c r="A410" s="126" t="s">
        <v>502</v>
      </c>
      <c r="B410" s="87"/>
      <c r="C410" s="69"/>
      <c r="D410" s="69"/>
      <c r="E410" s="69"/>
    </row>
    <row r="411" customFormat="false" ht="22.35" hidden="false" customHeight="false" outlineLevel="0" collapsed="false">
      <c r="A411" s="72" t="s">
        <v>503</v>
      </c>
      <c r="B411" s="87" t="s">
        <v>504</v>
      </c>
      <c r="C411" s="69" t="n">
        <v>5641000</v>
      </c>
      <c r="D411" s="69" t="n">
        <v>827554</v>
      </c>
      <c r="E411" s="69" t="n">
        <f aca="false">SUM(C411:D411)</f>
        <v>6468554</v>
      </c>
    </row>
    <row r="412" customFormat="false" ht="43.25" hidden="false" customHeight="false" outlineLevel="0" collapsed="false">
      <c r="A412" s="75" t="s">
        <v>505</v>
      </c>
      <c r="B412" s="87" t="s">
        <v>506</v>
      </c>
      <c r="C412" s="69" t="n">
        <v>430000</v>
      </c>
      <c r="D412" s="69" t="n">
        <v>137926</v>
      </c>
      <c r="E412" s="69" t="n">
        <f aca="false">SUM(C412:D412)</f>
        <v>567926</v>
      </c>
    </row>
    <row r="413" customFormat="false" ht="74.6" hidden="false" customHeight="false" outlineLevel="0" collapsed="false">
      <c r="A413" s="75" t="s">
        <v>507</v>
      </c>
      <c r="B413" s="87" t="s">
        <v>508</v>
      </c>
      <c r="C413" s="69" t="n">
        <v>2000</v>
      </c>
      <c r="D413" s="69" t="n">
        <v>275851</v>
      </c>
      <c r="E413" s="69" t="n">
        <f aca="false">SUM(C413:D413)</f>
        <v>277851</v>
      </c>
    </row>
    <row r="414" customFormat="false" ht="32.8" hidden="false" customHeight="false" outlineLevel="0" collapsed="false">
      <c r="A414" s="75" t="s">
        <v>30</v>
      </c>
      <c r="B414" s="48" t="s">
        <v>31</v>
      </c>
      <c r="C414" s="69" t="n">
        <v>168000</v>
      </c>
      <c r="D414" s="69"/>
      <c r="E414" s="69" t="n">
        <f aca="false">SUM(C414:D414)</f>
        <v>168000</v>
      </c>
    </row>
    <row r="415" customFormat="false" ht="32.8" hidden="false" customHeight="false" outlineLevel="0" collapsed="false">
      <c r="A415" s="75" t="s">
        <v>145</v>
      </c>
      <c r="B415" s="87" t="s">
        <v>146</v>
      </c>
      <c r="C415" s="69" t="n">
        <v>163820</v>
      </c>
      <c r="D415" s="69"/>
      <c r="E415" s="69" t="n">
        <f aca="false">SUM(C415:D415)</f>
        <v>163820</v>
      </c>
    </row>
    <row r="416" customFormat="false" ht="12.8" hidden="false" customHeight="false" outlineLevel="0" collapsed="false">
      <c r="A416" s="75"/>
      <c r="B416" s="48"/>
      <c r="C416" s="69"/>
      <c r="D416" s="69"/>
      <c r="E416" s="69"/>
    </row>
    <row r="417" customFormat="false" ht="46.25" hidden="false" customHeight="false" outlineLevel="0" collapsed="false">
      <c r="A417" s="61" t="s">
        <v>509</v>
      </c>
      <c r="B417" s="76" t="s">
        <v>19</v>
      </c>
      <c r="C417" s="118" t="n">
        <f aca="false">SUM(C419:C427)</f>
        <v>493888</v>
      </c>
      <c r="D417" s="118" t="n">
        <f aca="false">SUM(D419:D427)</f>
        <v>15447683</v>
      </c>
      <c r="E417" s="118" t="n">
        <f aca="false">SUM(C417:D417)</f>
        <v>15941571</v>
      </c>
    </row>
    <row r="418" customFormat="false" ht="22.35" hidden="false" customHeight="false" outlineLevel="0" collapsed="false">
      <c r="A418" s="72" t="s">
        <v>26</v>
      </c>
      <c r="B418" s="85"/>
      <c r="C418" s="113" t="n">
        <f aca="false">SUM(C419:C427)</f>
        <v>493888</v>
      </c>
      <c r="D418" s="113" t="n">
        <f aca="false">SUM(D419:D427)</f>
        <v>15447683</v>
      </c>
      <c r="E418" s="69" t="n">
        <f aca="false">SUM(C418:D418)</f>
        <v>15941571</v>
      </c>
    </row>
    <row r="419" customFormat="false" ht="43.25" hidden="false" customHeight="false" outlineLevel="0" collapsed="false">
      <c r="A419" s="72" t="s">
        <v>27</v>
      </c>
      <c r="B419" s="87" t="n">
        <v>0</v>
      </c>
      <c r="C419" s="69"/>
      <c r="D419" s="69" t="n">
        <v>1544768</v>
      </c>
      <c r="E419" s="69" t="n">
        <f aca="false">SUM(C419:D419)</f>
        <v>1544768</v>
      </c>
    </row>
    <row r="420" customFormat="false" ht="64.15" hidden="false" customHeight="false" outlineLevel="0" collapsed="false">
      <c r="A420" s="72" t="s">
        <v>510</v>
      </c>
      <c r="B420" s="48" t="s">
        <v>511</v>
      </c>
      <c r="C420" s="159" t="n">
        <v>131458</v>
      </c>
      <c r="D420" s="150" t="n">
        <v>7392820</v>
      </c>
      <c r="E420" s="69" t="n">
        <f aca="false">SUM(C420:D420)</f>
        <v>7524278</v>
      </c>
    </row>
    <row r="421" customFormat="false" ht="43.25" hidden="false" customHeight="false" outlineLevel="0" collapsed="false">
      <c r="A421" s="72" t="s">
        <v>512</v>
      </c>
      <c r="B421" s="48" t="s">
        <v>513</v>
      </c>
      <c r="C421" s="69" t="n">
        <v>91000</v>
      </c>
      <c r="D421" s="82" t="n">
        <v>1213747</v>
      </c>
      <c r="E421" s="69" t="n">
        <f aca="false">SUM(C421:D421)</f>
        <v>1304747</v>
      </c>
    </row>
    <row r="422" customFormat="false" ht="22.35" hidden="false" customHeight="false" outlineLevel="0" collapsed="false">
      <c r="A422" s="101" t="s">
        <v>514</v>
      </c>
      <c r="B422" s="124" t="s">
        <v>515</v>
      </c>
      <c r="C422" s="103" t="n">
        <v>246430</v>
      </c>
      <c r="D422" s="144" t="n">
        <v>110341</v>
      </c>
      <c r="E422" s="103" t="n">
        <f aca="false">SUM(C422:D422)</f>
        <v>356771</v>
      </c>
    </row>
    <row r="423" customFormat="false" ht="105.95" hidden="false" customHeight="false" outlineLevel="0" collapsed="false">
      <c r="A423" s="67" t="s">
        <v>516</v>
      </c>
      <c r="B423" s="68" t="s">
        <v>517</v>
      </c>
      <c r="C423" s="113" t="n">
        <v>3000</v>
      </c>
      <c r="D423" s="133" t="n">
        <v>220681</v>
      </c>
      <c r="E423" s="113" t="n">
        <f aca="false">SUM(C423:D423)</f>
        <v>223681</v>
      </c>
    </row>
    <row r="424" customFormat="false" ht="53.7" hidden="false" customHeight="false" outlineLevel="0" collapsed="false">
      <c r="A424" s="72" t="s">
        <v>518</v>
      </c>
      <c r="B424" s="48" t="s">
        <v>519</v>
      </c>
      <c r="C424" s="69" t="n">
        <v>18000</v>
      </c>
      <c r="D424" s="82" t="n">
        <v>1765449</v>
      </c>
      <c r="E424" s="69" t="n">
        <f aca="false">SUM(C424:D424)</f>
        <v>1783449</v>
      </c>
    </row>
    <row r="425" customFormat="false" ht="43.25" hidden="false" customHeight="false" outlineLevel="0" collapsed="false">
      <c r="A425" s="72" t="s">
        <v>520</v>
      </c>
      <c r="B425" s="48" t="s">
        <v>521</v>
      </c>
      <c r="C425" s="159" t="n">
        <v>3000</v>
      </c>
      <c r="D425" s="150" t="n">
        <v>1324087</v>
      </c>
      <c r="E425" s="69" t="n">
        <f aca="false">SUM(C425:D425)</f>
        <v>1327087</v>
      </c>
    </row>
    <row r="426" customFormat="false" ht="22.35" hidden="false" customHeight="false" outlineLevel="0" collapsed="false">
      <c r="A426" s="72" t="s">
        <v>522</v>
      </c>
      <c r="B426" s="48" t="s">
        <v>523</v>
      </c>
      <c r="C426" s="69"/>
      <c r="D426" s="82" t="n">
        <v>1103406</v>
      </c>
      <c r="E426" s="69" t="n">
        <f aca="false">SUM(C426:D426)</f>
        <v>1103406</v>
      </c>
    </row>
    <row r="427" customFormat="false" ht="22.35" hidden="false" customHeight="false" outlineLevel="0" collapsed="false">
      <c r="A427" s="72" t="s">
        <v>524</v>
      </c>
      <c r="B427" s="48" t="s">
        <v>525</v>
      </c>
      <c r="C427" s="160" t="n">
        <v>1000</v>
      </c>
      <c r="D427" s="161" t="n">
        <v>772384</v>
      </c>
      <c r="E427" s="69" t="n">
        <f aca="false">SUM(C427:D427)</f>
        <v>773384</v>
      </c>
    </row>
    <row r="428" customFormat="false" ht="53.7" hidden="false" customHeight="false" outlineLevel="0" collapsed="false">
      <c r="A428" s="72" t="s">
        <v>526</v>
      </c>
      <c r="B428" s="79" t="s">
        <v>527</v>
      </c>
      <c r="C428" s="160"/>
      <c r="D428" s="160"/>
      <c r="E428" s="69"/>
    </row>
    <row r="429" customFormat="false" ht="12.8" hidden="false" customHeight="false" outlineLevel="0" collapsed="false">
      <c r="A429" s="75"/>
      <c r="B429" s="87"/>
      <c r="C429" s="69"/>
      <c r="D429" s="69"/>
      <c r="E429" s="69" t="n">
        <f aca="false">SUM(C429:D429)</f>
        <v>0</v>
      </c>
    </row>
    <row r="430" customFormat="false" ht="91" hidden="false" customHeight="false" outlineLevel="0" collapsed="false">
      <c r="A430" s="88" t="s">
        <v>528</v>
      </c>
      <c r="B430" s="96" t="s">
        <v>19</v>
      </c>
      <c r="C430" s="90" t="n">
        <f aca="false">SUM(C432:C437)</f>
        <v>1325000</v>
      </c>
      <c r="D430" s="90" t="n">
        <f aca="false">SUM(D432:D437)</f>
        <v>4634305</v>
      </c>
      <c r="E430" s="90" t="n">
        <f aca="false">SUM(C430:D430)</f>
        <v>5959305</v>
      </c>
    </row>
    <row r="431" customFormat="false" ht="22.35" hidden="false" customHeight="false" outlineLevel="0" collapsed="false">
      <c r="A431" s="84" t="s">
        <v>26</v>
      </c>
      <c r="B431" s="162"/>
      <c r="C431" s="111" t="n">
        <f aca="false">SUM(C432:C437)</f>
        <v>1325000</v>
      </c>
      <c r="D431" s="111" t="n">
        <f aca="false">SUM(D432:D437)</f>
        <v>4634305</v>
      </c>
      <c r="E431" s="69" t="n">
        <f aca="false">SUM(C431:D431)</f>
        <v>5959305</v>
      </c>
    </row>
    <row r="432" customFormat="false" ht="43.25" hidden="false" customHeight="false" outlineLevel="0" collapsed="false">
      <c r="A432" s="72" t="s">
        <v>27</v>
      </c>
      <c r="B432" s="48" t="n">
        <v>0</v>
      </c>
      <c r="C432" s="163"/>
      <c r="D432" s="111" t="n">
        <v>772384</v>
      </c>
      <c r="E432" s="69" t="n">
        <f aca="false">SUM(C432:D432)</f>
        <v>772384</v>
      </c>
    </row>
    <row r="433" customFormat="false" ht="74.6" hidden="false" customHeight="false" outlineLevel="0" collapsed="false">
      <c r="A433" s="164" t="s">
        <v>529</v>
      </c>
      <c r="B433" s="87" t="s">
        <v>530</v>
      </c>
      <c r="C433" s="69" t="n">
        <v>850150</v>
      </c>
      <c r="D433" s="69" t="n">
        <v>1103406</v>
      </c>
      <c r="E433" s="69" t="n">
        <f aca="false">SUM(C433:D433)</f>
        <v>1953556</v>
      </c>
    </row>
    <row r="434" customFormat="false" ht="64.15" hidden="false" customHeight="false" outlineLevel="0" collapsed="false">
      <c r="A434" s="164" t="s">
        <v>531</v>
      </c>
      <c r="B434" s="87" t="s">
        <v>532</v>
      </c>
      <c r="C434" s="69" t="n">
        <v>70150</v>
      </c>
      <c r="D434" s="69" t="n">
        <v>1213747</v>
      </c>
      <c r="E434" s="69" t="n">
        <f aca="false">SUM(C434:D434)</f>
        <v>1283897</v>
      </c>
    </row>
    <row r="435" customFormat="false" ht="43.25" hidden="false" customHeight="false" outlineLevel="0" collapsed="false">
      <c r="A435" s="75" t="s">
        <v>533</v>
      </c>
      <c r="B435" s="87" t="s">
        <v>534</v>
      </c>
      <c r="C435" s="69" t="n">
        <v>25000</v>
      </c>
      <c r="D435" s="69" t="n">
        <v>772384</v>
      </c>
      <c r="E435" s="69" t="n">
        <f aca="false">SUM(C435:D435)</f>
        <v>797384</v>
      </c>
    </row>
    <row r="436" customFormat="false" ht="43.25" hidden="false" customHeight="false" outlineLevel="0" collapsed="false">
      <c r="A436" s="75" t="s">
        <v>535</v>
      </c>
      <c r="B436" s="87" t="s">
        <v>536</v>
      </c>
      <c r="C436" s="69" t="n">
        <v>379700</v>
      </c>
      <c r="D436" s="69" t="n">
        <v>441362</v>
      </c>
      <c r="E436" s="69" t="n">
        <f aca="false">SUM(C436:D436)</f>
        <v>821062</v>
      </c>
    </row>
    <row r="437" customFormat="false" ht="43.25" hidden="false" customHeight="false" outlineLevel="0" collapsed="false">
      <c r="A437" s="75" t="s">
        <v>537</v>
      </c>
      <c r="B437" s="87" t="s">
        <v>538</v>
      </c>
      <c r="C437" s="69"/>
      <c r="D437" s="69" t="n">
        <v>331022</v>
      </c>
      <c r="E437" s="69" t="n">
        <f aca="false">SUM(C437:D437)</f>
        <v>331022</v>
      </c>
    </row>
    <row r="438" customFormat="false" ht="105.95" hidden="false" customHeight="false" outlineLevel="0" collapsed="false">
      <c r="A438" s="75" t="s">
        <v>539</v>
      </c>
      <c r="B438" s="87" t="s">
        <v>540</v>
      </c>
      <c r="C438" s="69"/>
      <c r="D438" s="69"/>
      <c r="E438" s="69"/>
    </row>
    <row r="439" customFormat="false" ht="12.8" hidden="false" customHeight="false" outlineLevel="0" collapsed="false">
      <c r="A439" s="75" t="s">
        <v>541</v>
      </c>
      <c r="B439" s="87" t="s">
        <v>542</v>
      </c>
      <c r="C439" s="69"/>
      <c r="D439" s="69"/>
      <c r="E439" s="69"/>
    </row>
    <row r="440" customFormat="false" ht="22.35" hidden="false" customHeight="false" outlineLevel="0" collapsed="false">
      <c r="A440" s="75" t="s">
        <v>57</v>
      </c>
      <c r="B440" s="122" t="s">
        <v>58</v>
      </c>
      <c r="C440" s="69"/>
      <c r="D440" s="69"/>
      <c r="E440" s="69"/>
    </row>
    <row r="441" customFormat="false" ht="12.8" hidden="false" customHeight="false" outlineLevel="0" collapsed="false">
      <c r="A441" s="72"/>
      <c r="B441" s="48"/>
      <c r="C441" s="69"/>
      <c r="D441" s="69"/>
      <c r="E441" s="69"/>
    </row>
    <row r="442" customFormat="false" ht="46.25" hidden="false" customHeight="false" outlineLevel="0" collapsed="false">
      <c r="A442" s="61" t="s">
        <v>543</v>
      </c>
      <c r="B442" s="62" t="s">
        <v>19</v>
      </c>
      <c r="C442" s="108" t="n">
        <f aca="false">SUM(C445:C447)</f>
        <v>0</v>
      </c>
      <c r="D442" s="108" t="n">
        <f aca="false">SUM(D444:D447)</f>
        <v>1655109</v>
      </c>
      <c r="E442" s="108" t="n">
        <f aca="false">SUM(C442:D442)</f>
        <v>1655109</v>
      </c>
    </row>
    <row r="443" customFormat="false" ht="22.35" hidden="false" customHeight="false" outlineLevel="0" collapsed="false">
      <c r="A443" s="67" t="s">
        <v>26</v>
      </c>
      <c r="B443" s="165"/>
      <c r="C443" s="166" t="n">
        <f aca="false">SUM(C444:C447)</f>
        <v>0</v>
      </c>
      <c r="D443" s="151" t="n">
        <f aca="false">SUM(D444:D447)</f>
        <v>1655109</v>
      </c>
      <c r="E443" s="69" t="n">
        <f aca="false">SUM(C443:D443)</f>
        <v>1655109</v>
      </c>
    </row>
    <row r="444" customFormat="false" ht="43.25" hidden="false" customHeight="false" outlineLevel="0" collapsed="false">
      <c r="A444" s="72" t="s">
        <v>27</v>
      </c>
      <c r="B444" s="48" t="n">
        <v>0</v>
      </c>
      <c r="C444" s="112"/>
      <c r="D444" s="111" t="n">
        <v>187579</v>
      </c>
      <c r="E444" s="69" t="n">
        <f aca="false">SUM(C444:D444)</f>
        <v>187579</v>
      </c>
    </row>
    <row r="445" customFormat="false" ht="116.4" hidden="false" customHeight="false" outlineLevel="0" collapsed="false">
      <c r="A445" s="72" t="s">
        <v>544</v>
      </c>
      <c r="B445" s="48" t="s">
        <v>545</v>
      </c>
      <c r="C445" s="150"/>
      <c r="D445" s="150" t="n">
        <v>1213747</v>
      </c>
      <c r="E445" s="69" t="n">
        <f aca="false">SUM(C445:D445)</f>
        <v>1213747</v>
      </c>
    </row>
    <row r="446" customFormat="false" ht="53.7" hidden="false" customHeight="false" outlineLevel="0" collapsed="false">
      <c r="A446" s="72" t="s">
        <v>546</v>
      </c>
      <c r="B446" s="48" t="s">
        <v>547</v>
      </c>
      <c r="C446" s="69"/>
      <c r="D446" s="69" t="n">
        <v>253783</v>
      </c>
      <c r="E446" s="69" t="n">
        <f aca="false">SUM(C446:D446)</f>
        <v>253783</v>
      </c>
    </row>
    <row r="447" customFormat="false" ht="32.8" hidden="false" customHeight="false" outlineLevel="0" collapsed="false">
      <c r="A447" s="72" t="s">
        <v>548</v>
      </c>
      <c r="B447" s="48" t="s">
        <v>549</v>
      </c>
      <c r="C447" s="69"/>
      <c r="D447" s="69"/>
      <c r="E447" s="69" t="n">
        <f aca="false">SUM(C447:D447)</f>
        <v>0</v>
      </c>
    </row>
    <row r="448" customFormat="false" ht="12.8" hidden="false" customHeight="false" outlineLevel="0" collapsed="false">
      <c r="A448" s="169"/>
      <c r="B448" s="93"/>
      <c r="C448" s="69"/>
      <c r="D448" s="69"/>
      <c r="E448" s="69" t="n">
        <f aca="false">SUM(C448:D448)</f>
        <v>0</v>
      </c>
    </row>
    <row r="449" customFormat="false" ht="46.25" hidden="false" customHeight="false" outlineLevel="0" collapsed="false">
      <c r="A449" s="61" t="s">
        <v>550</v>
      </c>
      <c r="B449" s="170" t="s">
        <v>19</v>
      </c>
      <c r="C449" s="108"/>
      <c r="D449" s="108" t="n">
        <f aca="false">SUM(D451:D452)</f>
        <v>3972261</v>
      </c>
      <c r="E449" s="108" t="n">
        <f aca="false">SUM(C449:D449)</f>
        <v>3972261</v>
      </c>
    </row>
    <row r="450" customFormat="false" ht="22.35" hidden="false" customHeight="false" outlineLevel="0" collapsed="false">
      <c r="A450" s="72" t="s">
        <v>26</v>
      </c>
      <c r="B450" s="48"/>
      <c r="C450" s="112"/>
      <c r="D450" s="111" t="n">
        <f aca="false">SUM(D451:D452)</f>
        <v>3972261</v>
      </c>
      <c r="E450" s="69" t="n">
        <f aca="false">SUM(C450:D450)</f>
        <v>3972261</v>
      </c>
    </row>
    <row r="451" customFormat="false" ht="43.25" hidden="false" customHeight="false" outlineLevel="0" collapsed="false">
      <c r="A451" s="72" t="s">
        <v>27</v>
      </c>
      <c r="B451" s="48" t="n">
        <v>0</v>
      </c>
      <c r="C451" s="112"/>
      <c r="D451" s="111" t="n">
        <v>358607</v>
      </c>
      <c r="E451" s="69" t="n">
        <f aca="false">SUM(C451:D451)</f>
        <v>358607</v>
      </c>
    </row>
    <row r="452" customFormat="false" ht="22.35" hidden="false" customHeight="false" outlineLevel="0" collapsed="false">
      <c r="A452" s="72" t="s">
        <v>551</v>
      </c>
      <c r="B452" s="48" t="s">
        <v>552</v>
      </c>
      <c r="C452" s="69"/>
      <c r="D452" s="69" t="n">
        <v>3613654</v>
      </c>
      <c r="E452" s="69" t="n">
        <f aca="false">SUM(C452:D452)</f>
        <v>3613654</v>
      </c>
    </row>
    <row r="453" customFormat="false" ht="12.8" hidden="false" customHeight="false" outlineLevel="0" collapsed="false">
      <c r="A453" s="72"/>
      <c r="B453" s="48"/>
      <c r="C453" s="69"/>
      <c r="D453" s="69"/>
      <c r="E453" s="69"/>
    </row>
    <row r="454" customFormat="false" ht="12.8" hidden="false" customHeight="false" outlineLevel="0" collapsed="false">
      <c r="A454" s="171" t="s">
        <v>553</v>
      </c>
      <c r="B454" s="48"/>
      <c r="C454" s="69"/>
      <c r="D454" s="69"/>
      <c r="E454" s="69"/>
    </row>
    <row r="455" customFormat="false" ht="12.8" hidden="false" customHeight="false" outlineLevel="0" collapsed="false">
      <c r="A455" s="172"/>
      <c r="B455" s="173"/>
      <c r="C455" s="174"/>
      <c r="D455" s="174"/>
      <c r="E455" s="174"/>
    </row>
    <row r="456" customFormat="false" ht="23.85" hidden="false" customHeight="false" outlineLevel="0" collapsed="false">
      <c r="A456" s="61" t="s">
        <v>554</v>
      </c>
      <c r="B456" s="102" t="s">
        <v>19</v>
      </c>
      <c r="C456" s="108" t="n">
        <f aca="false">SUM(C458:C459)</f>
        <v>991500</v>
      </c>
      <c r="D456" s="108" t="n">
        <f aca="false">SUM(D458:D458)</f>
        <v>0</v>
      </c>
      <c r="E456" s="77" t="n">
        <f aca="false">SUM(C456:D456)</f>
        <v>991500</v>
      </c>
    </row>
    <row r="457" customFormat="false" ht="22.35" hidden="false" customHeight="false" outlineLevel="0" collapsed="false">
      <c r="A457" s="72" t="s">
        <v>26</v>
      </c>
      <c r="B457" s="87"/>
      <c r="C457" s="111" t="n">
        <f aca="false">SUM(C458:C459)</f>
        <v>991500</v>
      </c>
      <c r="D457" s="112"/>
      <c r="E457" s="111" t="n">
        <f aca="false">SUM(C457:D457)</f>
        <v>991500</v>
      </c>
    </row>
    <row r="458" customFormat="false" ht="22.35" hidden="false" customHeight="false" outlineLevel="0" collapsed="false">
      <c r="A458" s="75" t="s">
        <v>555</v>
      </c>
      <c r="B458" s="87" t="s">
        <v>556</v>
      </c>
      <c r="C458" s="69" t="n">
        <v>991500</v>
      </c>
      <c r="D458" s="69"/>
      <c r="E458" s="111" t="n">
        <f aca="false">SUM(C458:D458)</f>
        <v>991500</v>
      </c>
    </row>
    <row r="459" customFormat="false" ht="32.8" hidden="false" customHeight="false" outlineLevel="0" collapsed="false">
      <c r="A459" s="75" t="s">
        <v>30</v>
      </c>
      <c r="B459" s="87" t="s">
        <v>31</v>
      </c>
      <c r="C459" s="69"/>
      <c r="D459" s="69"/>
      <c r="E459" s="111" t="n">
        <f aca="false">SUM(C459:D459)</f>
        <v>0</v>
      </c>
    </row>
    <row r="460" customFormat="false" ht="12.8" hidden="false" customHeight="false" outlineLevel="0" collapsed="false">
      <c r="A460" s="75"/>
      <c r="B460" s="87"/>
      <c r="C460" s="69"/>
      <c r="D460" s="69"/>
      <c r="E460" s="111" t="n">
        <f aca="false">SUM(C460:D460)</f>
        <v>0</v>
      </c>
    </row>
    <row r="461" customFormat="false" ht="23.85" hidden="false" customHeight="false" outlineLevel="0" collapsed="false">
      <c r="A461" s="61" t="s">
        <v>557</v>
      </c>
      <c r="B461" s="102" t="s">
        <v>19</v>
      </c>
      <c r="C461" s="108" t="n">
        <f aca="false">SUM(C463:C464)</f>
        <v>953700</v>
      </c>
      <c r="D461" s="118"/>
      <c r="E461" s="77" t="n">
        <f aca="false">SUM(C461:D461)</f>
        <v>953700</v>
      </c>
    </row>
    <row r="462" customFormat="false" ht="22.35" hidden="false" customHeight="false" outlineLevel="0" collapsed="false">
      <c r="A462" s="72" t="s">
        <v>26</v>
      </c>
      <c r="B462" s="87"/>
      <c r="C462" s="111" t="n">
        <f aca="false">SUM(C463)</f>
        <v>953700</v>
      </c>
      <c r="D462" s="112"/>
      <c r="E462" s="111" t="n">
        <f aca="false">SUM(C462:D462)</f>
        <v>953700</v>
      </c>
    </row>
    <row r="463" customFormat="false" ht="22.35" hidden="false" customHeight="false" outlineLevel="0" collapsed="false">
      <c r="A463" s="75" t="s">
        <v>555</v>
      </c>
      <c r="B463" s="87" t="s">
        <v>556</v>
      </c>
      <c r="C463" s="69" t="n">
        <v>953700</v>
      </c>
      <c r="D463" s="69"/>
      <c r="E463" s="111" t="n">
        <f aca="false">SUM(C463:D463)</f>
        <v>953700</v>
      </c>
    </row>
    <row r="464" customFormat="false" ht="12.8" hidden="false" customHeight="false" outlineLevel="0" collapsed="false">
      <c r="A464" s="75"/>
      <c r="B464" s="87"/>
      <c r="C464" s="69"/>
      <c r="D464" s="69"/>
      <c r="E464" s="111" t="n">
        <f aca="false">SUM(C464:D464)</f>
        <v>0</v>
      </c>
    </row>
    <row r="465" customFormat="false" ht="23.85" hidden="false" customHeight="false" outlineLevel="0" collapsed="false">
      <c r="A465" s="61" t="s">
        <v>558</v>
      </c>
      <c r="B465" s="102" t="s">
        <v>19</v>
      </c>
      <c r="C465" s="118" t="n">
        <f aca="false">SUM(C467:C470)</f>
        <v>1695400</v>
      </c>
      <c r="D465" s="118" t="n">
        <f aca="false">SUM(D467:D470)</f>
        <v>0</v>
      </c>
      <c r="E465" s="77" t="n">
        <f aca="false">SUM(C465:D465)</f>
        <v>1695400</v>
      </c>
    </row>
    <row r="466" customFormat="false" ht="22.35" hidden="false" customHeight="false" outlineLevel="0" collapsed="false">
      <c r="A466" s="67" t="s">
        <v>26</v>
      </c>
      <c r="B466" s="48"/>
      <c r="C466" s="111" t="n">
        <f aca="false">SUM(C467:C468)</f>
        <v>1695400</v>
      </c>
      <c r="D466" s="111" t="n">
        <f aca="false">SUM(D467)</f>
        <v>0</v>
      </c>
      <c r="E466" s="111" t="n">
        <f aca="false">SUM(C466:D466)</f>
        <v>1695400</v>
      </c>
    </row>
    <row r="467" customFormat="false" ht="22.35" hidden="false" customHeight="false" outlineLevel="0" collapsed="false">
      <c r="A467" s="75" t="s">
        <v>555</v>
      </c>
      <c r="B467" s="87" t="s">
        <v>556</v>
      </c>
      <c r="C467" s="69" t="n">
        <v>1675400</v>
      </c>
      <c r="D467" s="69"/>
      <c r="E467" s="111" t="n">
        <f aca="false">SUM(C467:D467)</f>
        <v>1675400</v>
      </c>
    </row>
    <row r="468" customFormat="false" ht="32.8" hidden="false" customHeight="false" outlineLevel="0" collapsed="false">
      <c r="A468" s="75" t="s">
        <v>30</v>
      </c>
      <c r="B468" s="79" t="s">
        <v>31</v>
      </c>
      <c r="C468" s="69" t="n">
        <v>20000</v>
      </c>
      <c r="D468" s="69"/>
      <c r="E468" s="111" t="n">
        <f aca="false">SUM(C468:D468)</f>
        <v>20000</v>
      </c>
    </row>
    <row r="469" customFormat="false" ht="32.8" hidden="false" customHeight="false" outlineLevel="0" collapsed="false">
      <c r="A469" s="75" t="s">
        <v>55</v>
      </c>
      <c r="B469" s="48" t="s">
        <v>56</v>
      </c>
      <c r="C469" s="69"/>
      <c r="D469" s="69"/>
      <c r="E469" s="111" t="n">
        <f aca="false">SUM(C469:D469)</f>
        <v>0</v>
      </c>
    </row>
    <row r="470" customFormat="false" ht="22.35" hidden="false" customHeight="false" outlineLevel="0" collapsed="false">
      <c r="A470" s="75" t="s">
        <v>57</v>
      </c>
      <c r="B470" s="48" t="s">
        <v>58</v>
      </c>
      <c r="C470" s="69"/>
      <c r="D470" s="69"/>
      <c r="E470" s="111" t="n">
        <f aca="false">SUM(C470:D470)</f>
        <v>0</v>
      </c>
    </row>
    <row r="471" customFormat="false" ht="12.8" hidden="false" customHeight="false" outlineLevel="0" collapsed="false">
      <c r="A471" s="72"/>
      <c r="B471" s="48"/>
      <c r="C471" s="111"/>
      <c r="D471" s="111"/>
      <c r="E471" s="111" t="n">
        <f aca="false">SUM(C471:D471)</f>
        <v>0</v>
      </c>
    </row>
    <row r="472" customFormat="false" ht="23.85" hidden="false" customHeight="false" outlineLevel="0" collapsed="false">
      <c r="A472" s="61" t="s">
        <v>559</v>
      </c>
      <c r="B472" s="102" t="s">
        <v>19</v>
      </c>
      <c r="C472" s="108" t="n">
        <f aca="false">SUM(C474:C475)</f>
        <v>2021400</v>
      </c>
      <c r="D472" s="108" t="n">
        <f aca="false">SUM(D474:D475)</f>
        <v>0</v>
      </c>
      <c r="E472" s="77" t="n">
        <f aca="false">SUM(C472:D472)</f>
        <v>2021400</v>
      </c>
    </row>
    <row r="473" customFormat="false" ht="22.35" hidden="false" customHeight="false" outlineLevel="0" collapsed="false">
      <c r="A473" s="72" t="s">
        <v>26</v>
      </c>
      <c r="B473" s="87"/>
      <c r="C473" s="112" t="n">
        <f aca="false">SUM(C474:C475)</f>
        <v>2021400</v>
      </c>
      <c r="D473" s="112"/>
      <c r="E473" s="111" t="n">
        <f aca="false">SUM(C473:D473)</f>
        <v>2021400</v>
      </c>
    </row>
    <row r="474" customFormat="false" ht="22.35" hidden="false" customHeight="false" outlineLevel="0" collapsed="false">
      <c r="A474" s="75" t="s">
        <v>555</v>
      </c>
      <c r="B474" s="87" t="s">
        <v>556</v>
      </c>
      <c r="C474" s="69" t="n">
        <v>1991400</v>
      </c>
      <c r="D474" s="69"/>
      <c r="E474" s="111" t="n">
        <f aca="false">SUM(C474:D474)</f>
        <v>1991400</v>
      </c>
    </row>
    <row r="475" customFormat="false" ht="32.8" hidden="false" customHeight="false" outlineLevel="0" collapsed="false">
      <c r="A475" s="72" t="s">
        <v>30</v>
      </c>
      <c r="B475" s="48" t="s">
        <v>31</v>
      </c>
      <c r="C475" s="69" t="n">
        <v>30000</v>
      </c>
      <c r="D475" s="69"/>
      <c r="E475" s="111" t="n">
        <f aca="false">SUM(C475:D475)</f>
        <v>30000</v>
      </c>
    </row>
    <row r="476" customFormat="false" ht="12.8" hidden="false" customHeight="false" outlineLevel="0" collapsed="false">
      <c r="A476" s="72"/>
      <c r="B476" s="48"/>
      <c r="C476" s="69"/>
      <c r="D476" s="111"/>
      <c r="E476" s="111"/>
    </row>
    <row r="477" customFormat="false" ht="23.85" hidden="false" customHeight="false" outlineLevel="0" collapsed="false">
      <c r="A477" s="61" t="s">
        <v>560</v>
      </c>
      <c r="B477" s="102" t="s">
        <v>19</v>
      </c>
      <c r="C477" s="108" t="n">
        <f aca="false">SUM(C479:C480)</f>
        <v>1230200</v>
      </c>
      <c r="D477" s="118"/>
      <c r="E477" s="77" t="n">
        <f aca="false">SUM(C477:D477)</f>
        <v>1230200</v>
      </c>
    </row>
    <row r="478" customFormat="false" ht="22.35" hidden="false" customHeight="false" outlineLevel="0" collapsed="false">
      <c r="A478" s="72" t="s">
        <v>26</v>
      </c>
      <c r="B478" s="87"/>
      <c r="C478" s="111" t="n">
        <f aca="false">SUM(C479:C480)</f>
        <v>1230200</v>
      </c>
      <c r="D478" s="112"/>
      <c r="E478" s="111" t="n">
        <f aca="false">SUM(C478:D478)</f>
        <v>1230200</v>
      </c>
    </row>
    <row r="479" customFormat="false" ht="22.35" hidden="false" customHeight="false" outlineLevel="0" collapsed="false">
      <c r="A479" s="75" t="s">
        <v>555</v>
      </c>
      <c r="B479" s="87" t="s">
        <v>556</v>
      </c>
      <c r="C479" s="69" t="n">
        <v>1210200</v>
      </c>
      <c r="D479" s="69"/>
      <c r="E479" s="111" t="n">
        <f aca="false">SUM(C479:D479)</f>
        <v>1210200</v>
      </c>
    </row>
    <row r="480" customFormat="false" ht="32.8" hidden="false" customHeight="false" outlineLevel="0" collapsed="false">
      <c r="A480" s="75" t="s">
        <v>30</v>
      </c>
      <c r="B480" s="79" t="s">
        <v>31</v>
      </c>
      <c r="C480" s="69" t="n">
        <v>20000</v>
      </c>
      <c r="D480" s="69"/>
      <c r="E480" s="111" t="n">
        <f aca="false">SUM(C480:D480)</f>
        <v>20000</v>
      </c>
    </row>
    <row r="481" customFormat="false" ht="12.8" hidden="false" customHeight="false" outlineLevel="0" collapsed="false">
      <c r="A481" s="72"/>
      <c r="B481" s="48"/>
      <c r="C481" s="111"/>
      <c r="D481" s="111"/>
      <c r="E481" s="111" t="n">
        <f aca="false">SUM(C481:D481)</f>
        <v>0</v>
      </c>
    </row>
    <row r="482" customFormat="false" ht="23.85" hidden="false" customHeight="false" outlineLevel="0" collapsed="false">
      <c r="A482" s="61" t="s">
        <v>561</v>
      </c>
      <c r="B482" s="102" t="s">
        <v>19</v>
      </c>
      <c r="C482" s="108" t="n">
        <f aca="false">SUM(C484:C488)</f>
        <v>2303200</v>
      </c>
      <c r="D482" s="108" t="n">
        <f aca="false">SUM(D484:D488)</f>
        <v>0</v>
      </c>
      <c r="E482" s="108" t="n">
        <f aca="false">SUM(C482:D482)</f>
        <v>2303200</v>
      </c>
    </row>
    <row r="483" customFormat="false" ht="22.35" hidden="false" customHeight="false" outlineLevel="0" collapsed="false">
      <c r="A483" s="67" t="s">
        <v>26</v>
      </c>
      <c r="B483" s="48"/>
      <c r="C483" s="111" t="n">
        <f aca="false">SUM(C484:C486)</f>
        <v>2303200</v>
      </c>
      <c r="D483" s="111" t="n">
        <f aca="false">SUM(D484:D486)</f>
        <v>0</v>
      </c>
      <c r="E483" s="111" t="n">
        <f aca="false">SUM(C483:D483)</f>
        <v>2303200</v>
      </c>
    </row>
    <row r="484" customFormat="false" ht="22.35" hidden="false" customHeight="false" outlineLevel="0" collapsed="false">
      <c r="A484" s="75" t="s">
        <v>555</v>
      </c>
      <c r="B484" s="87" t="s">
        <v>556</v>
      </c>
      <c r="C484" s="69" t="n">
        <f aca="false">2101200+100000</f>
        <v>2201200</v>
      </c>
      <c r="D484" s="69"/>
      <c r="E484" s="69" t="n">
        <f aca="false">SUM(C484:D484)</f>
        <v>2201200</v>
      </c>
    </row>
    <row r="485" customFormat="false" ht="64.15" hidden="false" customHeight="false" outlineLevel="0" collapsed="false">
      <c r="A485" s="126" t="s">
        <v>562</v>
      </c>
      <c r="B485" s="87"/>
      <c r="C485" s="69"/>
      <c r="D485" s="69"/>
      <c r="E485" s="69"/>
    </row>
    <row r="486" customFormat="false" ht="32.8" hidden="false" customHeight="false" outlineLevel="0" collapsed="false">
      <c r="A486" s="75" t="s">
        <v>30</v>
      </c>
      <c r="B486" s="48" t="s">
        <v>31</v>
      </c>
      <c r="C486" s="69" t="n">
        <v>102000</v>
      </c>
      <c r="D486" s="69"/>
      <c r="E486" s="69" t="n">
        <f aca="false">SUM(C486:D486)</f>
        <v>102000</v>
      </c>
    </row>
    <row r="487" customFormat="false" ht="32.8" hidden="false" customHeight="false" outlineLevel="0" collapsed="false">
      <c r="A487" s="75" t="s">
        <v>55</v>
      </c>
      <c r="B487" s="48" t="s">
        <v>56</v>
      </c>
      <c r="C487" s="69"/>
      <c r="D487" s="69"/>
      <c r="E487" s="69" t="n">
        <f aca="false">SUM(C487:D487)</f>
        <v>0</v>
      </c>
    </row>
    <row r="488" customFormat="false" ht="22.35" hidden="false" customHeight="false" outlineLevel="0" collapsed="false">
      <c r="A488" s="75" t="s">
        <v>57</v>
      </c>
      <c r="B488" s="48" t="s">
        <v>58</v>
      </c>
      <c r="C488" s="69"/>
      <c r="D488" s="69"/>
      <c r="E488" s="69" t="n">
        <f aca="false">SUM(C488:D488)</f>
        <v>0</v>
      </c>
    </row>
    <row r="489" customFormat="false" ht="12.8" hidden="false" customHeight="false" outlineLevel="0" collapsed="false">
      <c r="A489" s="75"/>
      <c r="B489" s="87"/>
      <c r="C489" s="69"/>
      <c r="D489" s="69"/>
      <c r="E489" s="69"/>
    </row>
    <row r="490" customFormat="false" ht="23.85" hidden="false" customHeight="false" outlineLevel="0" collapsed="false">
      <c r="A490" s="61" t="s">
        <v>563</v>
      </c>
      <c r="B490" s="102" t="s">
        <v>19</v>
      </c>
      <c r="C490" s="108" t="n">
        <f aca="false">SUM(C492:C493)</f>
        <v>2265200</v>
      </c>
      <c r="D490" s="118"/>
      <c r="E490" s="108" t="n">
        <f aca="false">SUM(C490:D490)</f>
        <v>2265200</v>
      </c>
    </row>
    <row r="491" customFormat="false" ht="22.35" hidden="false" customHeight="false" outlineLevel="0" collapsed="false">
      <c r="A491" s="72" t="s">
        <v>26</v>
      </c>
      <c r="B491" s="87"/>
      <c r="C491" s="111" t="n">
        <f aca="false">SUM(C492:C493)</f>
        <v>2265200</v>
      </c>
      <c r="D491" s="112"/>
      <c r="E491" s="69" t="n">
        <f aca="false">SUM(C491:D491)</f>
        <v>2265200</v>
      </c>
    </row>
    <row r="492" customFormat="false" ht="22.35" hidden="false" customHeight="false" outlineLevel="0" collapsed="false">
      <c r="A492" s="75" t="s">
        <v>555</v>
      </c>
      <c r="B492" s="87" t="s">
        <v>556</v>
      </c>
      <c r="C492" s="69" t="n">
        <v>2245200</v>
      </c>
      <c r="D492" s="69"/>
      <c r="E492" s="69" t="n">
        <f aca="false">SUM(C492:D492)</f>
        <v>2245200</v>
      </c>
    </row>
    <row r="493" customFormat="false" ht="32.8" hidden="false" customHeight="false" outlineLevel="0" collapsed="false">
      <c r="A493" s="75" t="s">
        <v>30</v>
      </c>
      <c r="B493" s="79" t="s">
        <v>31</v>
      </c>
      <c r="C493" s="69" t="n">
        <v>20000</v>
      </c>
      <c r="D493" s="69"/>
      <c r="E493" s="69" t="n">
        <f aca="false">SUM(C493:D493)</f>
        <v>20000</v>
      </c>
    </row>
    <row r="494" customFormat="false" ht="12.8" hidden="false" customHeight="false" outlineLevel="0" collapsed="false">
      <c r="A494" s="75"/>
      <c r="B494" s="87"/>
      <c r="C494" s="69"/>
      <c r="D494" s="69"/>
      <c r="E494" s="69"/>
    </row>
    <row r="495" customFormat="false" ht="23.85" hidden="false" customHeight="false" outlineLevel="0" collapsed="false">
      <c r="A495" s="61" t="s">
        <v>564</v>
      </c>
      <c r="B495" s="102" t="s">
        <v>19</v>
      </c>
      <c r="C495" s="108" t="n">
        <f aca="false">SUM(C497:C497)</f>
        <v>1804200</v>
      </c>
      <c r="D495" s="118" t="n">
        <f aca="false">SUM(D497:D497)</f>
        <v>0</v>
      </c>
      <c r="E495" s="108" t="n">
        <f aca="false">SUM(C495:D495)</f>
        <v>1804200</v>
      </c>
    </row>
    <row r="496" customFormat="false" ht="22.35" hidden="false" customHeight="false" outlineLevel="0" collapsed="false">
      <c r="A496" s="72" t="s">
        <v>26</v>
      </c>
      <c r="B496" s="87"/>
      <c r="C496" s="111" t="n">
        <f aca="false">SUM(C497:C497)</f>
        <v>1804200</v>
      </c>
      <c r="D496" s="112"/>
      <c r="E496" s="69" t="n">
        <f aca="false">SUM(C496:D496)</f>
        <v>1804200</v>
      </c>
    </row>
    <row r="497" customFormat="false" ht="22.35" hidden="false" customHeight="false" outlineLevel="0" collapsed="false">
      <c r="A497" s="116" t="s">
        <v>555</v>
      </c>
      <c r="B497" s="102" t="s">
        <v>556</v>
      </c>
      <c r="C497" s="103" t="n">
        <v>1804200</v>
      </c>
      <c r="D497" s="103"/>
      <c r="E497" s="103" t="n">
        <f aca="false">SUM(C497:D497)</f>
        <v>1804200</v>
      </c>
    </row>
    <row r="498" customFormat="false" ht="12.8" hidden="false" customHeight="false" outlineLevel="0" collapsed="false">
      <c r="A498" s="75"/>
      <c r="B498" s="87"/>
      <c r="C498" s="69"/>
      <c r="D498" s="69"/>
      <c r="E498" s="69"/>
    </row>
    <row r="499" customFormat="false" ht="23.85" hidden="false" customHeight="false" outlineLevel="0" collapsed="false">
      <c r="A499" s="61" t="s">
        <v>565</v>
      </c>
      <c r="B499" s="76" t="s">
        <v>19</v>
      </c>
      <c r="C499" s="118" t="n">
        <f aca="false">SUM(C501:C503)</f>
        <v>2509200</v>
      </c>
      <c r="D499" s="118" t="n">
        <f aca="false">SUM(D501:D503)</f>
        <v>0</v>
      </c>
      <c r="E499" s="108" t="n">
        <f aca="false">SUM(C499:D499)</f>
        <v>2509200</v>
      </c>
    </row>
    <row r="500" customFormat="false" ht="22.35" hidden="false" customHeight="false" outlineLevel="0" collapsed="false">
      <c r="A500" s="67" t="s">
        <v>26</v>
      </c>
      <c r="B500" s="48"/>
      <c r="C500" s="111" t="n">
        <f aca="false">SUM(C501:C502)</f>
        <v>2509200</v>
      </c>
      <c r="D500" s="111" t="n">
        <f aca="false">SUM(D501:D502)</f>
        <v>0</v>
      </c>
      <c r="E500" s="111" t="n">
        <f aca="false">SUM(C500:D500)</f>
        <v>2509200</v>
      </c>
    </row>
    <row r="501" customFormat="false" ht="22.35" hidden="false" customHeight="false" outlineLevel="0" collapsed="false">
      <c r="A501" s="75" t="s">
        <v>555</v>
      </c>
      <c r="B501" s="87" t="s">
        <v>556</v>
      </c>
      <c r="C501" s="69" t="n">
        <v>2489200</v>
      </c>
      <c r="D501" s="69"/>
      <c r="E501" s="69" t="n">
        <f aca="false">SUM(C501:D501)</f>
        <v>2489200</v>
      </c>
    </row>
    <row r="502" customFormat="false" ht="32.8" hidden="false" customHeight="false" outlineLevel="0" collapsed="false">
      <c r="A502" s="75" t="s">
        <v>30</v>
      </c>
      <c r="B502" s="79" t="s">
        <v>31</v>
      </c>
      <c r="C502" s="69" t="n">
        <v>20000</v>
      </c>
      <c r="D502" s="69"/>
      <c r="E502" s="69" t="n">
        <f aca="false">SUM(C502:D502)</f>
        <v>20000</v>
      </c>
    </row>
    <row r="503" customFormat="false" ht="22.35" hidden="false" customHeight="false" outlineLevel="0" collapsed="false">
      <c r="A503" s="75" t="s">
        <v>57</v>
      </c>
      <c r="B503" s="48" t="s">
        <v>58</v>
      </c>
      <c r="C503" s="69"/>
      <c r="D503" s="69"/>
      <c r="E503" s="69" t="n">
        <f aca="false">SUM(C503:D503)</f>
        <v>0</v>
      </c>
    </row>
    <row r="504" customFormat="false" ht="12.8" hidden="false" customHeight="false" outlineLevel="0" collapsed="false">
      <c r="A504" s="75"/>
      <c r="B504" s="87"/>
      <c r="C504" s="69"/>
      <c r="D504" s="69"/>
      <c r="E504" s="69"/>
    </row>
    <row r="505" customFormat="false" ht="23.85" hidden="false" customHeight="false" outlineLevel="0" collapsed="false">
      <c r="A505" s="61" t="s">
        <v>566</v>
      </c>
      <c r="B505" s="124" t="s">
        <v>19</v>
      </c>
      <c r="C505" s="118" t="n">
        <f aca="false">SUM(C507:C510)</f>
        <v>2550200</v>
      </c>
      <c r="D505" s="108" t="n">
        <f aca="false">SUM(D507:D510)</f>
        <v>0</v>
      </c>
      <c r="E505" s="108" t="n">
        <f aca="false">SUM(C505:D505)</f>
        <v>2550200</v>
      </c>
    </row>
    <row r="506" customFormat="false" ht="22.35" hidden="false" customHeight="false" outlineLevel="0" collapsed="false">
      <c r="A506" s="67" t="s">
        <v>26</v>
      </c>
      <c r="B506" s="68"/>
      <c r="C506" s="151" t="n">
        <f aca="false">SUM(C507:C508)</f>
        <v>2550200</v>
      </c>
      <c r="D506" s="151" t="n">
        <f aca="false">SUM(D507:D508)</f>
        <v>0</v>
      </c>
      <c r="E506" s="151" t="n">
        <f aca="false">SUM(C506:D506)</f>
        <v>2550200</v>
      </c>
    </row>
    <row r="507" customFormat="false" ht="22.35" hidden="false" customHeight="false" outlineLevel="0" collapsed="false">
      <c r="A507" s="75" t="s">
        <v>555</v>
      </c>
      <c r="B507" s="87" t="s">
        <v>556</v>
      </c>
      <c r="C507" s="69" t="n">
        <v>2525200</v>
      </c>
      <c r="D507" s="69"/>
      <c r="E507" s="69" t="n">
        <f aca="false">SUM(C507:D507)</f>
        <v>2525200</v>
      </c>
    </row>
    <row r="508" customFormat="false" ht="32.8" hidden="false" customHeight="false" outlineLevel="0" collapsed="false">
      <c r="A508" s="75" t="s">
        <v>30</v>
      </c>
      <c r="B508" s="48" t="s">
        <v>31</v>
      </c>
      <c r="C508" s="69" t="n">
        <v>25000</v>
      </c>
      <c r="D508" s="69"/>
      <c r="E508" s="69" t="n">
        <f aca="false">SUM(C508:D508)</f>
        <v>25000</v>
      </c>
    </row>
    <row r="509" customFormat="false" ht="22.35" hidden="false" customHeight="false" outlineLevel="0" collapsed="false">
      <c r="A509" s="75" t="s">
        <v>57</v>
      </c>
      <c r="B509" s="79" t="s">
        <v>58</v>
      </c>
      <c r="C509" s="69"/>
      <c r="D509" s="69"/>
      <c r="E509" s="69" t="n">
        <f aca="false">SUM(C509:D509)</f>
        <v>0</v>
      </c>
    </row>
    <row r="510" customFormat="false" ht="12.8" hidden="false" customHeight="false" outlineLevel="0" collapsed="false">
      <c r="A510" s="75"/>
      <c r="B510" s="87"/>
      <c r="C510" s="69"/>
      <c r="D510" s="69"/>
      <c r="E510" s="69"/>
    </row>
    <row r="511" customFormat="false" ht="23.85" hidden="false" customHeight="false" outlineLevel="0" collapsed="false">
      <c r="A511" s="61" t="s">
        <v>567</v>
      </c>
      <c r="B511" s="76" t="s">
        <v>19</v>
      </c>
      <c r="C511" s="108" t="n">
        <f aca="false">SUM(C513:C515)</f>
        <v>3114800</v>
      </c>
      <c r="D511" s="108" t="n">
        <f aca="false">SUM(D513:D515)</f>
        <v>0</v>
      </c>
      <c r="E511" s="108" t="n">
        <f aca="false">SUM(C511:D511)</f>
        <v>3114800</v>
      </c>
    </row>
    <row r="512" customFormat="false" ht="22.35" hidden="false" customHeight="false" outlineLevel="0" collapsed="false">
      <c r="A512" s="72" t="s">
        <v>26</v>
      </c>
      <c r="B512" s="130"/>
      <c r="C512" s="111" t="n">
        <f aca="false">SUM(C513:C514)</f>
        <v>3114800</v>
      </c>
      <c r="D512" s="112"/>
      <c r="E512" s="69" t="n">
        <f aca="false">SUM(C512:D512)</f>
        <v>3114800</v>
      </c>
    </row>
    <row r="513" customFormat="false" ht="22.35" hidden="false" customHeight="false" outlineLevel="0" collapsed="false">
      <c r="A513" s="75" t="s">
        <v>555</v>
      </c>
      <c r="B513" s="87" t="s">
        <v>556</v>
      </c>
      <c r="C513" s="69" t="n">
        <v>3079800</v>
      </c>
      <c r="D513" s="69"/>
      <c r="E513" s="69" t="n">
        <f aca="false">SUM(C513:D513)</f>
        <v>3079800</v>
      </c>
    </row>
    <row r="514" customFormat="false" ht="32.8" hidden="false" customHeight="false" outlineLevel="0" collapsed="false">
      <c r="A514" s="75" t="s">
        <v>30</v>
      </c>
      <c r="B514" s="87" t="s">
        <v>31</v>
      </c>
      <c r="C514" s="69" t="n">
        <v>35000</v>
      </c>
      <c r="D514" s="69"/>
      <c r="E514" s="69" t="n">
        <f aca="false">SUM(C514:D514)</f>
        <v>35000</v>
      </c>
    </row>
    <row r="515" customFormat="false" ht="12.8" hidden="false" customHeight="false" outlineLevel="0" collapsed="false">
      <c r="A515" s="75"/>
      <c r="B515" s="87"/>
      <c r="C515" s="69"/>
      <c r="D515" s="69"/>
      <c r="E515" s="69"/>
    </row>
    <row r="516" customFormat="false" ht="23.85" hidden="false" customHeight="false" outlineLevel="0" collapsed="false">
      <c r="A516" s="61" t="s">
        <v>568</v>
      </c>
      <c r="B516" s="124" t="s">
        <v>19</v>
      </c>
      <c r="C516" s="108" t="n">
        <f aca="false">SUM(C518:C521)</f>
        <v>2588500</v>
      </c>
      <c r="D516" s="118" t="n">
        <f aca="false">SUM(D518:D521)</f>
        <v>0</v>
      </c>
      <c r="E516" s="108" t="n">
        <f aca="false">SUM(C516:D516)</f>
        <v>2588500</v>
      </c>
    </row>
    <row r="517" customFormat="false" ht="22.35" hidden="false" customHeight="false" outlineLevel="0" collapsed="false">
      <c r="A517" s="84" t="s">
        <v>26</v>
      </c>
      <c r="B517" s="68"/>
      <c r="C517" s="113" t="n">
        <f aca="false">SUM(C518:C519)</f>
        <v>2588500</v>
      </c>
      <c r="D517" s="113"/>
      <c r="E517" s="113" t="n">
        <f aca="false">SUM(C517:D517)</f>
        <v>2588500</v>
      </c>
    </row>
    <row r="518" customFormat="false" ht="22.35" hidden="false" customHeight="false" outlineLevel="0" collapsed="false">
      <c r="A518" s="75" t="s">
        <v>555</v>
      </c>
      <c r="B518" s="87" t="s">
        <v>556</v>
      </c>
      <c r="C518" s="69" t="n">
        <v>2567500</v>
      </c>
      <c r="D518" s="69"/>
      <c r="E518" s="69" t="n">
        <f aca="false">SUM(C518:D518)</f>
        <v>2567500</v>
      </c>
    </row>
    <row r="519" customFormat="false" ht="32.8" hidden="false" customHeight="false" outlineLevel="0" collapsed="false">
      <c r="A519" s="75" t="s">
        <v>30</v>
      </c>
      <c r="B519" s="87" t="s">
        <v>31</v>
      </c>
      <c r="C519" s="69" t="n">
        <v>21000</v>
      </c>
      <c r="D519" s="69"/>
      <c r="E519" s="69" t="n">
        <f aca="false">SUM(C519:D519)</f>
        <v>21000</v>
      </c>
    </row>
    <row r="520" customFormat="false" ht="22.35" hidden="false" customHeight="false" outlineLevel="0" collapsed="false">
      <c r="A520" s="75" t="s">
        <v>57</v>
      </c>
      <c r="B520" s="122" t="s">
        <v>58</v>
      </c>
      <c r="C520" s="69"/>
      <c r="D520" s="69"/>
      <c r="E520" s="69"/>
    </row>
    <row r="521" customFormat="false" ht="12.8" hidden="false" customHeight="false" outlineLevel="0" collapsed="false">
      <c r="A521" s="75"/>
      <c r="B521" s="87"/>
      <c r="C521" s="69"/>
      <c r="D521" s="69"/>
      <c r="E521" s="69"/>
    </row>
    <row r="522" customFormat="false" ht="23.85" hidden="false" customHeight="false" outlineLevel="0" collapsed="false">
      <c r="A522" s="61" t="s">
        <v>569</v>
      </c>
      <c r="B522" s="124" t="s">
        <v>19</v>
      </c>
      <c r="C522" s="108" t="n">
        <f aca="false">SUM(C524:C528)</f>
        <v>2212200</v>
      </c>
      <c r="D522" s="118" t="n">
        <f aca="false">SUM(D524:D528)</f>
        <v>0</v>
      </c>
      <c r="E522" s="108" t="n">
        <f aca="false">SUM(C522:D522)</f>
        <v>2212200</v>
      </c>
    </row>
    <row r="523" customFormat="false" ht="22.35" hidden="false" customHeight="false" outlineLevel="0" collapsed="false">
      <c r="A523" s="75" t="s">
        <v>26</v>
      </c>
      <c r="B523" s="48"/>
      <c r="C523" s="69" t="n">
        <f aca="false">SUM(C524:C525)</f>
        <v>2212200</v>
      </c>
      <c r="D523" s="69"/>
      <c r="E523" s="69" t="n">
        <f aca="false">SUM(C523:D523)</f>
        <v>2212200</v>
      </c>
    </row>
    <row r="524" customFormat="false" ht="22.35" hidden="false" customHeight="false" outlineLevel="0" collapsed="false">
      <c r="A524" s="75" t="s">
        <v>555</v>
      </c>
      <c r="B524" s="87" t="s">
        <v>556</v>
      </c>
      <c r="C524" s="69" t="n">
        <v>2182200</v>
      </c>
      <c r="D524" s="69"/>
      <c r="E524" s="69" t="n">
        <f aca="false">SUM(C524:D524)</f>
        <v>2182200</v>
      </c>
    </row>
    <row r="525" customFormat="false" ht="32.8" hidden="false" customHeight="false" outlineLevel="0" collapsed="false">
      <c r="A525" s="75" t="s">
        <v>30</v>
      </c>
      <c r="B525" s="87" t="s">
        <v>31</v>
      </c>
      <c r="C525" s="69" t="n">
        <v>30000</v>
      </c>
      <c r="D525" s="69"/>
      <c r="E525" s="69" t="n">
        <f aca="false">SUM(C525:D525)</f>
        <v>30000</v>
      </c>
    </row>
    <row r="526" customFormat="false" ht="32.8" hidden="false" customHeight="false" outlineLevel="0" collapsed="false">
      <c r="A526" s="75" t="s">
        <v>55</v>
      </c>
      <c r="B526" s="122" t="s">
        <v>56</v>
      </c>
      <c r="C526" s="69"/>
      <c r="D526" s="69"/>
      <c r="E526" s="69"/>
    </row>
    <row r="527" customFormat="false" ht="22.35" hidden="false" customHeight="false" outlineLevel="0" collapsed="false">
      <c r="A527" s="75" t="s">
        <v>57</v>
      </c>
      <c r="B527" s="122" t="s">
        <v>58</v>
      </c>
      <c r="C527" s="69"/>
      <c r="D527" s="69"/>
      <c r="E527" s="69"/>
    </row>
    <row r="528" customFormat="false" ht="12.8" hidden="false" customHeight="false" outlineLevel="0" collapsed="false">
      <c r="A528" s="75"/>
      <c r="B528" s="87"/>
      <c r="C528" s="69"/>
      <c r="D528" s="69"/>
      <c r="E528" s="69"/>
    </row>
    <row r="529" customFormat="false" ht="23.85" hidden="false" customHeight="false" outlineLevel="0" collapsed="false">
      <c r="A529" s="61" t="s">
        <v>570</v>
      </c>
      <c r="B529" s="124" t="s">
        <v>19</v>
      </c>
      <c r="C529" s="108" t="n">
        <f aca="false">SUM(C531:C534)</f>
        <v>2628000</v>
      </c>
      <c r="D529" s="118" t="n">
        <f aca="false">SUM(D531:D534)</f>
        <v>0</v>
      </c>
      <c r="E529" s="108" t="n">
        <f aca="false">SUM(C529:D529)</f>
        <v>2628000</v>
      </c>
    </row>
    <row r="530" customFormat="false" ht="22.35" hidden="false" customHeight="false" outlineLevel="0" collapsed="false">
      <c r="A530" s="67" t="s">
        <v>26</v>
      </c>
      <c r="B530" s="48"/>
      <c r="C530" s="111" t="n">
        <f aca="false">SUM(C531:C532)</f>
        <v>2628000</v>
      </c>
      <c r="D530" s="111" t="n">
        <f aca="false">SUM(D531:D532)</f>
        <v>0</v>
      </c>
      <c r="E530" s="111" t="n">
        <f aca="false">SUM(C530:D530)</f>
        <v>2628000</v>
      </c>
    </row>
    <row r="531" customFormat="false" ht="22.35" hidden="false" customHeight="false" outlineLevel="0" collapsed="false">
      <c r="A531" s="75" t="s">
        <v>555</v>
      </c>
      <c r="B531" s="87" t="s">
        <v>556</v>
      </c>
      <c r="C531" s="69" t="n">
        <v>2583000</v>
      </c>
      <c r="D531" s="69"/>
      <c r="E531" s="69" t="n">
        <f aca="false">SUM(C531:D531)</f>
        <v>2583000</v>
      </c>
    </row>
    <row r="532" customFormat="false" ht="32.8" hidden="false" customHeight="false" outlineLevel="0" collapsed="false">
      <c r="A532" s="75" t="s">
        <v>30</v>
      </c>
      <c r="B532" s="87" t="s">
        <v>31</v>
      </c>
      <c r="C532" s="69" t="n">
        <v>45000</v>
      </c>
      <c r="D532" s="69"/>
      <c r="E532" s="69" t="n">
        <f aca="false">SUM(C532:D532)</f>
        <v>45000</v>
      </c>
    </row>
    <row r="533" customFormat="false" ht="22.35" hidden="false" customHeight="false" outlineLevel="0" collapsed="false">
      <c r="A533" s="75" t="s">
        <v>57</v>
      </c>
      <c r="B533" s="122" t="s">
        <v>58</v>
      </c>
      <c r="C533" s="69"/>
      <c r="D533" s="69"/>
      <c r="E533" s="69" t="n">
        <f aca="false">SUM(C533:D533)</f>
        <v>0</v>
      </c>
    </row>
    <row r="534" customFormat="false" ht="12.8" hidden="false" customHeight="false" outlineLevel="0" collapsed="false">
      <c r="A534" s="75"/>
      <c r="B534" s="87"/>
      <c r="C534" s="69"/>
      <c r="D534" s="69"/>
      <c r="E534" s="69"/>
    </row>
    <row r="535" customFormat="false" ht="23.85" hidden="false" customHeight="false" outlineLevel="0" collapsed="false">
      <c r="A535" s="61" t="s">
        <v>571</v>
      </c>
      <c r="B535" s="76" t="s">
        <v>19</v>
      </c>
      <c r="C535" s="118" t="n">
        <f aca="false">SUM(C537:C537)</f>
        <v>2092200</v>
      </c>
      <c r="D535" s="118" t="n">
        <f aca="false">SUM(D537:D537)</f>
        <v>0</v>
      </c>
      <c r="E535" s="108" t="n">
        <f aca="false">SUM(C535:D535)</f>
        <v>2092200</v>
      </c>
    </row>
    <row r="536" customFormat="false" ht="22.35" hidden="false" customHeight="false" outlineLevel="0" collapsed="false">
      <c r="A536" s="72" t="s">
        <v>26</v>
      </c>
      <c r="B536" s="130"/>
      <c r="C536" s="111" t="n">
        <f aca="false">SUM(C537:C537)</f>
        <v>2092200</v>
      </c>
      <c r="D536" s="112"/>
      <c r="E536" s="69" t="n">
        <f aca="false">SUM(C536:D536)</f>
        <v>2092200</v>
      </c>
    </row>
    <row r="537" customFormat="false" ht="22.35" hidden="false" customHeight="false" outlineLevel="0" collapsed="false">
      <c r="A537" s="75" t="s">
        <v>555</v>
      </c>
      <c r="B537" s="87" t="s">
        <v>556</v>
      </c>
      <c r="C537" s="69" t="n">
        <v>2092200</v>
      </c>
      <c r="D537" s="69"/>
      <c r="E537" s="69" t="n">
        <f aca="false">SUM(C537:D537)</f>
        <v>2092200</v>
      </c>
    </row>
    <row r="538" customFormat="false" ht="12.8" hidden="false" customHeight="false" outlineLevel="0" collapsed="false">
      <c r="A538" s="75"/>
      <c r="B538" s="87"/>
      <c r="C538" s="69"/>
      <c r="D538" s="69"/>
      <c r="E538" s="69"/>
    </row>
    <row r="539" customFormat="false" ht="23.85" hidden="false" customHeight="false" outlineLevel="0" collapsed="false">
      <c r="A539" s="61" t="s">
        <v>572</v>
      </c>
      <c r="B539" s="76" t="s">
        <v>19</v>
      </c>
      <c r="C539" s="118" t="n">
        <f aca="false">SUM(C541:C541)</f>
        <v>2240800</v>
      </c>
      <c r="D539" s="118" t="n">
        <f aca="false">SUM(D541:D541)</f>
        <v>0</v>
      </c>
      <c r="E539" s="108" t="n">
        <f aca="false">SUM(C539:D539)</f>
        <v>2240800</v>
      </c>
    </row>
    <row r="540" customFormat="false" ht="22.35" hidden="false" customHeight="false" outlineLevel="0" collapsed="false">
      <c r="A540" s="72" t="s">
        <v>26</v>
      </c>
      <c r="B540" s="130"/>
      <c r="C540" s="111" t="n">
        <f aca="false">SUM(C541:C541)</f>
        <v>2240800</v>
      </c>
      <c r="D540" s="112"/>
      <c r="E540" s="69" t="n">
        <f aca="false">SUM(C540:D540)</f>
        <v>2240800</v>
      </c>
    </row>
    <row r="541" customFormat="false" ht="22.35" hidden="false" customHeight="false" outlineLevel="0" collapsed="false">
      <c r="A541" s="75" t="s">
        <v>555</v>
      </c>
      <c r="B541" s="87" t="s">
        <v>556</v>
      </c>
      <c r="C541" s="69" t="n">
        <v>2240800</v>
      </c>
      <c r="D541" s="69"/>
      <c r="E541" s="69" t="n">
        <f aca="false">SUM(C541:D541)</f>
        <v>2240800</v>
      </c>
    </row>
    <row r="542" customFormat="false" ht="12.8" hidden="false" customHeight="false" outlineLevel="0" collapsed="false">
      <c r="A542" s="75"/>
      <c r="B542" s="87"/>
      <c r="C542" s="69"/>
      <c r="D542" s="69"/>
      <c r="E542" s="69"/>
    </row>
    <row r="543" customFormat="false" ht="23.85" hidden="false" customHeight="false" outlineLevel="0" collapsed="false">
      <c r="A543" s="61" t="s">
        <v>573</v>
      </c>
      <c r="B543" s="76" t="s">
        <v>19</v>
      </c>
      <c r="C543" s="118" t="n">
        <f aca="false">SUM(C545:C548)</f>
        <v>2363300</v>
      </c>
      <c r="D543" s="118" t="n">
        <f aca="false">SUM(D545:D548)</f>
        <v>0</v>
      </c>
      <c r="E543" s="108" t="n">
        <f aca="false">SUM(C543:D543)</f>
        <v>2363300</v>
      </c>
    </row>
    <row r="544" customFormat="false" ht="22.35" hidden="false" customHeight="false" outlineLevel="0" collapsed="false">
      <c r="A544" s="67" t="s">
        <v>26</v>
      </c>
      <c r="B544" s="48"/>
      <c r="C544" s="111" t="n">
        <f aca="false">SUM(C545:C546)</f>
        <v>2363300</v>
      </c>
      <c r="D544" s="111" t="n">
        <f aca="false">SUM(D545:D546)</f>
        <v>0</v>
      </c>
      <c r="E544" s="111" t="n">
        <f aca="false">SUM(C544:D544)</f>
        <v>2363300</v>
      </c>
    </row>
    <row r="545" customFormat="false" ht="22.35" hidden="false" customHeight="false" outlineLevel="0" collapsed="false">
      <c r="A545" s="75" t="s">
        <v>555</v>
      </c>
      <c r="B545" s="87" t="s">
        <v>556</v>
      </c>
      <c r="C545" s="69" t="n">
        <v>2353300</v>
      </c>
      <c r="D545" s="69"/>
      <c r="E545" s="69" t="n">
        <f aca="false">SUM(C545:D545)</f>
        <v>2353300</v>
      </c>
    </row>
    <row r="546" customFormat="false" ht="32.8" hidden="false" customHeight="false" outlineLevel="0" collapsed="false">
      <c r="A546" s="75" t="s">
        <v>30</v>
      </c>
      <c r="B546" s="87" t="s">
        <v>31</v>
      </c>
      <c r="C546" s="69" t="n">
        <v>10000</v>
      </c>
      <c r="D546" s="69"/>
      <c r="E546" s="69" t="n">
        <f aca="false">SUM(C546:D546)</f>
        <v>10000</v>
      </c>
    </row>
    <row r="547" customFormat="false" ht="32.8" hidden="false" customHeight="false" outlineLevel="0" collapsed="false">
      <c r="A547" s="75" t="s">
        <v>55</v>
      </c>
      <c r="B547" s="122" t="s">
        <v>56</v>
      </c>
      <c r="C547" s="69"/>
      <c r="D547" s="69"/>
      <c r="E547" s="69" t="n">
        <f aca="false">SUM(C547:D547)</f>
        <v>0</v>
      </c>
    </row>
    <row r="548" customFormat="false" ht="22.35" hidden="false" customHeight="false" outlineLevel="0" collapsed="false">
      <c r="A548" s="75" t="s">
        <v>57</v>
      </c>
      <c r="B548" s="122" t="s">
        <v>58</v>
      </c>
      <c r="C548" s="69"/>
      <c r="D548" s="69"/>
      <c r="E548" s="69" t="n">
        <f aca="false">SUM(C548:D548)</f>
        <v>0</v>
      </c>
    </row>
    <row r="549" customFormat="false" ht="12.8" hidden="false" customHeight="false" outlineLevel="0" collapsed="false">
      <c r="A549" s="75"/>
      <c r="B549" s="87"/>
      <c r="C549" s="69"/>
      <c r="D549" s="69"/>
      <c r="E549" s="69"/>
    </row>
    <row r="550" customFormat="false" ht="23.85" hidden="false" customHeight="false" outlineLevel="0" collapsed="false">
      <c r="A550" s="61" t="s">
        <v>574</v>
      </c>
      <c r="B550" s="76" t="s">
        <v>19</v>
      </c>
      <c r="C550" s="118" t="n">
        <f aca="false">SUM(C552:C553)</f>
        <v>1916200</v>
      </c>
      <c r="D550" s="118" t="n">
        <f aca="false">SUM(D552:D552)</f>
        <v>0</v>
      </c>
      <c r="E550" s="108" t="n">
        <f aca="false">SUM(C550:D550)</f>
        <v>1916200</v>
      </c>
    </row>
    <row r="551" customFormat="false" ht="22.35" hidden="false" customHeight="false" outlineLevel="0" collapsed="false">
      <c r="A551" s="72" t="s">
        <v>26</v>
      </c>
      <c r="B551" s="130"/>
      <c r="C551" s="111" t="n">
        <f aca="false">SUM(C552:C553)</f>
        <v>1916200</v>
      </c>
      <c r="D551" s="112"/>
      <c r="E551" s="69" t="n">
        <f aca="false">SUM(C551:D551)</f>
        <v>1916200</v>
      </c>
    </row>
    <row r="552" customFormat="false" ht="22.35" hidden="false" customHeight="false" outlineLevel="0" collapsed="false">
      <c r="A552" s="75" t="s">
        <v>555</v>
      </c>
      <c r="B552" s="87" t="s">
        <v>556</v>
      </c>
      <c r="C552" s="69" t="n">
        <v>1876200</v>
      </c>
      <c r="D552" s="69"/>
      <c r="E552" s="69" t="n">
        <f aca="false">SUM(C552:D552)</f>
        <v>1876200</v>
      </c>
    </row>
    <row r="553" customFormat="false" ht="32.8" hidden="false" customHeight="false" outlineLevel="0" collapsed="false">
      <c r="A553" s="75" t="s">
        <v>30</v>
      </c>
      <c r="B553" s="87" t="s">
        <v>31</v>
      </c>
      <c r="C553" s="69" t="n">
        <v>40000</v>
      </c>
      <c r="D553" s="69"/>
      <c r="E553" s="69" t="n">
        <f aca="false">SUM(C553:D553)</f>
        <v>40000</v>
      </c>
    </row>
    <row r="554" customFormat="false" ht="12.8" hidden="false" customHeight="false" outlineLevel="0" collapsed="false">
      <c r="A554" s="75"/>
      <c r="B554" s="87"/>
      <c r="C554" s="69"/>
      <c r="D554" s="69"/>
      <c r="E554" s="69"/>
    </row>
    <row r="555" customFormat="false" ht="23.85" hidden="false" customHeight="false" outlineLevel="0" collapsed="false">
      <c r="A555" s="61" t="s">
        <v>575</v>
      </c>
      <c r="B555" s="76" t="s">
        <v>19</v>
      </c>
      <c r="C555" s="118" t="n">
        <f aca="false">SUM(C557:C557)</f>
        <v>2272300</v>
      </c>
      <c r="D555" s="118" t="n">
        <f aca="false">SUM(D557:D557)</f>
        <v>0</v>
      </c>
      <c r="E555" s="108" t="n">
        <f aca="false">SUM(C555:D555)</f>
        <v>2272300</v>
      </c>
    </row>
    <row r="556" customFormat="false" ht="22.35" hidden="false" customHeight="false" outlineLevel="0" collapsed="false">
      <c r="A556" s="72" t="s">
        <v>26</v>
      </c>
      <c r="B556" s="130"/>
      <c r="C556" s="111" t="n">
        <f aca="false">SUM(C557:C557)</f>
        <v>2272300</v>
      </c>
      <c r="D556" s="112"/>
      <c r="E556" s="69" t="n">
        <f aca="false">SUM(C556:D556)</f>
        <v>2272300</v>
      </c>
    </row>
    <row r="557" customFormat="false" ht="22.35" hidden="false" customHeight="false" outlineLevel="0" collapsed="false">
      <c r="A557" s="75" t="s">
        <v>555</v>
      </c>
      <c r="B557" s="87" t="s">
        <v>556</v>
      </c>
      <c r="C557" s="69" t="n">
        <v>2272300</v>
      </c>
      <c r="D557" s="69"/>
      <c r="E557" s="69" t="n">
        <f aca="false">SUM(C557:D557)</f>
        <v>2272300</v>
      </c>
    </row>
    <row r="558" customFormat="false" ht="12.8" hidden="false" customHeight="false" outlineLevel="0" collapsed="false">
      <c r="A558" s="75"/>
      <c r="B558" s="87"/>
      <c r="C558" s="69"/>
      <c r="D558" s="69"/>
      <c r="E558" s="69"/>
    </row>
    <row r="559" customFormat="false" ht="23.85" hidden="false" customHeight="false" outlineLevel="0" collapsed="false">
      <c r="A559" s="61" t="s">
        <v>576</v>
      </c>
      <c r="B559" s="76" t="s">
        <v>19</v>
      </c>
      <c r="C559" s="108" t="n">
        <f aca="false">SUM(C561:C562)</f>
        <v>1963100</v>
      </c>
      <c r="D559" s="108" t="n">
        <f aca="false">SUM(D561:D561)</f>
        <v>0</v>
      </c>
      <c r="E559" s="108" t="n">
        <f aca="false">SUM(C559:D559)</f>
        <v>1963100</v>
      </c>
    </row>
    <row r="560" customFormat="false" ht="22.35" hidden="false" customHeight="false" outlineLevel="0" collapsed="false">
      <c r="A560" s="72" t="s">
        <v>26</v>
      </c>
      <c r="B560" s="130"/>
      <c r="C560" s="111" t="n">
        <f aca="false">SUM(C561:C562)</f>
        <v>1963100</v>
      </c>
      <c r="D560" s="112"/>
      <c r="E560" s="69" t="n">
        <f aca="false">SUM(C560:D560)</f>
        <v>1963100</v>
      </c>
    </row>
    <row r="561" customFormat="false" ht="22.35" hidden="false" customHeight="false" outlineLevel="0" collapsed="false">
      <c r="A561" s="75" t="s">
        <v>555</v>
      </c>
      <c r="B561" s="87" t="s">
        <v>556</v>
      </c>
      <c r="C561" s="69" t="n">
        <v>1913100</v>
      </c>
      <c r="D561" s="69"/>
      <c r="E561" s="69" t="n">
        <f aca="false">SUM(C561:D561)</f>
        <v>1913100</v>
      </c>
    </row>
    <row r="562" customFormat="false" ht="32.8" hidden="false" customHeight="false" outlineLevel="0" collapsed="false">
      <c r="A562" s="75" t="s">
        <v>30</v>
      </c>
      <c r="B562" s="87" t="s">
        <v>31</v>
      </c>
      <c r="C562" s="69" t="n">
        <v>50000</v>
      </c>
      <c r="D562" s="69"/>
      <c r="E562" s="69" t="n">
        <f aca="false">SUM(C562:D562)</f>
        <v>50000</v>
      </c>
    </row>
    <row r="563" customFormat="false" ht="32.8" hidden="false" customHeight="false" outlineLevel="0" collapsed="false">
      <c r="A563" s="75" t="s">
        <v>55</v>
      </c>
      <c r="B563" s="122" t="s">
        <v>56</v>
      </c>
      <c r="C563" s="69"/>
      <c r="D563" s="69"/>
      <c r="E563" s="69"/>
    </row>
    <row r="564" customFormat="false" ht="22.35" hidden="false" customHeight="false" outlineLevel="0" collapsed="false">
      <c r="A564" s="75" t="s">
        <v>57</v>
      </c>
      <c r="B564" s="122" t="s">
        <v>58</v>
      </c>
      <c r="C564" s="69"/>
      <c r="D564" s="69"/>
      <c r="E564" s="69"/>
    </row>
    <row r="565" customFormat="false" ht="12.8" hidden="false" customHeight="false" outlineLevel="0" collapsed="false">
      <c r="A565" s="75"/>
      <c r="B565" s="87"/>
      <c r="C565" s="69"/>
      <c r="D565" s="69"/>
      <c r="E565" s="69" t="n">
        <f aca="false">SUM(C565:D565)</f>
        <v>0</v>
      </c>
    </row>
    <row r="566" customFormat="false" ht="23.85" hidden="false" customHeight="false" outlineLevel="0" collapsed="false">
      <c r="A566" s="61" t="s">
        <v>577</v>
      </c>
      <c r="B566" s="76" t="s">
        <v>19</v>
      </c>
      <c r="C566" s="108" t="n">
        <f aca="false">SUM(C568:C569)</f>
        <v>2097300</v>
      </c>
      <c r="D566" s="118" t="n">
        <f aca="false">SUM(D568:D568)</f>
        <v>0</v>
      </c>
      <c r="E566" s="108" t="n">
        <f aca="false">SUM(C566:D566)</f>
        <v>2097300</v>
      </c>
    </row>
    <row r="567" customFormat="false" ht="22.35" hidden="false" customHeight="false" outlineLevel="0" collapsed="false">
      <c r="A567" s="75" t="s">
        <v>26</v>
      </c>
      <c r="B567" s="87"/>
      <c r="C567" s="69" t="n">
        <f aca="false">SUM(C568:C569)</f>
        <v>2097300</v>
      </c>
      <c r="D567" s="69"/>
      <c r="E567" s="69" t="n">
        <f aca="false">SUM(C567:D567)</f>
        <v>2097300</v>
      </c>
    </row>
    <row r="568" customFormat="false" ht="22.35" hidden="false" customHeight="false" outlineLevel="0" collapsed="false">
      <c r="A568" s="75" t="s">
        <v>555</v>
      </c>
      <c r="B568" s="87" t="s">
        <v>556</v>
      </c>
      <c r="C568" s="69" t="n">
        <v>2047300</v>
      </c>
      <c r="D568" s="69"/>
      <c r="E568" s="69" t="n">
        <f aca="false">SUM(C568:D568)</f>
        <v>2047300</v>
      </c>
    </row>
    <row r="569" customFormat="false" ht="32.8" hidden="false" customHeight="false" outlineLevel="0" collapsed="false">
      <c r="A569" s="75" t="s">
        <v>30</v>
      </c>
      <c r="B569" s="87" t="s">
        <v>31</v>
      </c>
      <c r="C569" s="69" t="n">
        <v>50000</v>
      </c>
      <c r="D569" s="69"/>
      <c r="E569" s="69" t="n">
        <f aca="false">SUM(C569:D569)</f>
        <v>50000</v>
      </c>
    </row>
    <row r="570" customFormat="false" ht="22.35" hidden="false" customHeight="false" outlineLevel="0" collapsed="false">
      <c r="A570" s="75" t="s">
        <v>57</v>
      </c>
      <c r="B570" s="122" t="s">
        <v>58</v>
      </c>
      <c r="C570" s="69"/>
      <c r="D570" s="69"/>
      <c r="E570" s="69"/>
    </row>
    <row r="571" customFormat="false" ht="12.8" hidden="false" customHeight="false" outlineLevel="0" collapsed="false">
      <c r="A571" s="72"/>
      <c r="B571" s="87"/>
      <c r="C571" s="69"/>
      <c r="D571" s="69"/>
      <c r="E571" s="69" t="n">
        <f aca="false">SUM(C571:D571)</f>
        <v>0</v>
      </c>
    </row>
    <row r="572" customFormat="false" ht="23.85" hidden="false" customHeight="false" outlineLevel="0" collapsed="false">
      <c r="A572" s="61" t="s">
        <v>578</v>
      </c>
      <c r="B572" s="76" t="s">
        <v>19</v>
      </c>
      <c r="C572" s="63" t="n">
        <f aca="false">SUM(C574:C576)</f>
        <v>1860100</v>
      </c>
      <c r="D572" s="63" t="n">
        <f aca="false">SUM(D574:D576)</f>
        <v>0</v>
      </c>
      <c r="E572" s="63" t="n">
        <f aca="false">SUM(C572:D572)</f>
        <v>1860100</v>
      </c>
    </row>
    <row r="573" customFormat="false" ht="22.35" hidden="false" customHeight="false" outlineLevel="0" collapsed="false">
      <c r="A573" s="72" t="s">
        <v>26</v>
      </c>
      <c r="B573" s="130"/>
      <c r="C573" s="159" t="n">
        <f aca="false">SUM(C574:C575)</f>
        <v>1860100</v>
      </c>
      <c r="D573" s="176"/>
      <c r="E573" s="73" t="n">
        <f aca="false">SUM(C573:D573)</f>
        <v>1860100</v>
      </c>
    </row>
    <row r="574" customFormat="false" ht="22.35" hidden="false" customHeight="false" outlineLevel="0" collapsed="false">
      <c r="A574" s="75" t="s">
        <v>555</v>
      </c>
      <c r="B574" s="87" t="s">
        <v>556</v>
      </c>
      <c r="C574" s="73" t="n">
        <v>1805100</v>
      </c>
      <c r="D574" s="73"/>
      <c r="E574" s="73" t="n">
        <f aca="false">SUM(C574:D574)</f>
        <v>1805100</v>
      </c>
    </row>
    <row r="575" customFormat="false" ht="32.8" hidden="false" customHeight="false" outlineLevel="0" collapsed="false">
      <c r="A575" s="75" t="s">
        <v>30</v>
      </c>
      <c r="B575" s="87" t="s">
        <v>31</v>
      </c>
      <c r="C575" s="73" t="n">
        <v>55000</v>
      </c>
      <c r="D575" s="73"/>
      <c r="E575" s="73" t="n">
        <f aca="false">SUM(C575:D575)</f>
        <v>55000</v>
      </c>
    </row>
    <row r="576" customFormat="false" ht="12.8" hidden="false" customHeight="false" outlineLevel="0" collapsed="false">
      <c r="A576" s="136"/>
      <c r="B576" s="87"/>
      <c r="C576" s="177"/>
      <c r="D576" s="177"/>
      <c r="E576" s="177" t="n">
        <f aca="false">SUM(C576:D576)</f>
        <v>0</v>
      </c>
    </row>
    <row r="577" customFormat="false" ht="57.45" hidden="false" customHeight="false" outlineLevel="0" collapsed="false">
      <c r="A577" s="61" t="s">
        <v>579</v>
      </c>
      <c r="B577" s="124" t="s">
        <v>19</v>
      </c>
      <c r="C577" s="90" t="n">
        <f aca="false">SUM(C579:C626)</f>
        <v>767829370</v>
      </c>
      <c r="D577" s="90" t="n">
        <f aca="false">SUM(D579:D625)</f>
        <v>0</v>
      </c>
      <c r="E577" s="90" t="n">
        <f aca="false">C577+D577</f>
        <v>767829370</v>
      </c>
    </row>
    <row r="578" customFormat="false" ht="22.35" hidden="false" customHeight="false" outlineLevel="0" collapsed="false">
      <c r="A578" s="72" t="s">
        <v>26</v>
      </c>
      <c r="B578" s="48"/>
      <c r="C578" s="69" t="n">
        <f aca="false">SUM(C579:C624)</f>
        <v>767829370</v>
      </c>
      <c r="D578" s="69"/>
      <c r="E578" s="69" t="n">
        <f aca="false">SUM(C578:D578)</f>
        <v>767829370</v>
      </c>
    </row>
    <row r="579" customFormat="false" ht="32.8" hidden="false" customHeight="false" outlineLevel="0" collapsed="false">
      <c r="A579" s="72" t="s">
        <v>580</v>
      </c>
      <c r="B579" s="48" t="s">
        <v>581</v>
      </c>
      <c r="C579" s="69" t="n">
        <v>213275800</v>
      </c>
      <c r="D579" s="69"/>
      <c r="E579" s="69" t="n">
        <f aca="false">SUM(C579:D579)</f>
        <v>213275800</v>
      </c>
    </row>
    <row r="580" customFormat="false" ht="64.15" hidden="false" customHeight="false" outlineLevel="0" collapsed="false">
      <c r="A580" s="126" t="s">
        <v>582</v>
      </c>
      <c r="B580" s="48"/>
      <c r="C580" s="69"/>
      <c r="D580" s="69"/>
      <c r="E580" s="69"/>
    </row>
    <row r="581" customFormat="false" ht="64.15" hidden="false" customHeight="false" outlineLevel="0" collapsed="false">
      <c r="A581" s="101" t="s">
        <v>583</v>
      </c>
      <c r="B581" s="124" t="s">
        <v>584</v>
      </c>
      <c r="C581" s="103" t="n">
        <v>549300</v>
      </c>
      <c r="D581" s="103"/>
      <c r="E581" s="103" t="n">
        <f aca="false">SUM(C581:D581)</f>
        <v>549300</v>
      </c>
    </row>
    <row r="582" customFormat="false" ht="22.35" hidden="false" customHeight="false" outlineLevel="0" collapsed="false">
      <c r="A582" s="72" t="s">
        <v>585</v>
      </c>
      <c r="B582" s="48" t="s">
        <v>586</v>
      </c>
      <c r="C582" s="69"/>
      <c r="D582" s="69"/>
      <c r="E582" s="69"/>
    </row>
    <row r="583" customFormat="false" ht="826.1" hidden="false" customHeight="false" outlineLevel="0" collapsed="false">
      <c r="A583" s="126" t="s">
        <v>587</v>
      </c>
      <c r="B583" s="48"/>
      <c r="C583" s="69"/>
      <c r="D583" s="69"/>
      <c r="E583" s="69"/>
    </row>
    <row r="584" customFormat="false" ht="43.25" hidden="false" customHeight="false" outlineLevel="0" collapsed="false">
      <c r="A584" s="72" t="s">
        <v>588</v>
      </c>
      <c r="B584" s="48" t="s">
        <v>589</v>
      </c>
      <c r="C584" s="69" t="n">
        <v>284190140</v>
      </c>
      <c r="D584" s="69"/>
      <c r="E584" s="69" t="n">
        <f aca="false">SUM(C584:D584)</f>
        <v>284190140</v>
      </c>
    </row>
    <row r="585" customFormat="false" ht="43.25" hidden="false" customHeight="false" outlineLevel="0" collapsed="false">
      <c r="A585" s="72" t="s">
        <v>590</v>
      </c>
      <c r="B585" s="48" t="s">
        <v>591</v>
      </c>
      <c r="C585" s="69" t="n">
        <v>873000</v>
      </c>
      <c r="D585" s="69"/>
      <c r="E585" s="69" t="n">
        <f aca="false">SUM(C585:D585)</f>
        <v>873000</v>
      </c>
    </row>
    <row r="586" customFormat="false" ht="74.6" hidden="false" customHeight="false" outlineLevel="0" collapsed="false">
      <c r="A586" s="72" t="s">
        <v>592</v>
      </c>
      <c r="B586" s="48" t="s">
        <v>593</v>
      </c>
      <c r="C586" s="69" t="n">
        <v>273800</v>
      </c>
      <c r="D586" s="69"/>
      <c r="E586" s="69" t="n">
        <f aca="false">SUM(C586:D586)</f>
        <v>273800</v>
      </c>
    </row>
    <row r="587" customFormat="false" ht="32.8" hidden="false" customHeight="false" outlineLevel="0" collapsed="false">
      <c r="A587" s="72" t="s">
        <v>594</v>
      </c>
      <c r="B587" s="48" t="s">
        <v>595</v>
      </c>
      <c r="C587" s="69"/>
      <c r="D587" s="69"/>
      <c r="E587" s="69"/>
    </row>
    <row r="588" customFormat="false" ht="732.05" hidden="false" customHeight="false" outlineLevel="0" collapsed="false">
      <c r="A588" s="126" t="s">
        <v>596</v>
      </c>
      <c r="B588" s="48"/>
      <c r="C588" s="69"/>
      <c r="D588" s="69"/>
      <c r="E588" s="69"/>
    </row>
    <row r="589" customFormat="false" ht="32.8" hidden="false" customHeight="false" outlineLevel="0" collapsed="false">
      <c r="A589" s="75" t="s">
        <v>597</v>
      </c>
      <c r="B589" s="48" t="s">
        <v>598</v>
      </c>
      <c r="C589" s="69" t="n">
        <v>126394690</v>
      </c>
      <c r="D589" s="69"/>
      <c r="E589" s="69" t="n">
        <f aca="false">SUM(C589:D589)</f>
        <v>126394690</v>
      </c>
    </row>
    <row r="590" customFormat="false" ht="32.8" hidden="false" customHeight="false" outlineLevel="0" collapsed="false">
      <c r="A590" s="75" t="s">
        <v>599</v>
      </c>
      <c r="B590" s="48" t="s">
        <v>600</v>
      </c>
      <c r="C590" s="69" t="n">
        <v>408400</v>
      </c>
      <c r="D590" s="69"/>
      <c r="E590" s="69" t="n">
        <f aca="false">SUM(C590:D590)</f>
        <v>408400</v>
      </c>
    </row>
    <row r="591" customFormat="false" ht="64.15" hidden="false" customHeight="false" outlineLevel="0" collapsed="false">
      <c r="A591" s="75" t="s">
        <v>601</v>
      </c>
      <c r="B591" s="48" t="s">
        <v>602</v>
      </c>
      <c r="C591" s="69" t="n">
        <v>851700</v>
      </c>
      <c r="D591" s="69"/>
      <c r="E591" s="69" t="n">
        <f aca="false">SUM(C591:D591)</f>
        <v>851700</v>
      </c>
    </row>
    <row r="592" customFormat="false" ht="22.35" hidden="false" customHeight="false" outlineLevel="0" collapsed="false">
      <c r="A592" s="75" t="s">
        <v>603</v>
      </c>
      <c r="B592" s="48" t="s">
        <v>604</v>
      </c>
      <c r="C592" s="69"/>
      <c r="D592" s="69"/>
      <c r="E592" s="69"/>
    </row>
    <row r="593" customFormat="false" ht="575.35" hidden="false" customHeight="false" outlineLevel="0" collapsed="false">
      <c r="A593" s="126" t="s">
        <v>605</v>
      </c>
      <c r="B593" s="48"/>
      <c r="C593" s="69"/>
      <c r="D593" s="69"/>
      <c r="E593" s="69"/>
    </row>
    <row r="594" customFormat="false" ht="32.8" hidden="false" customHeight="false" outlineLevel="0" collapsed="false">
      <c r="A594" s="72" t="s">
        <v>606</v>
      </c>
      <c r="B594" s="48" t="s">
        <v>607</v>
      </c>
      <c r="C594" s="69" t="n">
        <v>10450000</v>
      </c>
      <c r="D594" s="69"/>
      <c r="E594" s="69" t="n">
        <f aca="false">SUM(C594:D594)</f>
        <v>10450000</v>
      </c>
    </row>
    <row r="595" customFormat="false" ht="32.8" hidden="false" customHeight="false" outlineLevel="0" collapsed="false">
      <c r="A595" s="72" t="s">
        <v>608</v>
      </c>
      <c r="B595" s="48" t="s">
        <v>609</v>
      </c>
      <c r="C595" s="69" t="n">
        <v>24700</v>
      </c>
      <c r="D595" s="69"/>
      <c r="E595" s="69" t="n">
        <f aca="false">SUM(C595:D595)</f>
        <v>24700</v>
      </c>
    </row>
    <row r="596" customFormat="false" ht="53.7" hidden="false" customHeight="false" outlineLevel="0" collapsed="false">
      <c r="A596" s="72" t="s">
        <v>610</v>
      </c>
      <c r="B596" s="48" t="s">
        <v>611</v>
      </c>
      <c r="C596" s="69" t="n">
        <v>24576580</v>
      </c>
      <c r="D596" s="69"/>
      <c r="E596" s="69" t="n">
        <f aca="false">SUM(C596:D596)</f>
        <v>24576580</v>
      </c>
    </row>
    <row r="597" customFormat="false" ht="53.7" hidden="false" customHeight="false" outlineLevel="0" collapsed="false">
      <c r="A597" s="72" t="s">
        <v>612</v>
      </c>
      <c r="B597" s="48" t="s">
        <v>613</v>
      </c>
      <c r="C597" s="69" t="n">
        <v>60000</v>
      </c>
      <c r="D597" s="69"/>
      <c r="E597" s="69" t="n">
        <f aca="false">SUM(C597:D597)</f>
        <v>60000</v>
      </c>
    </row>
    <row r="598" customFormat="false" ht="32.8" hidden="false" customHeight="false" outlineLevel="0" collapsed="false">
      <c r="A598" s="72" t="s">
        <v>614</v>
      </c>
      <c r="B598" s="48" t="s">
        <v>615</v>
      </c>
      <c r="C598" s="69"/>
      <c r="D598" s="69"/>
      <c r="E598" s="69"/>
    </row>
    <row r="599" customFormat="false" ht="74.6" hidden="false" customHeight="false" outlineLevel="0" collapsed="false">
      <c r="A599" s="126" t="s">
        <v>616</v>
      </c>
      <c r="B599" s="48"/>
      <c r="C599" s="69"/>
      <c r="D599" s="69"/>
      <c r="E599" s="69"/>
    </row>
    <row r="600" customFormat="false" ht="32.8" hidden="false" customHeight="false" outlineLevel="0" collapsed="false">
      <c r="A600" s="72" t="s">
        <v>617</v>
      </c>
      <c r="B600" s="48" t="s">
        <v>618</v>
      </c>
      <c r="C600" s="69" t="n">
        <v>62731500</v>
      </c>
      <c r="D600" s="69"/>
      <c r="E600" s="69" t="n">
        <f aca="false">SUM(C600:D600)</f>
        <v>62731500</v>
      </c>
    </row>
    <row r="601" customFormat="false" ht="32.8" hidden="false" customHeight="false" outlineLevel="0" collapsed="false">
      <c r="A601" s="72" t="s">
        <v>619</v>
      </c>
      <c r="B601" s="48" t="s">
        <v>620</v>
      </c>
      <c r="C601" s="69" t="n">
        <v>3429900</v>
      </c>
      <c r="D601" s="69"/>
      <c r="E601" s="69" t="n">
        <f aca="false">SUM(C601:D601)</f>
        <v>3429900</v>
      </c>
    </row>
    <row r="602" customFormat="false" ht="43.25" hidden="false" customHeight="false" outlineLevel="0" collapsed="false">
      <c r="A602" s="72" t="s">
        <v>621</v>
      </c>
      <c r="B602" s="48" t="s">
        <v>146</v>
      </c>
      <c r="C602" s="69" t="n">
        <v>117000</v>
      </c>
      <c r="D602" s="69"/>
      <c r="E602" s="69" t="n">
        <f aca="false">SUM(C602:D602)</f>
        <v>117000</v>
      </c>
    </row>
    <row r="603" customFormat="false" ht="105.95" hidden="false" customHeight="false" outlineLevel="0" collapsed="false">
      <c r="A603" s="72" t="s">
        <v>622</v>
      </c>
      <c r="B603" s="48" t="s">
        <v>623</v>
      </c>
      <c r="C603" s="69" t="n">
        <v>19000000</v>
      </c>
      <c r="D603" s="69"/>
      <c r="E603" s="69" t="n">
        <f aca="false">SUM(C603:D603)</f>
        <v>19000000</v>
      </c>
    </row>
    <row r="604" customFormat="false" ht="147.75" hidden="false" customHeight="false" outlineLevel="0" collapsed="false">
      <c r="A604" s="126" t="s">
        <v>624</v>
      </c>
      <c r="B604" s="48"/>
      <c r="C604" s="69"/>
      <c r="D604" s="69"/>
      <c r="E604" s="69"/>
    </row>
    <row r="605" customFormat="false" ht="53.7" hidden="false" customHeight="false" outlineLevel="0" collapsed="false">
      <c r="A605" s="72" t="s">
        <v>625</v>
      </c>
      <c r="B605" s="48" t="s">
        <v>626</v>
      </c>
      <c r="C605" s="69" t="n">
        <v>716360</v>
      </c>
      <c r="D605" s="69"/>
      <c r="E605" s="69" t="n">
        <f aca="false">SUM(C605:D605)</f>
        <v>716360</v>
      </c>
    </row>
    <row r="606" customFormat="false" ht="43.25" hidden="false" customHeight="false" outlineLevel="0" collapsed="false">
      <c r="A606" s="72" t="s">
        <v>627</v>
      </c>
      <c r="B606" s="48" t="s">
        <v>628</v>
      </c>
      <c r="C606" s="69" t="n">
        <v>107640</v>
      </c>
      <c r="D606" s="69"/>
      <c r="E606" s="69" t="n">
        <f aca="false">SUM(C606:D606)</f>
        <v>107640</v>
      </c>
    </row>
    <row r="607" customFormat="false" ht="85.05" hidden="false" customHeight="false" outlineLevel="0" collapsed="false">
      <c r="A607" s="72" t="s">
        <v>629</v>
      </c>
      <c r="B607" s="48" t="s">
        <v>630</v>
      </c>
      <c r="C607" s="69" t="n">
        <v>2117500</v>
      </c>
      <c r="D607" s="69"/>
      <c r="E607" s="69" t="n">
        <f aca="false">SUM(C607:D607)</f>
        <v>2117500</v>
      </c>
    </row>
    <row r="608" customFormat="false" ht="64.15" hidden="false" customHeight="false" outlineLevel="0" collapsed="false">
      <c r="A608" s="72" t="s">
        <v>631</v>
      </c>
      <c r="B608" s="48" t="s">
        <v>632</v>
      </c>
      <c r="C608" s="69" t="n">
        <v>494400</v>
      </c>
      <c r="D608" s="69"/>
      <c r="E608" s="69" t="n">
        <f aca="false">SUM(C608:D608)</f>
        <v>494400</v>
      </c>
    </row>
    <row r="609" customFormat="false" ht="74.6" hidden="false" customHeight="false" outlineLevel="0" collapsed="false">
      <c r="A609" s="72" t="s">
        <v>633</v>
      </c>
      <c r="B609" s="48" t="s">
        <v>634</v>
      </c>
      <c r="C609" s="69" t="n">
        <v>3027760</v>
      </c>
      <c r="D609" s="69"/>
      <c r="E609" s="69" t="n">
        <f aca="false">SUM(C609:D609)</f>
        <v>3027760</v>
      </c>
    </row>
    <row r="610" customFormat="false" ht="64.15" hidden="false" customHeight="false" outlineLevel="0" collapsed="false">
      <c r="A610" s="72" t="s">
        <v>635</v>
      </c>
      <c r="B610" s="48" t="s">
        <v>636</v>
      </c>
      <c r="C610" s="69" t="n">
        <v>1819510</v>
      </c>
      <c r="D610" s="69"/>
      <c r="E610" s="69" t="n">
        <f aca="false">SUM(C610:D610)</f>
        <v>1819510</v>
      </c>
    </row>
    <row r="611" customFormat="false" ht="95.5" hidden="false" customHeight="false" outlineLevel="0" collapsed="false">
      <c r="A611" s="72" t="s">
        <v>637</v>
      </c>
      <c r="B611" s="48" t="s">
        <v>638</v>
      </c>
      <c r="C611" s="69" t="n">
        <v>249550</v>
      </c>
      <c r="D611" s="69"/>
      <c r="E611" s="69" t="n">
        <f aca="false">SUM(C611:D611)</f>
        <v>249550</v>
      </c>
    </row>
    <row r="612" customFormat="false" ht="85.05" hidden="false" customHeight="false" outlineLevel="0" collapsed="false">
      <c r="A612" s="101" t="s">
        <v>639</v>
      </c>
      <c r="B612" s="124" t="s">
        <v>640</v>
      </c>
      <c r="C612" s="103" t="n">
        <v>1126830</v>
      </c>
      <c r="D612" s="103"/>
      <c r="E612" s="103" t="n">
        <f aca="false">SUM(C612:D612)</f>
        <v>1126830</v>
      </c>
    </row>
    <row r="613" customFormat="false" ht="53.7" hidden="false" customHeight="false" outlineLevel="0" collapsed="false">
      <c r="A613" s="72" t="s">
        <v>641</v>
      </c>
      <c r="B613" s="48" t="s">
        <v>642</v>
      </c>
      <c r="C613" s="69" t="n">
        <v>1360930</v>
      </c>
      <c r="D613" s="69"/>
      <c r="E613" s="69" t="n">
        <f aca="false">SUM(C613:D613)</f>
        <v>1360930</v>
      </c>
    </row>
    <row r="614" customFormat="false" ht="32.8" hidden="false" customHeight="false" outlineLevel="0" collapsed="false">
      <c r="A614" s="72" t="s">
        <v>643</v>
      </c>
      <c r="B614" s="48" t="s">
        <v>644</v>
      </c>
      <c r="C614" s="69"/>
      <c r="D614" s="69"/>
      <c r="E614" s="69"/>
    </row>
    <row r="615" customFormat="false" ht="32.8" hidden="false" customHeight="false" outlineLevel="0" collapsed="false">
      <c r="A615" s="75" t="s">
        <v>30</v>
      </c>
      <c r="B615" s="48" t="s">
        <v>31</v>
      </c>
      <c r="C615" s="69" t="n">
        <v>8449280</v>
      </c>
      <c r="D615" s="69"/>
      <c r="E615" s="69" t="n">
        <f aca="false">SUM(C615:D615)</f>
        <v>8449280</v>
      </c>
    </row>
    <row r="616" customFormat="false" ht="43.25" hidden="false" customHeight="false" outlineLevel="0" collapsed="false">
      <c r="A616" s="75" t="s">
        <v>328</v>
      </c>
      <c r="B616" s="48" t="s">
        <v>329</v>
      </c>
      <c r="C616" s="69"/>
      <c r="D616" s="69"/>
      <c r="E616" s="69"/>
    </row>
    <row r="617" customFormat="false" ht="22.35" hidden="false" customHeight="false" outlineLevel="0" collapsed="false">
      <c r="A617" s="72" t="s">
        <v>585</v>
      </c>
      <c r="B617" s="79" t="s">
        <v>586</v>
      </c>
      <c r="C617" s="69" t="n">
        <f aca="false">200000+250000+120000</f>
        <v>570000</v>
      </c>
      <c r="D617" s="69"/>
      <c r="E617" s="69" t="n">
        <f aca="false">SUM(C617:D617)</f>
        <v>570000</v>
      </c>
    </row>
    <row r="618" customFormat="false" ht="32.8" hidden="false" customHeight="false" outlineLevel="0" collapsed="false">
      <c r="A618" s="72" t="s">
        <v>645</v>
      </c>
      <c r="B618" s="79" t="s">
        <v>646</v>
      </c>
      <c r="C618" s="69"/>
      <c r="D618" s="69"/>
      <c r="E618" s="69" t="n">
        <f aca="false">SUM(C618:D618)</f>
        <v>0</v>
      </c>
    </row>
    <row r="619" customFormat="false" ht="32.8" hidden="false" customHeight="false" outlineLevel="0" collapsed="false">
      <c r="A619" s="72" t="s">
        <v>594</v>
      </c>
      <c r="B619" s="79" t="s">
        <v>595</v>
      </c>
      <c r="C619" s="69" t="n">
        <f aca="false">40000+40000+100000+100000</f>
        <v>280000</v>
      </c>
      <c r="D619" s="69"/>
      <c r="E619" s="69" t="n">
        <f aca="false">SUM(C619:D619)</f>
        <v>280000</v>
      </c>
    </row>
    <row r="620" customFormat="false" ht="22.35" hidden="false" customHeight="false" outlineLevel="0" collapsed="false">
      <c r="A620" s="75" t="s">
        <v>603</v>
      </c>
      <c r="B620" s="79" t="s">
        <v>604</v>
      </c>
      <c r="C620" s="69" t="n">
        <v>150000</v>
      </c>
      <c r="D620" s="69"/>
      <c r="E620" s="69" t="n">
        <f aca="false">SUM(C620:D620)</f>
        <v>150000</v>
      </c>
    </row>
    <row r="621" customFormat="false" ht="22.35" hidden="false" customHeight="false" outlineLevel="0" collapsed="false">
      <c r="A621" s="72" t="s">
        <v>647</v>
      </c>
      <c r="B621" s="79" t="s">
        <v>648</v>
      </c>
      <c r="C621" s="69"/>
      <c r="D621" s="69"/>
      <c r="E621" s="69" t="n">
        <f aca="false">SUM(C621:D621)</f>
        <v>0</v>
      </c>
    </row>
    <row r="622" customFormat="false" ht="32.8" hidden="false" customHeight="false" outlineLevel="0" collapsed="false">
      <c r="A622" s="72" t="s">
        <v>614</v>
      </c>
      <c r="B622" s="79" t="s">
        <v>615</v>
      </c>
      <c r="C622" s="69" t="n">
        <v>100000</v>
      </c>
      <c r="D622" s="69"/>
      <c r="E622" s="69" t="n">
        <f aca="false">SUM(C622:D622)</f>
        <v>100000</v>
      </c>
    </row>
    <row r="623" customFormat="false" ht="74.6" hidden="false" customHeight="false" outlineLevel="0" collapsed="false">
      <c r="A623" s="72" t="s">
        <v>649</v>
      </c>
      <c r="B623" s="79" t="s">
        <v>650</v>
      </c>
      <c r="C623" s="69"/>
      <c r="D623" s="69"/>
      <c r="E623" s="69"/>
    </row>
    <row r="624" customFormat="false" ht="53.7" hidden="false" customHeight="false" outlineLevel="0" collapsed="false">
      <c r="A624" s="72" t="s">
        <v>651</v>
      </c>
      <c r="B624" s="79" t="s">
        <v>652</v>
      </c>
      <c r="C624" s="69" t="n">
        <v>53100</v>
      </c>
      <c r="D624" s="69"/>
      <c r="E624" s="69" t="n">
        <f aca="false">SUM(C624:D624)</f>
        <v>53100</v>
      </c>
    </row>
    <row r="625" customFormat="false" ht="32.8" hidden="false" customHeight="false" outlineLevel="0" collapsed="false">
      <c r="A625" s="75" t="s">
        <v>55</v>
      </c>
      <c r="B625" s="79" t="s">
        <v>56</v>
      </c>
      <c r="C625" s="69"/>
      <c r="D625" s="69"/>
      <c r="E625" s="69" t="n">
        <f aca="false">SUM(C625:D625)</f>
        <v>0</v>
      </c>
    </row>
    <row r="626" customFormat="false" ht="22.35" hidden="false" customHeight="false" outlineLevel="0" collapsed="false">
      <c r="A626" s="72" t="s">
        <v>57</v>
      </c>
      <c r="B626" s="79" t="s">
        <v>58</v>
      </c>
      <c r="C626" s="69"/>
      <c r="D626" s="69"/>
      <c r="E626" s="69" t="n">
        <f aca="false">SUM(C626:D626)</f>
        <v>0</v>
      </c>
    </row>
    <row r="627" customFormat="false" ht="12.8" hidden="false" customHeight="false" outlineLevel="0" collapsed="false">
      <c r="A627" s="72"/>
      <c r="B627" s="48"/>
      <c r="C627" s="69"/>
      <c r="D627" s="69"/>
      <c r="E627" s="69" t="n">
        <f aca="false">SUM(C627:D627)</f>
        <v>0</v>
      </c>
    </row>
    <row r="628" customFormat="false" ht="35.05" hidden="false" customHeight="false" outlineLevel="0" collapsed="false">
      <c r="A628" s="61" t="s">
        <v>653</v>
      </c>
      <c r="B628" s="76" t="s">
        <v>19</v>
      </c>
      <c r="C628" s="123" t="n">
        <f aca="false">SUM(C630:C633)</f>
        <v>2448000</v>
      </c>
      <c r="D628" s="103"/>
      <c r="E628" s="63" t="n">
        <f aca="false">SUM(C628:D628)</f>
        <v>2448000</v>
      </c>
    </row>
    <row r="629" customFormat="false" ht="22.35" hidden="false" customHeight="false" outlineLevel="0" collapsed="false">
      <c r="A629" s="72" t="s">
        <v>26</v>
      </c>
      <c r="B629" s="179"/>
      <c r="C629" s="159" t="n">
        <f aca="false">SUM(C630:C632)</f>
        <v>2448000</v>
      </c>
      <c r="D629" s="69"/>
      <c r="E629" s="69" t="n">
        <f aca="false">SUM(C629:D629)</f>
        <v>2448000</v>
      </c>
    </row>
    <row r="630" customFormat="false" ht="22.35" hidden="false" customHeight="false" outlineLevel="0" collapsed="false">
      <c r="A630" s="72" t="s">
        <v>654</v>
      </c>
      <c r="B630" s="48" t="s">
        <v>618</v>
      </c>
      <c r="C630" s="111" t="n">
        <v>2418000</v>
      </c>
      <c r="D630" s="111"/>
      <c r="E630" s="69" t="n">
        <f aca="false">SUM(C630:D630)</f>
        <v>2418000</v>
      </c>
    </row>
    <row r="631" customFormat="false" ht="32.8" hidden="false" customHeight="false" outlineLevel="0" collapsed="false">
      <c r="A631" s="72" t="s">
        <v>30</v>
      </c>
      <c r="B631" s="48" t="s">
        <v>31</v>
      </c>
      <c r="C631" s="111" t="n">
        <v>30000</v>
      </c>
      <c r="D631" s="69"/>
      <c r="E631" s="69" t="n">
        <f aca="false">SUM(C631:D631)</f>
        <v>30000</v>
      </c>
    </row>
    <row r="632" customFormat="false" ht="12.8" hidden="false" customHeight="false" outlineLevel="0" collapsed="false">
      <c r="A632" s="72" t="s">
        <v>655</v>
      </c>
      <c r="B632" s="48" t="s">
        <v>656</v>
      </c>
      <c r="C632" s="111"/>
      <c r="D632" s="69"/>
      <c r="E632" s="69" t="n">
        <f aca="false">SUM(C632:D632)</f>
        <v>0</v>
      </c>
    </row>
    <row r="633" customFormat="false" ht="12.8" hidden="false" customHeight="false" outlineLevel="0" collapsed="false">
      <c r="A633" s="72"/>
      <c r="B633" s="48"/>
      <c r="C633" s="111"/>
      <c r="D633" s="69"/>
      <c r="E633" s="69" t="n">
        <f aca="false">SUM(C633:D633)</f>
        <v>0</v>
      </c>
    </row>
    <row r="634" customFormat="false" ht="35.05" hidden="false" customHeight="false" outlineLevel="0" collapsed="false">
      <c r="A634" s="61" t="s">
        <v>657</v>
      </c>
      <c r="B634" s="76" t="s">
        <v>19</v>
      </c>
      <c r="C634" s="123" t="n">
        <f aca="false">SUM(C636:C641)</f>
        <v>8825212</v>
      </c>
      <c r="D634" s="123"/>
      <c r="E634" s="63" t="n">
        <f aca="false">SUM(C634:D634)</f>
        <v>8825212</v>
      </c>
    </row>
    <row r="635" customFormat="false" ht="22.35" hidden="false" customHeight="false" outlineLevel="0" collapsed="false">
      <c r="A635" s="72" t="s">
        <v>26</v>
      </c>
      <c r="B635" s="179"/>
      <c r="C635" s="159" t="n">
        <f aca="false">SUM(C636:C641)</f>
        <v>8825212</v>
      </c>
      <c r="D635" s="176"/>
      <c r="E635" s="69" t="n">
        <f aca="false">SUM(C635:D635)</f>
        <v>8825212</v>
      </c>
    </row>
    <row r="636" customFormat="false" ht="22.35" hidden="false" customHeight="false" outlineLevel="0" collapsed="false">
      <c r="A636" s="72" t="s">
        <v>654</v>
      </c>
      <c r="B636" s="48" t="s">
        <v>618</v>
      </c>
      <c r="C636" s="159" t="n">
        <v>8712400</v>
      </c>
      <c r="D636" s="159"/>
      <c r="E636" s="69" t="n">
        <f aca="false">SUM(C636:D636)</f>
        <v>8712400</v>
      </c>
    </row>
    <row r="637" customFormat="false" ht="22.35" hidden="false" customHeight="false" outlineLevel="0" collapsed="false">
      <c r="A637" s="72" t="s">
        <v>658</v>
      </c>
      <c r="B637" s="48" t="s">
        <v>620</v>
      </c>
      <c r="C637" s="111" t="n">
        <v>38400</v>
      </c>
      <c r="D637" s="69"/>
      <c r="E637" s="69" t="n">
        <f aca="false">SUM(C637:D637)</f>
        <v>38400</v>
      </c>
    </row>
    <row r="638" customFormat="false" ht="32.8" hidden="false" customHeight="false" outlineLevel="0" collapsed="false">
      <c r="A638" s="72" t="s">
        <v>30</v>
      </c>
      <c r="B638" s="48" t="s">
        <v>31</v>
      </c>
      <c r="C638" s="111" t="n">
        <v>51000</v>
      </c>
      <c r="D638" s="69"/>
      <c r="E638" s="69" t="n">
        <f aca="false">SUM(C638:D638)</f>
        <v>51000</v>
      </c>
    </row>
    <row r="639" customFormat="false" ht="43.25" hidden="false" customHeight="false" outlineLevel="0" collapsed="false">
      <c r="A639" s="72" t="s">
        <v>659</v>
      </c>
      <c r="B639" s="48" t="s">
        <v>642</v>
      </c>
      <c r="C639" s="111" t="n">
        <v>10412</v>
      </c>
      <c r="D639" s="69"/>
      <c r="E639" s="69" t="n">
        <f aca="false">SUM(C639:D639)</f>
        <v>10412</v>
      </c>
    </row>
    <row r="640" customFormat="false" ht="43.25" hidden="false" customHeight="false" outlineLevel="0" collapsed="false">
      <c r="A640" s="72" t="s">
        <v>660</v>
      </c>
      <c r="B640" s="48" t="s">
        <v>626</v>
      </c>
      <c r="C640" s="111"/>
      <c r="D640" s="69"/>
      <c r="E640" s="69"/>
    </row>
    <row r="641" customFormat="false" ht="12.8" hidden="false" customHeight="false" outlineLevel="0" collapsed="false">
      <c r="A641" s="72" t="s">
        <v>655</v>
      </c>
      <c r="B641" s="48" t="s">
        <v>656</v>
      </c>
      <c r="C641" s="111" t="n">
        <v>13000</v>
      </c>
      <c r="D641" s="69"/>
      <c r="E641" s="69" t="n">
        <f aca="false">SUM(C641:D641)</f>
        <v>13000</v>
      </c>
    </row>
    <row r="642" customFormat="false" ht="12.8" hidden="false" customHeight="false" outlineLevel="0" collapsed="false">
      <c r="A642" s="72"/>
      <c r="B642" s="48"/>
      <c r="C642" s="111"/>
      <c r="D642" s="69"/>
      <c r="E642" s="69"/>
    </row>
    <row r="643" customFormat="false" ht="35.05" hidden="false" customHeight="false" outlineLevel="0" collapsed="false">
      <c r="A643" s="61" t="s">
        <v>661</v>
      </c>
      <c r="B643" s="76" t="s">
        <v>19</v>
      </c>
      <c r="C643" s="123" t="n">
        <f aca="false">SUM(C645:C649)</f>
        <v>6706390</v>
      </c>
      <c r="D643" s="123"/>
      <c r="E643" s="63" t="n">
        <f aca="false">SUM(C643:D643)</f>
        <v>6706390</v>
      </c>
    </row>
    <row r="644" customFormat="false" ht="22.35" hidden="false" customHeight="false" outlineLevel="0" collapsed="false">
      <c r="A644" s="72" t="s">
        <v>26</v>
      </c>
      <c r="B644" s="179"/>
      <c r="C644" s="159" t="n">
        <f aca="false">SUM(C645:C649)</f>
        <v>6706390</v>
      </c>
      <c r="D644" s="176"/>
      <c r="E644" s="159" t="n">
        <f aca="false">SUM(C644:D644)</f>
        <v>6706390</v>
      </c>
    </row>
    <row r="645" customFormat="false" ht="22.35" hidden="false" customHeight="false" outlineLevel="0" collapsed="false">
      <c r="A645" s="72" t="s">
        <v>654</v>
      </c>
      <c r="B645" s="48" t="s">
        <v>618</v>
      </c>
      <c r="C645" s="159" t="n">
        <v>6598240</v>
      </c>
      <c r="D645" s="159"/>
      <c r="E645" s="69" t="n">
        <f aca="false">SUM(C645:D645)</f>
        <v>6598240</v>
      </c>
    </row>
    <row r="646" customFormat="false" ht="22.35" hidden="false" customHeight="false" outlineLevel="0" collapsed="false">
      <c r="A646" s="72" t="s">
        <v>658</v>
      </c>
      <c r="B646" s="48" t="s">
        <v>620</v>
      </c>
      <c r="C646" s="111" t="n">
        <v>28300</v>
      </c>
      <c r="D646" s="69"/>
      <c r="E646" s="69" t="n">
        <f aca="false">SUM(C646:D646)</f>
        <v>28300</v>
      </c>
    </row>
    <row r="647" customFormat="false" ht="32.8" hidden="false" customHeight="false" outlineLevel="0" collapsed="false">
      <c r="A647" s="72" t="s">
        <v>30</v>
      </c>
      <c r="B647" s="48" t="s">
        <v>31</v>
      </c>
      <c r="C647" s="111" t="n">
        <v>68800</v>
      </c>
      <c r="D647" s="69"/>
      <c r="E647" s="69" t="n">
        <f aca="false">SUM(C647:D647)</f>
        <v>68800</v>
      </c>
    </row>
    <row r="648" customFormat="false" ht="43.25" hidden="false" customHeight="false" outlineLevel="0" collapsed="false">
      <c r="A648" s="72" t="s">
        <v>659</v>
      </c>
      <c r="B648" s="48" t="s">
        <v>642</v>
      </c>
      <c r="C648" s="111" t="n">
        <v>4050</v>
      </c>
      <c r="D648" s="69"/>
      <c r="E648" s="69" t="n">
        <f aca="false">SUM(C648:D648)</f>
        <v>4050</v>
      </c>
    </row>
    <row r="649" customFormat="false" ht="12.8" hidden="false" customHeight="false" outlineLevel="0" collapsed="false">
      <c r="A649" s="72" t="s">
        <v>655</v>
      </c>
      <c r="B649" s="48" t="s">
        <v>656</v>
      </c>
      <c r="C649" s="111" t="n">
        <v>7000</v>
      </c>
      <c r="D649" s="69"/>
      <c r="E649" s="69" t="n">
        <f aca="false">SUM(C649:D649)</f>
        <v>7000</v>
      </c>
    </row>
    <row r="650" customFormat="false" ht="12.8" hidden="false" customHeight="false" outlineLevel="0" collapsed="false">
      <c r="A650" s="72"/>
      <c r="B650" s="48"/>
      <c r="C650" s="111"/>
      <c r="D650" s="69"/>
      <c r="E650" s="69"/>
    </row>
    <row r="651" customFormat="false" ht="46.25" hidden="false" customHeight="false" outlineLevel="0" collapsed="false">
      <c r="A651" s="61" t="s">
        <v>662</v>
      </c>
      <c r="B651" s="76" t="s">
        <v>19</v>
      </c>
      <c r="C651" s="123" t="n">
        <f aca="false">SUM(C653:C657)</f>
        <v>2395646</v>
      </c>
      <c r="D651" s="123"/>
      <c r="E651" s="63" t="n">
        <f aca="false">SUM(C651:D651)</f>
        <v>2395646</v>
      </c>
    </row>
    <row r="652" customFormat="false" ht="22.35" hidden="false" customHeight="false" outlineLevel="0" collapsed="false">
      <c r="A652" s="72" t="s">
        <v>26</v>
      </c>
      <c r="B652" s="85"/>
      <c r="C652" s="73" t="n">
        <f aca="false">SUM(C653:C657)</f>
        <v>2395646</v>
      </c>
      <c r="D652" s="73"/>
      <c r="E652" s="73" t="n">
        <f aca="false">SUM(C652:D652)</f>
        <v>2395646</v>
      </c>
    </row>
    <row r="653" customFormat="false" ht="22.35" hidden="false" customHeight="false" outlineLevel="0" collapsed="false">
      <c r="A653" s="72" t="s">
        <v>654</v>
      </c>
      <c r="B653" s="48" t="s">
        <v>618</v>
      </c>
      <c r="C653" s="159" t="n">
        <v>2337400</v>
      </c>
      <c r="D653" s="159"/>
      <c r="E653" s="69" t="n">
        <f aca="false">SUM(C653:D653)</f>
        <v>2337400</v>
      </c>
    </row>
    <row r="654" customFormat="false" ht="32.8" hidden="false" customHeight="false" outlineLevel="0" collapsed="false">
      <c r="A654" s="72" t="s">
        <v>30</v>
      </c>
      <c r="B654" s="48" t="s">
        <v>31</v>
      </c>
      <c r="C654" s="111" t="n">
        <v>40000</v>
      </c>
      <c r="D654" s="69"/>
      <c r="E654" s="69" t="n">
        <f aca="false">SUM(C654:D654)</f>
        <v>40000</v>
      </c>
    </row>
    <row r="655" customFormat="false" ht="43.25" hidden="false" customHeight="false" outlineLevel="0" collapsed="false">
      <c r="A655" s="72" t="s">
        <v>659</v>
      </c>
      <c r="B655" s="48" t="s">
        <v>642</v>
      </c>
      <c r="C655" s="111" t="n">
        <v>2346</v>
      </c>
      <c r="D655" s="69"/>
      <c r="E655" s="69" t="n">
        <f aca="false">SUM(C655:D655)</f>
        <v>2346</v>
      </c>
    </row>
    <row r="656" customFormat="false" ht="12.8" hidden="false" customHeight="false" outlineLevel="0" collapsed="false">
      <c r="A656" s="72" t="s">
        <v>655</v>
      </c>
      <c r="B656" s="48" t="s">
        <v>656</v>
      </c>
      <c r="C656" s="111" t="n">
        <v>8000</v>
      </c>
      <c r="D656" s="69"/>
      <c r="E656" s="69" t="n">
        <f aca="false">SUM(C656:D656)</f>
        <v>8000</v>
      </c>
    </row>
    <row r="657" customFormat="false" ht="22.35" hidden="false" customHeight="false" outlineLevel="0" collapsed="false">
      <c r="A657" s="72" t="s">
        <v>658</v>
      </c>
      <c r="B657" s="79" t="s">
        <v>620</v>
      </c>
      <c r="C657" s="111" t="n">
        <v>7900</v>
      </c>
      <c r="D657" s="69"/>
      <c r="E657" s="69" t="n">
        <f aca="false">SUM(C657:D657)</f>
        <v>7900</v>
      </c>
    </row>
    <row r="658" customFormat="false" ht="12.8" hidden="false" customHeight="false" outlineLevel="0" collapsed="false">
      <c r="A658" s="72"/>
      <c r="B658" s="48"/>
      <c r="C658" s="111"/>
      <c r="D658" s="69"/>
      <c r="E658" s="69"/>
    </row>
    <row r="659" customFormat="false" ht="46.25" hidden="false" customHeight="false" outlineLevel="0" collapsed="false">
      <c r="A659" s="61" t="s">
        <v>663</v>
      </c>
      <c r="B659" s="76" t="s">
        <v>19</v>
      </c>
      <c r="C659" s="123" t="n">
        <f aca="false">SUM(C661:C666)</f>
        <v>6348450</v>
      </c>
      <c r="D659" s="123"/>
      <c r="E659" s="63" t="n">
        <f aca="false">SUM(C659:D659)</f>
        <v>6348450</v>
      </c>
    </row>
    <row r="660" customFormat="false" ht="22.35" hidden="false" customHeight="false" outlineLevel="0" collapsed="false">
      <c r="A660" s="72" t="s">
        <v>26</v>
      </c>
      <c r="B660" s="85"/>
      <c r="C660" s="73" t="n">
        <f aca="false">SUM(C661:C666)</f>
        <v>6348450</v>
      </c>
      <c r="D660" s="73"/>
      <c r="E660" s="73" t="n">
        <f aca="false">SUM(C660:D660)</f>
        <v>6348450</v>
      </c>
    </row>
    <row r="661" customFormat="false" ht="22.35" hidden="false" customHeight="false" outlineLevel="0" collapsed="false">
      <c r="A661" s="72" t="s">
        <v>654</v>
      </c>
      <c r="B661" s="48" t="s">
        <v>618</v>
      </c>
      <c r="C661" s="159" t="n">
        <v>6074700</v>
      </c>
      <c r="D661" s="159"/>
      <c r="E661" s="69" t="n">
        <f aca="false">SUM(C661:D661)</f>
        <v>6074700</v>
      </c>
    </row>
    <row r="662" customFormat="false" ht="32.8" hidden="false" customHeight="false" outlineLevel="0" collapsed="false">
      <c r="A662" s="72" t="s">
        <v>30</v>
      </c>
      <c r="B662" s="48" t="s">
        <v>31</v>
      </c>
      <c r="C662" s="111" t="n">
        <v>131150</v>
      </c>
      <c r="D662" s="69"/>
      <c r="E662" s="69" t="n">
        <f aca="false">SUM(C662:D662)</f>
        <v>131150</v>
      </c>
    </row>
    <row r="663" customFormat="false" ht="43.25" hidden="false" customHeight="false" outlineLevel="0" collapsed="false">
      <c r="A663" s="72" t="s">
        <v>660</v>
      </c>
      <c r="B663" s="48" t="s">
        <v>626</v>
      </c>
      <c r="C663" s="111" t="n">
        <v>110300</v>
      </c>
      <c r="D663" s="69"/>
      <c r="E663" s="69" t="n">
        <f aca="false">SUM(C663:D663)</f>
        <v>110300</v>
      </c>
    </row>
    <row r="664" customFormat="false" ht="43.25" hidden="false" customHeight="false" outlineLevel="0" collapsed="false">
      <c r="A664" s="72" t="s">
        <v>659</v>
      </c>
      <c r="B664" s="48" t="s">
        <v>642</v>
      </c>
      <c r="C664" s="111" t="n">
        <v>9300</v>
      </c>
      <c r="D664" s="69"/>
      <c r="E664" s="69" t="n">
        <f aca="false">SUM(C664:D664)</f>
        <v>9300</v>
      </c>
    </row>
    <row r="665" customFormat="false" ht="12.8" hidden="false" customHeight="false" outlineLevel="0" collapsed="false">
      <c r="A665" s="72" t="s">
        <v>655</v>
      </c>
      <c r="B665" s="48" t="s">
        <v>656</v>
      </c>
      <c r="C665" s="111" t="n">
        <v>10000</v>
      </c>
      <c r="D665" s="69"/>
      <c r="E665" s="69" t="n">
        <f aca="false">SUM(C665:D665)</f>
        <v>10000</v>
      </c>
    </row>
    <row r="666" customFormat="false" ht="22.35" hidden="false" customHeight="false" outlineLevel="0" collapsed="false">
      <c r="A666" s="72" t="s">
        <v>658</v>
      </c>
      <c r="B666" s="79" t="s">
        <v>620</v>
      </c>
      <c r="C666" s="111" t="n">
        <v>13000</v>
      </c>
      <c r="D666" s="69"/>
      <c r="E666" s="69" t="n">
        <f aca="false">SUM(C666:D666)</f>
        <v>13000</v>
      </c>
    </row>
    <row r="667" customFormat="false" ht="12.8" hidden="false" customHeight="false" outlineLevel="0" collapsed="false">
      <c r="A667" s="72"/>
      <c r="B667" s="48"/>
      <c r="C667" s="69"/>
      <c r="D667" s="69"/>
      <c r="E667" s="69"/>
    </row>
    <row r="668" customFormat="false" ht="46.25" hidden="false" customHeight="false" outlineLevel="0" collapsed="false">
      <c r="A668" s="61" t="s">
        <v>664</v>
      </c>
      <c r="B668" s="76" t="s">
        <v>19</v>
      </c>
      <c r="C668" s="123" t="n">
        <f aca="false">SUM(C670:C674)</f>
        <v>5820200</v>
      </c>
      <c r="D668" s="123" t="n">
        <f aca="false">SUM(D670:D674)</f>
        <v>0</v>
      </c>
      <c r="E668" s="63" t="n">
        <f aca="false">SUM(C668:D668)</f>
        <v>5820200</v>
      </c>
    </row>
    <row r="669" customFormat="false" ht="22.35" hidden="false" customHeight="false" outlineLevel="0" collapsed="false">
      <c r="A669" s="72" t="s">
        <v>26</v>
      </c>
      <c r="B669" s="48"/>
      <c r="C669" s="69" t="n">
        <f aca="false">SUM(C670:C673)</f>
        <v>5820200</v>
      </c>
      <c r="D669" s="69" t="n">
        <f aca="false">SUM(D670:D673)</f>
        <v>0</v>
      </c>
      <c r="E669" s="69" t="n">
        <f aca="false">SUM(C669:D669)</f>
        <v>5820200</v>
      </c>
    </row>
    <row r="670" customFormat="false" ht="22.35" hidden="false" customHeight="false" outlineLevel="0" collapsed="false">
      <c r="A670" s="72" t="s">
        <v>654</v>
      </c>
      <c r="B670" s="48" t="s">
        <v>618</v>
      </c>
      <c r="C670" s="69" t="n">
        <v>5743800</v>
      </c>
      <c r="D670" s="69"/>
      <c r="E670" s="69" t="n">
        <f aca="false">SUM(C670:D670)</f>
        <v>5743800</v>
      </c>
    </row>
    <row r="671" customFormat="false" ht="22.35" hidden="false" customHeight="false" outlineLevel="0" collapsed="false">
      <c r="A671" s="72" t="s">
        <v>658</v>
      </c>
      <c r="B671" s="48" t="s">
        <v>620</v>
      </c>
      <c r="C671" s="69" t="n">
        <v>18400</v>
      </c>
      <c r="D671" s="69"/>
      <c r="E671" s="69" t="n">
        <f aca="false">SUM(C671:D671)</f>
        <v>18400</v>
      </c>
    </row>
    <row r="672" customFormat="false" ht="32.8" hidden="false" customHeight="false" outlineLevel="0" collapsed="false">
      <c r="A672" s="75" t="s">
        <v>30</v>
      </c>
      <c r="B672" s="48" t="s">
        <v>31</v>
      </c>
      <c r="C672" s="69" t="n">
        <v>50000</v>
      </c>
      <c r="D672" s="69"/>
      <c r="E672" s="69" t="n">
        <f aca="false">SUM(C672:D672)</f>
        <v>50000</v>
      </c>
    </row>
    <row r="673" customFormat="false" ht="12.8" hidden="false" customHeight="false" outlineLevel="0" collapsed="false">
      <c r="A673" s="72" t="s">
        <v>655</v>
      </c>
      <c r="B673" s="48" t="s">
        <v>656</v>
      </c>
      <c r="C673" s="69" t="n">
        <v>8000</v>
      </c>
      <c r="D673" s="69"/>
      <c r="E673" s="69" t="n">
        <f aca="false">SUM(C673:D673)</f>
        <v>8000</v>
      </c>
    </row>
    <row r="674" customFormat="false" ht="22.35" hidden="false" customHeight="false" outlineLevel="0" collapsed="false">
      <c r="A674" s="72" t="s">
        <v>57</v>
      </c>
      <c r="B674" s="79" t="s">
        <v>58</v>
      </c>
      <c r="C674" s="69"/>
      <c r="D674" s="69"/>
      <c r="E674" s="69" t="n">
        <f aca="false">SUM(C674:D674)</f>
        <v>0</v>
      </c>
    </row>
    <row r="675" customFormat="false" ht="74.6" hidden="false" customHeight="false" outlineLevel="0" collapsed="false">
      <c r="A675" s="126" t="s">
        <v>665</v>
      </c>
      <c r="B675" s="79"/>
      <c r="C675" s="69"/>
      <c r="D675" s="69"/>
      <c r="E675" s="69"/>
    </row>
    <row r="676" customFormat="false" ht="12.8" hidden="false" customHeight="false" outlineLevel="0" collapsed="false">
      <c r="A676" s="75"/>
      <c r="B676" s="48"/>
      <c r="C676" s="69"/>
      <c r="D676" s="69"/>
      <c r="E676" s="69"/>
    </row>
    <row r="677" customFormat="false" ht="46.25" hidden="false" customHeight="false" outlineLevel="0" collapsed="false">
      <c r="A677" s="61" t="s">
        <v>666</v>
      </c>
      <c r="B677" s="76" t="s">
        <v>19</v>
      </c>
      <c r="C677" s="123" t="n">
        <f aca="false">SUM(C679:C684)</f>
        <v>6858700</v>
      </c>
      <c r="D677" s="123" t="n">
        <f aca="false">SUM(D679:D683)</f>
        <v>0</v>
      </c>
      <c r="E677" s="63" t="n">
        <f aca="false">SUM(C677:D677)</f>
        <v>6858700</v>
      </c>
    </row>
    <row r="678" customFormat="false" ht="22.35" hidden="false" customHeight="false" outlineLevel="0" collapsed="false">
      <c r="A678" s="75" t="s">
        <v>26</v>
      </c>
      <c r="B678" s="85"/>
      <c r="C678" s="73" t="n">
        <f aca="false">SUM(C679:C683)</f>
        <v>6858700</v>
      </c>
      <c r="D678" s="73"/>
      <c r="E678" s="69" t="n">
        <f aca="false">SUM(C678:D678)</f>
        <v>6858700</v>
      </c>
    </row>
    <row r="679" customFormat="false" ht="22.35" hidden="false" customHeight="false" outlineLevel="0" collapsed="false">
      <c r="A679" s="72" t="s">
        <v>654</v>
      </c>
      <c r="B679" s="48" t="s">
        <v>618</v>
      </c>
      <c r="C679" s="69" t="n">
        <v>6648500</v>
      </c>
      <c r="D679" s="69"/>
      <c r="E679" s="69" t="n">
        <f aca="false">SUM(C679:D679)</f>
        <v>6648500</v>
      </c>
    </row>
    <row r="680" customFormat="false" ht="22.35" hidden="false" customHeight="false" outlineLevel="0" collapsed="false">
      <c r="A680" s="72" t="s">
        <v>658</v>
      </c>
      <c r="B680" s="48" t="s">
        <v>620</v>
      </c>
      <c r="C680" s="69" t="n">
        <v>41100</v>
      </c>
      <c r="D680" s="69"/>
      <c r="E680" s="69" t="n">
        <f aca="false">SUM(C680:D680)</f>
        <v>41100</v>
      </c>
    </row>
    <row r="681" customFormat="false" ht="32.8" hidden="false" customHeight="false" outlineLevel="0" collapsed="false">
      <c r="A681" s="75" t="s">
        <v>30</v>
      </c>
      <c r="B681" s="48" t="s">
        <v>31</v>
      </c>
      <c r="C681" s="69" t="n">
        <v>126000</v>
      </c>
      <c r="D681" s="69"/>
      <c r="E681" s="69" t="n">
        <f aca="false">SUM(C681:D681)</f>
        <v>126000</v>
      </c>
    </row>
    <row r="682" customFormat="false" ht="53.7" hidden="false" customHeight="false" outlineLevel="0" collapsed="false">
      <c r="A682" s="72" t="s">
        <v>667</v>
      </c>
      <c r="B682" s="48" t="s">
        <v>668</v>
      </c>
      <c r="C682" s="69" t="n">
        <v>35100</v>
      </c>
      <c r="D682" s="69"/>
      <c r="E682" s="69" t="n">
        <f aca="false">SUM(C682:D682)</f>
        <v>35100</v>
      </c>
    </row>
    <row r="683" customFormat="false" ht="12.8" hidden="false" customHeight="false" outlineLevel="0" collapsed="false">
      <c r="A683" s="101" t="s">
        <v>655</v>
      </c>
      <c r="B683" s="124" t="s">
        <v>656</v>
      </c>
      <c r="C683" s="103" t="n">
        <v>8000</v>
      </c>
      <c r="D683" s="103"/>
      <c r="E683" s="103" t="n">
        <f aca="false">SUM(C683:D683)</f>
        <v>8000</v>
      </c>
    </row>
    <row r="684" customFormat="false" ht="22.35" hidden="false" customHeight="false" outlineLevel="0" collapsed="false">
      <c r="A684" s="72" t="s">
        <v>57</v>
      </c>
      <c r="B684" s="79" t="s">
        <v>58</v>
      </c>
      <c r="C684" s="69"/>
      <c r="D684" s="69"/>
      <c r="E684" s="69"/>
    </row>
    <row r="685" customFormat="false" ht="12.8" hidden="false" customHeight="false" outlineLevel="0" collapsed="false">
      <c r="A685" s="75"/>
      <c r="B685" s="48"/>
      <c r="C685" s="69"/>
      <c r="D685" s="69"/>
      <c r="E685" s="69"/>
    </row>
    <row r="686" customFormat="false" ht="46.25" hidden="false" customHeight="false" outlineLevel="0" collapsed="false">
      <c r="A686" s="61" t="s">
        <v>669</v>
      </c>
      <c r="B686" s="76" t="s">
        <v>19</v>
      </c>
      <c r="C686" s="123" t="n">
        <f aca="false">SUM(C688:C692)</f>
        <v>4698150</v>
      </c>
      <c r="D686" s="123" t="n">
        <f aca="false">SUM(D688:D692)</f>
        <v>0</v>
      </c>
      <c r="E686" s="63" t="n">
        <f aca="false">SUM(C686:D686)</f>
        <v>4698150</v>
      </c>
    </row>
    <row r="687" customFormat="false" ht="22.35" hidden="false" customHeight="false" outlineLevel="0" collapsed="false">
      <c r="A687" s="72" t="s">
        <v>26</v>
      </c>
      <c r="B687" s="179"/>
      <c r="C687" s="159" t="n">
        <f aca="false">SUM(C688:C692)</f>
        <v>4698150</v>
      </c>
      <c r="D687" s="176"/>
      <c r="E687" s="69" t="n">
        <f aca="false">SUM(C687:D687)</f>
        <v>4698150</v>
      </c>
    </row>
    <row r="688" customFormat="false" ht="22.35" hidden="false" customHeight="false" outlineLevel="0" collapsed="false">
      <c r="A688" s="72" t="s">
        <v>654</v>
      </c>
      <c r="B688" s="48" t="s">
        <v>618</v>
      </c>
      <c r="C688" s="69" t="n">
        <v>4628500</v>
      </c>
      <c r="D688" s="69"/>
      <c r="E688" s="69" t="n">
        <f aca="false">SUM(C688:D688)</f>
        <v>4628500</v>
      </c>
    </row>
    <row r="689" customFormat="false" ht="22.35" hidden="false" customHeight="false" outlineLevel="0" collapsed="false">
      <c r="A689" s="72" t="s">
        <v>658</v>
      </c>
      <c r="B689" s="48" t="s">
        <v>620</v>
      </c>
      <c r="C689" s="69" t="n">
        <v>6100</v>
      </c>
      <c r="D689" s="69"/>
      <c r="E689" s="69" t="n">
        <f aca="false">SUM(C689:D689)</f>
        <v>6100</v>
      </c>
    </row>
    <row r="690" customFormat="false" ht="32.8" hidden="false" customHeight="false" outlineLevel="0" collapsed="false">
      <c r="A690" s="75" t="s">
        <v>30</v>
      </c>
      <c r="B690" s="48" t="s">
        <v>31</v>
      </c>
      <c r="C690" s="69" t="n">
        <v>50000</v>
      </c>
      <c r="D690" s="69"/>
      <c r="E690" s="69" t="n">
        <f aca="false">SUM(C690:D690)</f>
        <v>50000</v>
      </c>
    </row>
    <row r="691" customFormat="false" ht="43.25" hidden="false" customHeight="false" outlineLevel="0" collapsed="false">
      <c r="A691" s="72" t="s">
        <v>659</v>
      </c>
      <c r="B691" s="48" t="s">
        <v>642</v>
      </c>
      <c r="C691" s="69" t="n">
        <v>6550</v>
      </c>
      <c r="D691" s="69"/>
      <c r="E691" s="69" t="n">
        <f aca="false">SUM(C691:D691)</f>
        <v>6550</v>
      </c>
    </row>
    <row r="692" customFormat="false" ht="12.8" hidden="false" customHeight="false" outlineLevel="0" collapsed="false">
      <c r="A692" s="72" t="s">
        <v>655</v>
      </c>
      <c r="B692" s="48" t="s">
        <v>656</v>
      </c>
      <c r="C692" s="69" t="n">
        <v>7000</v>
      </c>
      <c r="D692" s="69"/>
      <c r="E692" s="69" t="n">
        <f aca="false">SUM(C692:D692)</f>
        <v>7000</v>
      </c>
    </row>
    <row r="693" customFormat="false" ht="32.8" hidden="false" customHeight="false" outlineLevel="0" collapsed="false">
      <c r="A693" s="126" t="s">
        <v>670</v>
      </c>
      <c r="B693" s="48"/>
      <c r="C693" s="69"/>
      <c r="D693" s="69"/>
      <c r="E693" s="69"/>
    </row>
    <row r="694" customFormat="false" ht="12.8" hidden="false" customHeight="false" outlineLevel="0" collapsed="false">
      <c r="A694" s="75"/>
      <c r="B694" s="48"/>
      <c r="C694" s="69"/>
      <c r="D694" s="69"/>
      <c r="E694" s="69"/>
    </row>
    <row r="695" customFormat="false" ht="46.25" hidden="false" customHeight="false" outlineLevel="0" collapsed="false">
      <c r="A695" s="61" t="s">
        <v>671</v>
      </c>
      <c r="B695" s="76" t="s">
        <v>19</v>
      </c>
      <c r="C695" s="123" t="n">
        <f aca="false">SUM(C697:C701)</f>
        <v>4871500</v>
      </c>
      <c r="D695" s="123" t="n">
        <f aca="false">SUM(D697:D701)</f>
        <v>0</v>
      </c>
      <c r="E695" s="63" t="n">
        <f aca="false">SUM(C695:D695)</f>
        <v>4871500</v>
      </c>
    </row>
    <row r="696" customFormat="false" ht="22.35" hidden="false" customHeight="false" outlineLevel="0" collapsed="false">
      <c r="A696" s="72" t="s">
        <v>26</v>
      </c>
      <c r="B696" s="68"/>
      <c r="C696" s="69" t="n">
        <f aca="false">SUM(C697:C700)</f>
        <v>4871500</v>
      </c>
      <c r="D696" s="69" t="n">
        <f aca="false">SUM(D697:D700)</f>
        <v>0</v>
      </c>
      <c r="E696" s="69" t="n">
        <f aca="false">SUM(C696:D696)</f>
        <v>4871500</v>
      </c>
    </row>
    <row r="697" customFormat="false" ht="22.35" hidden="false" customHeight="false" outlineLevel="0" collapsed="false">
      <c r="A697" s="72" t="s">
        <v>654</v>
      </c>
      <c r="B697" s="48" t="s">
        <v>618</v>
      </c>
      <c r="C697" s="159" t="n">
        <v>4832200</v>
      </c>
      <c r="D697" s="159"/>
      <c r="E697" s="69" t="n">
        <f aca="false">SUM(C697:D697)</f>
        <v>4832200</v>
      </c>
    </row>
    <row r="698" customFormat="false" ht="32.8" hidden="false" customHeight="false" outlineLevel="0" collapsed="false">
      <c r="A698" s="75" t="s">
        <v>30</v>
      </c>
      <c r="B698" s="48" t="s">
        <v>31</v>
      </c>
      <c r="C698" s="69" t="n">
        <v>20000</v>
      </c>
      <c r="D698" s="69"/>
      <c r="E698" s="69" t="n">
        <f aca="false">SUM(C698:D698)</f>
        <v>20000</v>
      </c>
    </row>
    <row r="699" customFormat="false" ht="12.8" hidden="false" customHeight="false" outlineLevel="0" collapsed="false">
      <c r="A699" s="72" t="s">
        <v>655</v>
      </c>
      <c r="B699" s="48" t="s">
        <v>656</v>
      </c>
      <c r="C699" s="69" t="n">
        <v>8000</v>
      </c>
      <c r="D699" s="69"/>
      <c r="E699" s="69" t="n">
        <f aca="false">SUM(C699:D699)</f>
        <v>8000</v>
      </c>
    </row>
    <row r="700" customFormat="false" ht="22.35" hidden="false" customHeight="false" outlineLevel="0" collapsed="false">
      <c r="A700" s="72" t="s">
        <v>658</v>
      </c>
      <c r="B700" s="79" t="s">
        <v>620</v>
      </c>
      <c r="C700" s="69" t="n">
        <v>11300</v>
      </c>
      <c r="D700" s="69"/>
      <c r="E700" s="69" t="n">
        <f aca="false">SUM(C700:D700)</f>
        <v>11300</v>
      </c>
    </row>
    <row r="701" customFormat="false" ht="22.35" hidden="false" customHeight="false" outlineLevel="0" collapsed="false">
      <c r="A701" s="72" t="s">
        <v>672</v>
      </c>
      <c r="B701" s="79" t="s">
        <v>58</v>
      </c>
      <c r="C701" s="69"/>
      <c r="D701" s="69"/>
      <c r="E701" s="69" t="n">
        <f aca="false">SUM(C701:D701)</f>
        <v>0</v>
      </c>
    </row>
    <row r="702" customFormat="false" ht="12.8" hidden="false" customHeight="false" outlineLevel="0" collapsed="false">
      <c r="A702" s="72"/>
      <c r="B702" s="48"/>
      <c r="C702" s="69"/>
      <c r="D702" s="69"/>
      <c r="E702" s="69"/>
    </row>
    <row r="703" customFormat="false" ht="46.25" hidden="false" customHeight="false" outlineLevel="0" collapsed="false">
      <c r="A703" s="61" t="s">
        <v>673</v>
      </c>
      <c r="B703" s="76" t="s">
        <v>19</v>
      </c>
      <c r="C703" s="108" t="n">
        <f aca="false">SUM(C705:C710)</f>
        <v>4071530</v>
      </c>
      <c r="D703" s="108" t="n">
        <f aca="false">SUM(D705:D706)</f>
        <v>0</v>
      </c>
      <c r="E703" s="108" t="n">
        <f aca="false">SUM(C703:D703)</f>
        <v>4071530</v>
      </c>
    </row>
    <row r="704" customFormat="false" ht="22.35" hidden="false" customHeight="false" outlineLevel="0" collapsed="false">
      <c r="A704" s="72" t="s">
        <v>26</v>
      </c>
      <c r="B704" s="179"/>
      <c r="C704" s="111" t="n">
        <f aca="false">SUM(C705:C710)</f>
        <v>4071530</v>
      </c>
      <c r="D704" s="112"/>
      <c r="E704" s="69" t="n">
        <f aca="false">SUM(C704:D704)</f>
        <v>4071530</v>
      </c>
    </row>
    <row r="705" customFormat="false" ht="22.35" hidden="false" customHeight="false" outlineLevel="0" collapsed="false">
      <c r="A705" s="72" t="s">
        <v>654</v>
      </c>
      <c r="B705" s="48" t="s">
        <v>618</v>
      </c>
      <c r="C705" s="111" t="n">
        <v>3888800</v>
      </c>
      <c r="D705" s="112"/>
      <c r="E705" s="69" t="n">
        <f aca="false">SUM(C705:D705)</f>
        <v>3888800</v>
      </c>
    </row>
    <row r="706" customFormat="false" ht="22.35" hidden="false" customHeight="false" outlineLevel="0" collapsed="false">
      <c r="A706" s="72" t="s">
        <v>658</v>
      </c>
      <c r="B706" s="48" t="s">
        <v>620</v>
      </c>
      <c r="C706" s="111" t="n">
        <v>15200</v>
      </c>
      <c r="D706" s="112"/>
      <c r="E706" s="69" t="n">
        <f aca="false">SUM(C706:D706)</f>
        <v>15200</v>
      </c>
    </row>
    <row r="707" customFormat="false" ht="32.8" hidden="false" customHeight="false" outlineLevel="0" collapsed="false">
      <c r="A707" s="75" t="s">
        <v>30</v>
      </c>
      <c r="B707" s="48" t="s">
        <v>31</v>
      </c>
      <c r="C707" s="111" t="n">
        <v>82000</v>
      </c>
      <c r="D707" s="112"/>
      <c r="E707" s="69" t="n">
        <f aca="false">SUM(C707:D707)</f>
        <v>82000</v>
      </c>
    </row>
    <row r="708" customFormat="false" ht="43.25" hidden="false" customHeight="false" outlineLevel="0" collapsed="false">
      <c r="A708" s="75" t="s">
        <v>659</v>
      </c>
      <c r="B708" s="48" t="s">
        <v>642</v>
      </c>
      <c r="C708" s="111" t="n">
        <v>1050</v>
      </c>
      <c r="D708" s="112"/>
      <c r="E708" s="69" t="n">
        <f aca="false">SUM(C708:D708)</f>
        <v>1050</v>
      </c>
    </row>
    <row r="709" customFormat="false" ht="43.25" hidden="false" customHeight="false" outlineLevel="0" collapsed="false">
      <c r="A709" s="72" t="s">
        <v>660</v>
      </c>
      <c r="B709" s="48" t="s">
        <v>626</v>
      </c>
      <c r="C709" s="111" t="n">
        <v>78480</v>
      </c>
      <c r="D709" s="112"/>
      <c r="E709" s="69" t="n">
        <f aca="false">SUM(C709:D709)</f>
        <v>78480</v>
      </c>
    </row>
    <row r="710" customFormat="false" ht="12.8" hidden="false" customHeight="false" outlineLevel="0" collapsed="false">
      <c r="A710" s="72" t="s">
        <v>655</v>
      </c>
      <c r="B710" s="48" t="s">
        <v>656</v>
      </c>
      <c r="C710" s="69" t="n">
        <v>6000</v>
      </c>
      <c r="D710" s="69"/>
      <c r="E710" s="69" t="n">
        <f aca="false">SUM(C710:D710)</f>
        <v>6000</v>
      </c>
    </row>
    <row r="711" customFormat="false" ht="12.8" hidden="false" customHeight="false" outlineLevel="0" collapsed="false">
      <c r="A711" s="72"/>
      <c r="B711" s="48"/>
      <c r="C711" s="111"/>
      <c r="D711" s="112"/>
      <c r="E711" s="69"/>
    </row>
    <row r="712" customFormat="false" ht="46.25" hidden="false" customHeight="false" outlineLevel="0" collapsed="false">
      <c r="A712" s="61" t="s">
        <v>674</v>
      </c>
      <c r="B712" s="76" t="s">
        <v>19</v>
      </c>
      <c r="C712" s="108" t="n">
        <f aca="false">SUM(C714:C721)</f>
        <v>2449300</v>
      </c>
      <c r="D712" s="108" t="n">
        <f aca="false">SUM(D714:D721)</f>
        <v>0</v>
      </c>
      <c r="E712" s="108" t="n">
        <f aca="false">SUM(C712:D712)</f>
        <v>2449300</v>
      </c>
    </row>
    <row r="713" customFormat="false" ht="22.35" hidden="false" customHeight="false" outlineLevel="0" collapsed="false">
      <c r="A713" s="72" t="s">
        <v>26</v>
      </c>
      <c r="B713" s="68"/>
      <c r="C713" s="69" t="n">
        <f aca="false">SUM(C714:C719)</f>
        <v>2449300</v>
      </c>
      <c r="D713" s="69" t="n">
        <f aca="false">SUM(D714:D719)</f>
        <v>0</v>
      </c>
      <c r="E713" s="69" t="n">
        <f aca="false">SUM(C713:D713)</f>
        <v>2449300</v>
      </c>
    </row>
    <row r="714" customFormat="false" ht="22.35" hidden="false" customHeight="false" outlineLevel="0" collapsed="false">
      <c r="A714" s="72" t="s">
        <v>654</v>
      </c>
      <c r="B714" s="48" t="s">
        <v>618</v>
      </c>
      <c r="C714" s="111" t="n">
        <v>2359100</v>
      </c>
      <c r="D714" s="112"/>
      <c r="E714" s="69" t="n">
        <f aca="false">SUM(C714:D714)</f>
        <v>2359100</v>
      </c>
    </row>
    <row r="715" customFormat="false" ht="32.8" hidden="false" customHeight="false" outlineLevel="0" collapsed="false">
      <c r="A715" s="75" t="s">
        <v>30</v>
      </c>
      <c r="B715" s="48" t="s">
        <v>31</v>
      </c>
      <c r="C715" s="111" t="n">
        <v>61000</v>
      </c>
      <c r="D715" s="112"/>
      <c r="E715" s="69" t="n">
        <f aca="false">SUM(C715:D715)</f>
        <v>61000</v>
      </c>
    </row>
    <row r="716" customFormat="false" ht="22.35" hidden="false" customHeight="false" outlineLevel="0" collapsed="false">
      <c r="A716" s="72" t="s">
        <v>658</v>
      </c>
      <c r="B716" s="48" t="s">
        <v>620</v>
      </c>
      <c r="C716" s="111" t="n">
        <v>5200</v>
      </c>
      <c r="D716" s="112"/>
      <c r="E716" s="69" t="n">
        <f aca="false">SUM(C716:D716)</f>
        <v>5200</v>
      </c>
    </row>
    <row r="717" customFormat="false" ht="12.8" hidden="false" customHeight="false" outlineLevel="0" collapsed="false">
      <c r="A717" s="72" t="s">
        <v>655</v>
      </c>
      <c r="B717" s="48" t="s">
        <v>656</v>
      </c>
      <c r="C717" s="111" t="n">
        <v>7000</v>
      </c>
      <c r="D717" s="112"/>
      <c r="E717" s="69" t="n">
        <f aca="false">SUM(C717:D717)</f>
        <v>7000</v>
      </c>
    </row>
    <row r="718" customFormat="false" ht="74.6" hidden="false" customHeight="false" outlineLevel="0" collapsed="false">
      <c r="A718" s="126" t="s">
        <v>675</v>
      </c>
      <c r="B718" s="48"/>
      <c r="C718" s="111"/>
      <c r="D718" s="112"/>
      <c r="E718" s="69"/>
    </row>
    <row r="719" customFormat="false" ht="43.25" hidden="false" customHeight="false" outlineLevel="0" collapsed="false">
      <c r="A719" s="72" t="s">
        <v>660</v>
      </c>
      <c r="B719" s="79" t="s">
        <v>626</v>
      </c>
      <c r="C719" s="69" t="n">
        <v>17000</v>
      </c>
      <c r="D719" s="69"/>
      <c r="E719" s="69" t="n">
        <f aca="false">SUM(C719:D719)</f>
        <v>17000</v>
      </c>
    </row>
    <row r="720" customFormat="false" ht="32.8" hidden="false" customHeight="false" outlineLevel="0" collapsed="false">
      <c r="A720" s="75" t="s">
        <v>55</v>
      </c>
      <c r="B720" s="79" t="s">
        <v>56</v>
      </c>
      <c r="C720" s="111"/>
      <c r="D720" s="112"/>
      <c r="E720" s="69" t="n">
        <f aca="false">SUM(C720:D720)</f>
        <v>0</v>
      </c>
    </row>
    <row r="721" customFormat="false" ht="22.35" hidden="false" customHeight="false" outlineLevel="0" collapsed="false">
      <c r="A721" s="75" t="s">
        <v>57</v>
      </c>
      <c r="B721" s="79" t="s">
        <v>58</v>
      </c>
      <c r="C721" s="111"/>
      <c r="D721" s="112"/>
      <c r="E721" s="69" t="n">
        <f aca="false">SUM(C721:D721)</f>
        <v>0</v>
      </c>
    </row>
    <row r="722" customFormat="false" ht="12.8" hidden="false" customHeight="false" outlineLevel="0" collapsed="false">
      <c r="A722" s="72"/>
      <c r="B722" s="48"/>
      <c r="C722" s="69"/>
      <c r="D722" s="69"/>
      <c r="E722" s="69"/>
    </row>
    <row r="723" customFormat="false" ht="46.25" hidden="false" customHeight="false" outlineLevel="0" collapsed="false">
      <c r="A723" s="61" t="s">
        <v>676</v>
      </c>
      <c r="B723" s="76" t="s">
        <v>19</v>
      </c>
      <c r="C723" s="123" t="n">
        <f aca="false">SUM(C725:C730)</f>
        <v>6291200</v>
      </c>
      <c r="D723" s="123" t="n">
        <f aca="false">SUM(D725:D725)</f>
        <v>0</v>
      </c>
      <c r="E723" s="63" t="n">
        <f aca="false">SUM(C723:D723)</f>
        <v>6291200</v>
      </c>
    </row>
    <row r="724" customFormat="false" ht="22.35" hidden="false" customHeight="false" outlineLevel="0" collapsed="false">
      <c r="A724" s="72" t="s">
        <v>26</v>
      </c>
      <c r="B724" s="68"/>
      <c r="C724" s="69" t="n">
        <f aca="false">SUM(C725:C729)</f>
        <v>6291200</v>
      </c>
      <c r="D724" s="69" t="n">
        <f aca="false">SUM(D725:D729)</f>
        <v>0</v>
      </c>
      <c r="E724" s="69" t="n">
        <f aca="false">SUM(C724:D724)</f>
        <v>6291200</v>
      </c>
    </row>
    <row r="725" customFormat="false" ht="22.35" hidden="false" customHeight="false" outlineLevel="0" collapsed="false">
      <c r="A725" s="72" t="s">
        <v>654</v>
      </c>
      <c r="B725" s="48" t="s">
        <v>618</v>
      </c>
      <c r="C725" s="69" t="n">
        <v>6080700</v>
      </c>
      <c r="D725" s="69"/>
      <c r="E725" s="69" t="n">
        <f aca="false">SUM(C725:D725)</f>
        <v>6080700</v>
      </c>
    </row>
    <row r="726" customFormat="false" ht="22.35" hidden="false" customHeight="false" outlineLevel="0" collapsed="false">
      <c r="A726" s="72" t="s">
        <v>658</v>
      </c>
      <c r="B726" s="48" t="s">
        <v>620</v>
      </c>
      <c r="C726" s="69" t="n">
        <v>13500</v>
      </c>
      <c r="D726" s="69"/>
      <c r="E726" s="69" t="n">
        <f aca="false">SUM(C726:D726)</f>
        <v>13500</v>
      </c>
    </row>
    <row r="727" customFormat="false" ht="32.8" hidden="false" customHeight="false" outlineLevel="0" collapsed="false">
      <c r="A727" s="75" t="s">
        <v>30</v>
      </c>
      <c r="B727" s="48" t="s">
        <v>31</v>
      </c>
      <c r="C727" s="111" t="n">
        <v>76000</v>
      </c>
      <c r="D727" s="112"/>
      <c r="E727" s="69" t="n">
        <f aca="false">SUM(C727:D727)</f>
        <v>76000</v>
      </c>
    </row>
    <row r="728" customFormat="false" ht="53.7" hidden="false" customHeight="false" outlineLevel="0" collapsed="false">
      <c r="A728" s="75" t="s">
        <v>667</v>
      </c>
      <c r="B728" s="48" t="s">
        <v>668</v>
      </c>
      <c r="C728" s="111" t="n">
        <v>96000</v>
      </c>
      <c r="D728" s="112"/>
      <c r="E728" s="69" t="n">
        <f aca="false">SUM(C728:D728)</f>
        <v>96000</v>
      </c>
    </row>
    <row r="729" customFormat="false" ht="12.8" hidden="false" customHeight="false" outlineLevel="0" collapsed="false">
      <c r="A729" s="72" t="s">
        <v>655</v>
      </c>
      <c r="B729" s="48" t="s">
        <v>656</v>
      </c>
      <c r="C729" s="69" t="n">
        <v>25000</v>
      </c>
      <c r="D729" s="69"/>
      <c r="E729" s="69" t="n">
        <f aca="false">SUM(C729:D729)</f>
        <v>25000</v>
      </c>
    </row>
    <row r="730" customFormat="false" ht="32.8" hidden="false" customHeight="false" outlineLevel="0" collapsed="false">
      <c r="A730" s="75" t="s">
        <v>55</v>
      </c>
      <c r="B730" s="48" t="s">
        <v>56</v>
      </c>
      <c r="C730" s="69"/>
      <c r="D730" s="69"/>
      <c r="E730" s="69" t="n">
        <f aca="false">SUM(C730:D730)</f>
        <v>0</v>
      </c>
    </row>
    <row r="731" customFormat="false" ht="22.35" hidden="false" customHeight="false" outlineLevel="0" collapsed="false">
      <c r="A731" s="75" t="s">
        <v>57</v>
      </c>
      <c r="B731" s="48" t="s">
        <v>58</v>
      </c>
      <c r="C731" s="69"/>
      <c r="D731" s="69"/>
      <c r="E731" s="69"/>
    </row>
    <row r="732" customFormat="false" ht="12.8" hidden="false" customHeight="false" outlineLevel="0" collapsed="false">
      <c r="A732" s="75"/>
      <c r="B732" s="48"/>
      <c r="C732" s="69"/>
      <c r="D732" s="69"/>
      <c r="E732" s="69"/>
    </row>
    <row r="733" customFormat="false" ht="46.25" hidden="false" customHeight="false" outlineLevel="0" collapsed="false">
      <c r="A733" s="61" t="s">
        <v>677</v>
      </c>
      <c r="B733" s="76" t="s">
        <v>19</v>
      </c>
      <c r="C733" s="123" t="n">
        <f aca="false">SUM(C735:C739)</f>
        <v>3898600</v>
      </c>
      <c r="D733" s="123" t="n">
        <f aca="false">SUM(D735:D739)</f>
        <v>0</v>
      </c>
      <c r="E733" s="63" t="n">
        <f aca="false">SUM(C733:D733)</f>
        <v>3898600</v>
      </c>
    </row>
    <row r="734" customFormat="false" ht="22.35" hidden="false" customHeight="false" outlineLevel="0" collapsed="false">
      <c r="A734" s="72" t="s">
        <v>26</v>
      </c>
      <c r="B734" s="68"/>
      <c r="C734" s="69" t="n">
        <f aca="false">SUM(C735:C738)</f>
        <v>3898600</v>
      </c>
      <c r="D734" s="69" t="n">
        <f aca="false">SUM(D735:D738)</f>
        <v>0</v>
      </c>
      <c r="E734" s="69" t="n">
        <f aca="false">SUM(C734:D734)</f>
        <v>3898600</v>
      </c>
    </row>
    <row r="735" customFormat="false" ht="22.35" hidden="false" customHeight="false" outlineLevel="0" collapsed="false">
      <c r="A735" s="72" t="s">
        <v>654</v>
      </c>
      <c r="B735" s="48" t="s">
        <v>618</v>
      </c>
      <c r="C735" s="69" t="n">
        <v>3768700</v>
      </c>
      <c r="D735" s="69"/>
      <c r="E735" s="69" t="n">
        <f aca="false">SUM(C735:D735)</f>
        <v>3768700</v>
      </c>
    </row>
    <row r="736" customFormat="false" ht="22.35" hidden="false" customHeight="false" outlineLevel="0" collapsed="false">
      <c r="A736" s="72" t="s">
        <v>658</v>
      </c>
      <c r="B736" s="48" t="s">
        <v>620</v>
      </c>
      <c r="C736" s="69" t="n">
        <v>29900</v>
      </c>
      <c r="D736" s="69"/>
      <c r="E736" s="69" t="n">
        <f aca="false">SUM(C736:D736)</f>
        <v>29900</v>
      </c>
    </row>
    <row r="737" customFormat="false" ht="32.8" hidden="false" customHeight="false" outlineLevel="0" collapsed="false">
      <c r="A737" s="75" t="s">
        <v>30</v>
      </c>
      <c r="B737" s="48" t="s">
        <v>31</v>
      </c>
      <c r="C737" s="69" t="n">
        <v>90000</v>
      </c>
      <c r="D737" s="69"/>
      <c r="E737" s="69" t="n">
        <f aca="false">SUM(C737:D737)</f>
        <v>90000</v>
      </c>
    </row>
    <row r="738" customFormat="false" ht="12.8" hidden="false" customHeight="false" outlineLevel="0" collapsed="false">
      <c r="A738" s="72" t="s">
        <v>655</v>
      </c>
      <c r="B738" s="48" t="s">
        <v>656</v>
      </c>
      <c r="C738" s="69" t="n">
        <v>10000</v>
      </c>
      <c r="D738" s="69"/>
      <c r="E738" s="69" t="n">
        <f aca="false">SUM(C738:D738)</f>
        <v>10000</v>
      </c>
    </row>
    <row r="739" customFormat="false" ht="22.35" hidden="false" customHeight="false" outlineLevel="0" collapsed="false">
      <c r="A739" s="72" t="s">
        <v>57</v>
      </c>
      <c r="B739" s="79" t="s">
        <v>58</v>
      </c>
      <c r="C739" s="69"/>
      <c r="D739" s="69"/>
      <c r="E739" s="69" t="n">
        <f aca="false">SUM(C739:D739)</f>
        <v>0</v>
      </c>
    </row>
    <row r="740" customFormat="false" ht="12.8" hidden="false" customHeight="false" outlineLevel="0" collapsed="false">
      <c r="A740" s="72"/>
      <c r="B740" s="48"/>
      <c r="C740" s="69"/>
      <c r="D740" s="69"/>
      <c r="E740" s="69"/>
    </row>
    <row r="741" customFormat="false" ht="46.25" hidden="false" customHeight="false" outlineLevel="0" collapsed="false">
      <c r="A741" s="61" t="s">
        <v>678</v>
      </c>
      <c r="B741" s="76" t="s">
        <v>19</v>
      </c>
      <c r="C741" s="123" t="n">
        <f aca="false">SUM(C743:C747)</f>
        <v>4455100</v>
      </c>
      <c r="D741" s="123" t="n">
        <f aca="false">SUM(D743:D743)</f>
        <v>0</v>
      </c>
      <c r="E741" s="63" t="n">
        <f aca="false">SUM(C741:D741)</f>
        <v>4455100</v>
      </c>
    </row>
    <row r="742" customFormat="false" ht="22.35" hidden="false" customHeight="false" outlineLevel="0" collapsed="false">
      <c r="A742" s="75" t="s">
        <v>26</v>
      </c>
      <c r="B742" s="85"/>
      <c r="C742" s="73" t="n">
        <f aca="false">SUM(C743:C746)</f>
        <v>4455100</v>
      </c>
      <c r="D742" s="73"/>
      <c r="E742" s="69" t="n">
        <f aca="false">SUM(C742:D742)</f>
        <v>4455100</v>
      </c>
    </row>
    <row r="743" customFormat="false" ht="22.35" hidden="false" customHeight="false" outlineLevel="0" collapsed="false">
      <c r="A743" s="72" t="s">
        <v>654</v>
      </c>
      <c r="B743" s="48" t="s">
        <v>618</v>
      </c>
      <c r="C743" s="69" t="n">
        <v>4290100</v>
      </c>
      <c r="D743" s="69"/>
      <c r="E743" s="69" t="n">
        <f aca="false">SUM(C743:D743)</f>
        <v>4290100</v>
      </c>
    </row>
    <row r="744" customFormat="false" ht="22.35" hidden="false" customHeight="false" outlineLevel="0" collapsed="false">
      <c r="A744" s="72" t="s">
        <v>658</v>
      </c>
      <c r="B744" s="48" t="s">
        <v>620</v>
      </c>
      <c r="C744" s="69"/>
      <c r="D744" s="69"/>
      <c r="E744" s="69" t="n">
        <f aca="false">SUM(C744:D744)</f>
        <v>0</v>
      </c>
    </row>
    <row r="745" customFormat="false" ht="32.8" hidden="false" customHeight="false" outlineLevel="0" collapsed="false">
      <c r="A745" s="75" t="s">
        <v>30</v>
      </c>
      <c r="B745" s="48" t="s">
        <v>31</v>
      </c>
      <c r="C745" s="69" t="n">
        <v>160000</v>
      </c>
      <c r="D745" s="69"/>
      <c r="E745" s="69" t="n">
        <f aca="false">SUM(C745:D745)</f>
        <v>160000</v>
      </c>
    </row>
    <row r="746" customFormat="false" ht="12.8" hidden="false" customHeight="false" outlineLevel="0" collapsed="false">
      <c r="A746" s="72" t="s">
        <v>655</v>
      </c>
      <c r="B746" s="48" t="s">
        <v>656</v>
      </c>
      <c r="C746" s="69" t="n">
        <v>5000</v>
      </c>
      <c r="D746" s="69"/>
      <c r="E746" s="69" t="n">
        <f aca="false">SUM(C746:D746)</f>
        <v>5000</v>
      </c>
    </row>
    <row r="747" customFormat="false" ht="22.35" hidden="false" customHeight="false" outlineLevel="0" collapsed="false">
      <c r="A747" s="72" t="s">
        <v>57</v>
      </c>
      <c r="B747" s="79" t="s">
        <v>58</v>
      </c>
      <c r="C747" s="69"/>
      <c r="D747" s="69"/>
      <c r="E747" s="69" t="n">
        <f aca="false">SUM(C747:D747)</f>
        <v>0</v>
      </c>
    </row>
    <row r="748" customFormat="false" ht="12.8" hidden="false" customHeight="false" outlineLevel="0" collapsed="false">
      <c r="A748" s="72"/>
      <c r="B748" s="48"/>
      <c r="C748" s="69"/>
      <c r="D748" s="69"/>
      <c r="E748" s="69"/>
    </row>
    <row r="749" customFormat="false" ht="46.25" hidden="false" customHeight="false" outlineLevel="0" collapsed="false">
      <c r="A749" s="88" t="s">
        <v>679</v>
      </c>
      <c r="B749" s="96" t="s">
        <v>19</v>
      </c>
      <c r="C749" s="90" t="n">
        <f aca="false">SUM(C751:C755)</f>
        <v>4442100</v>
      </c>
      <c r="D749" s="90" t="n">
        <f aca="false">SUM(D751:D755)</f>
        <v>0</v>
      </c>
      <c r="E749" s="90" t="n">
        <f aca="false">SUM(C749:D749)</f>
        <v>4442100</v>
      </c>
    </row>
    <row r="750" customFormat="false" ht="22.35" hidden="false" customHeight="false" outlineLevel="0" collapsed="false">
      <c r="A750" s="72" t="s">
        <v>26</v>
      </c>
      <c r="B750" s="180"/>
      <c r="C750" s="111" t="n">
        <f aca="false">SUM(C751:C755)</f>
        <v>4442100</v>
      </c>
      <c r="D750" s="163"/>
      <c r="E750" s="69" t="n">
        <f aca="false">SUM(C750:D750)</f>
        <v>4442100</v>
      </c>
    </row>
    <row r="751" customFormat="false" ht="22.35" hidden="false" customHeight="false" outlineLevel="0" collapsed="false">
      <c r="A751" s="72" t="s">
        <v>654</v>
      </c>
      <c r="B751" s="48" t="s">
        <v>618</v>
      </c>
      <c r="C751" s="111" t="n">
        <v>4345200</v>
      </c>
      <c r="D751" s="163"/>
      <c r="E751" s="69" t="n">
        <f aca="false">SUM(C751:D751)</f>
        <v>4345200</v>
      </c>
    </row>
    <row r="752" customFormat="false" ht="22.35" hidden="false" customHeight="false" outlineLevel="0" collapsed="false">
      <c r="A752" s="75" t="s">
        <v>658</v>
      </c>
      <c r="B752" s="48" t="s">
        <v>620</v>
      </c>
      <c r="C752" s="69" t="n">
        <f aca="false">15300+25000</f>
        <v>40300</v>
      </c>
      <c r="D752" s="69"/>
      <c r="E752" s="69" t="n">
        <f aca="false">SUM(C752:D752)</f>
        <v>40300</v>
      </c>
    </row>
    <row r="753" customFormat="false" ht="74.6" hidden="false" customHeight="false" outlineLevel="0" collapsed="false">
      <c r="A753" s="126" t="s">
        <v>680</v>
      </c>
      <c r="B753" s="48"/>
      <c r="C753" s="69"/>
      <c r="D753" s="69"/>
      <c r="E753" s="69"/>
    </row>
    <row r="754" customFormat="false" ht="32.8" hidden="false" customHeight="false" outlineLevel="0" collapsed="false">
      <c r="A754" s="75" t="s">
        <v>30</v>
      </c>
      <c r="B754" s="48" t="s">
        <v>31</v>
      </c>
      <c r="C754" s="69" t="n">
        <v>51600</v>
      </c>
      <c r="D754" s="69"/>
      <c r="E754" s="69" t="n">
        <f aca="false">SUM(C754:D754)</f>
        <v>51600</v>
      </c>
    </row>
    <row r="755" customFormat="false" ht="12.8" hidden="false" customHeight="false" outlineLevel="0" collapsed="false">
      <c r="A755" s="72" t="s">
        <v>655</v>
      </c>
      <c r="B755" s="87" t="s">
        <v>656</v>
      </c>
      <c r="C755" s="111" t="n">
        <v>5000</v>
      </c>
      <c r="D755" s="163"/>
      <c r="E755" s="69" t="n">
        <f aca="false">SUM(C755:D755)</f>
        <v>5000</v>
      </c>
    </row>
    <row r="756" customFormat="false" ht="12.8" hidden="false" customHeight="false" outlineLevel="0" collapsed="false">
      <c r="A756" s="75"/>
      <c r="B756" s="87"/>
      <c r="C756" s="69"/>
      <c r="D756" s="69"/>
      <c r="E756" s="69"/>
    </row>
    <row r="757" customFormat="false" ht="46.25" hidden="false" customHeight="false" outlineLevel="0" collapsed="false">
      <c r="A757" s="61" t="s">
        <v>681</v>
      </c>
      <c r="B757" s="76" t="s">
        <v>19</v>
      </c>
      <c r="C757" s="108" t="n">
        <f aca="false">SUM(C759:C762)</f>
        <v>3777900</v>
      </c>
      <c r="D757" s="108" t="n">
        <f aca="false">SUM(D759:D761)</f>
        <v>0</v>
      </c>
      <c r="E757" s="108" t="n">
        <f aca="false">SUM(C757:D757)</f>
        <v>3777900</v>
      </c>
    </row>
    <row r="758" customFormat="false" ht="22.35" hidden="false" customHeight="false" outlineLevel="0" collapsed="false">
      <c r="A758" s="72" t="s">
        <v>26</v>
      </c>
      <c r="B758" s="179"/>
      <c r="C758" s="111" t="n">
        <f aca="false">SUM(C759:C762)</f>
        <v>3777900</v>
      </c>
      <c r="D758" s="112"/>
      <c r="E758" s="69" t="n">
        <f aca="false">SUM(C758:D758)</f>
        <v>3777900</v>
      </c>
    </row>
    <row r="759" customFormat="false" ht="22.35" hidden="false" customHeight="false" outlineLevel="0" collapsed="false">
      <c r="A759" s="72" t="s">
        <v>654</v>
      </c>
      <c r="B759" s="79" t="s">
        <v>618</v>
      </c>
      <c r="C759" s="111" t="n">
        <v>3705100</v>
      </c>
      <c r="D759" s="112"/>
      <c r="E759" s="69" t="n">
        <f aca="false">SUM(C759:D759)</f>
        <v>3705100</v>
      </c>
    </row>
    <row r="760" customFormat="false" ht="22.35" hidden="false" customHeight="false" outlineLevel="0" collapsed="false">
      <c r="A760" s="72" t="s">
        <v>658</v>
      </c>
      <c r="B760" s="79" t="s">
        <v>620</v>
      </c>
      <c r="C760" s="111" t="n">
        <v>15800</v>
      </c>
      <c r="D760" s="163"/>
      <c r="E760" s="69" t="n">
        <f aca="false">SUM(C760:D760)</f>
        <v>15800</v>
      </c>
    </row>
    <row r="761" customFormat="false" ht="32.8" hidden="false" customHeight="false" outlineLevel="0" collapsed="false">
      <c r="A761" s="75" t="s">
        <v>30</v>
      </c>
      <c r="B761" s="79" t="s">
        <v>31</v>
      </c>
      <c r="C761" s="111" t="n">
        <v>50000</v>
      </c>
      <c r="D761" s="112"/>
      <c r="E761" s="69" t="n">
        <f aca="false">SUM(C761:D761)</f>
        <v>50000</v>
      </c>
    </row>
    <row r="762" customFormat="false" ht="12.8" hidden="false" customHeight="false" outlineLevel="0" collapsed="false">
      <c r="A762" s="75" t="s">
        <v>655</v>
      </c>
      <c r="B762" s="79" t="s">
        <v>656</v>
      </c>
      <c r="C762" s="111" t="n">
        <v>7000</v>
      </c>
      <c r="D762" s="112"/>
      <c r="E762" s="69" t="n">
        <f aca="false">SUM(C762:D762)</f>
        <v>7000</v>
      </c>
    </row>
    <row r="763" customFormat="false" ht="22.35" hidden="false" customHeight="false" outlineLevel="0" collapsed="false">
      <c r="A763" s="116" t="s">
        <v>57</v>
      </c>
      <c r="B763" s="181" t="s">
        <v>58</v>
      </c>
      <c r="C763" s="155"/>
      <c r="D763" s="108"/>
      <c r="E763" s="103"/>
    </row>
    <row r="764" customFormat="false" ht="12.8" hidden="false" customHeight="false" outlineLevel="0" collapsed="false">
      <c r="A764" s="72"/>
      <c r="B764" s="87"/>
      <c r="C764" s="111"/>
      <c r="D764" s="112"/>
      <c r="E764" s="69"/>
    </row>
    <row r="765" customFormat="false" ht="46.25" hidden="false" customHeight="false" outlineLevel="0" collapsed="false">
      <c r="A765" s="61" t="s">
        <v>682</v>
      </c>
      <c r="B765" s="76" t="s">
        <v>19</v>
      </c>
      <c r="C765" s="108" t="n">
        <f aca="false">SUM(C767:C771)</f>
        <v>8937300</v>
      </c>
      <c r="D765" s="108" t="n">
        <f aca="false">SUM(D767:D768)</f>
        <v>0</v>
      </c>
      <c r="E765" s="108" t="n">
        <f aca="false">SUM(C765:D765)</f>
        <v>8937300</v>
      </c>
    </row>
    <row r="766" customFormat="false" ht="22.35" hidden="false" customHeight="false" outlineLevel="0" collapsed="false">
      <c r="A766" s="75" t="s">
        <v>26</v>
      </c>
      <c r="B766" s="85"/>
      <c r="C766" s="69" t="n">
        <f aca="false">SUM(C767:C770)</f>
        <v>8937300</v>
      </c>
      <c r="D766" s="69"/>
      <c r="E766" s="69" t="n">
        <f aca="false">SUM(C766:D766)</f>
        <v>8937300</v>
      </c>
    </row>
    <row r="767" customFormat="false" ht="22.35" hidden="false" customHeight="false" outlineLevel="0" collapsed="false">
      <c r="A767" s="72" t="s">
        <v>654</v>
      </c>
      <c r="B767" s="48" t="s">
        <v>618</v>
      </c>
      <c r="C767" s="111" t="n">
        <v>8821100</v>
      </c>
      <c r="D767" s="112"/>
      <c r="E767" s="69" t="n">
        <f aca="false">SUM(C767:D767)</f>
        <v>8821100</v>
      </c>
    </row>
    <row r="768" customFormat="false" ht="22.35" hidden="false" customHeight="false" outlineLevel="0" collapsed="false">
      <c r="A768" s="72" t="s">
        <v>658</v>
      </c>
      <c r="B768" s="48" t="s">
        <v>620</v>
      </c>
      <c r="C768" s="111" t="n">
        <v>50200</v>
      </c>
      <c r="D768" s="112"/>
      <c r="E768" s="69" t="n">
        <f aca="false">SUM(C768:D768)</f>
        <v>50200</v>
      </c>
    </row>
    <row r="769" customFormat="false" ht="32.8" hidden="false" customHeight="false" outlineLevel="0" collapsed="false">
      <c r="A769" s="75" t="s">
        <v>30</v>
      </c>
      <c r="B769" s="48" t="s">
        <v>31</v>
      </c>
      <c r="C769" s="111" t="n">
        <v>56000</v>
      </c>
      <c r="D769" s="112"/>
      <c r="E769" s="69" t="n">
        <f aca="false">SUM(C769:D769)</f>
        <v>56000</v>
      </c>
    </row>
    <row r="770" customFormat="false" ht="12.8" hidden="false" customHeight="false" outlineLevel="0" collapsed="false">
      <c r="A770" s="72" t="s">
        <v>655</v>
      </c>
      <c r="B770" s="48" t="s">
        <v>656</v>
      </c>
      <c r="C770" s="111" t="n">
        <v>10000</v>
      </c>
      <c r="D770" s="112"/>
      <c r="E770" s="69" t="n">
        <f aca="false">SUM(C770:D770)</f>
        <v>10000</v>
      </c>
    </row>
    <row r="771" customFormat="false" ht="32.8" hidden="false" customHeight="false" outlineLevel="0" collapsed="false">
      <c r="A771" s="75" t="s">
        <v>55</v>
      </c>
      <c r="B771" s="48" t="s">
        <v>56</v>
      </c>
      <c r="C771" s="111"/>
      <c r="D771" s="112"/>
      <c r="E771" s="69"/>
    </row>
    <row r="772" customFormat="false" ht="12.8" hidden="false" customHeight="false" outlineLevel="0" collapsed="false">
      <c r="A772" s="72"/>
      <c r="B772" s="48"/>
      <c r="C772" s="111"/>
      <c r="D772" s="112"/>
      <c r="E772" s="69"/>
    </row>
    <row r="773" customFormat="false" ht="46.25" hidden="false" customHeight="false" outlineLevel="0" collapsed="false">
      <c r="A773" s="61" t="s">
        <v>683</v>
      </c>
      <c r="B773" s="76" t="s">
        <v>19</v>
      </c>
      <c r="C773" s="108" t="n">
        <f aca="false">SUM(C775:C780)</f>
        <v>11660176</v>
      </c>
      <c r="D773" s="108" t="n">
        <f aca="false">SUM(D775:D776)</f>
        <v>0</v>
      </c>
      <c r="E773" s="108" t="n">
        <f aca="false">SUM(C773:D773)</f>
        <v>11660176</v>
      </c>
    </row>
    <row r="774" customFormat="false" ht="22.35" hidden="false" customHeight="false" outlineLevel="0" collapsed="false">
      <c r="A774" s="72" t="s">
        <v>26</v>
      </c>
      <c r="B774" s="179"/>
      <c r="C774" s="111" t="n">
        <f aca="false">SUM(C775:C780)</f>
        <v>11660176</v>
      </c>
      <c r="D774" s="112"/>
      <c r="E774" s="69" t="n">
        <f aca="false">SUM(C774:D774)</f>
        <v>11660176</v>
      </c>
    </row>
    <row r="775" customFormat="false" ht="22.35" hidden="false" customHeight="false" outlineLevel="0" collapsed="false">
      <c r="A775" s="72" t="s">
        <v>654</v>
      </c>
      <c r="B775" s="48" t="s">
        <v>618</v>
      </c>
      <c r="C775" s="111" t="n">
        <v>11537300</v>
      </c>
      <c r="D775" s="112"/>
      <c r="E775" s="69" t="n">
        <f aca="false">SUM(C775:D775)</f>
        <v>11537300</v>
      </c>
    </row>
    <row r="776" customFormat="false" ht="22.35" hidden="false" customHeight="false" outlineLevel="0" collapsed="false">
      <c r="A776" s="72" t="s">
        <v>658</v>
      </c>
      <c r="B776" s="48" t="s">
        <v>620</v>
      </c>
      <c r="C776" s="111" t="n">
        <v>43300</v>
      </c>
      <c r="D776" s="112"/>
      <c r="E776" s="69" t="n">
        <f aca="false">SUM(C776:D776)</f>
        <v>43300</v>
      </c>
    </row>
    <row r="777" customFormat="false" ht="32.8" hidden="false" customHeight="false" outlineLevel="0" collapsed="false">
      <c r="A777" s="75" t="s">
        <v>30</v>
      </c>
      <c r="B777" s="48" t="s">
        <v>31</v>
      </c>
      <c r="C777" s="111" t="n">
        <v>51000</v>
      </c>
      <c r="D777" s="112"/>
      <c r="E777" s="69" t="n">
        <f aca="false">SUM(C777:D777)</f>
        <v>51000</v>
      </c>
    </row>
    <row r="778" customFormat="false" ht="43.25" hidden="false" customHeight="false" outlineLevel="0" collapsed="false">
      <c r="A778" s="72" t="s">
        <v>659</v>
      </c>
      <c r="B778" s="48" t="s">
        <v>642</v>
      </c>
      <c r="C778" s="111" t="n">
        <v>15576</v>
      </c>
      <c r="D778" s="112"/>
      <c r="E778" s="69" t="n">
        <f aca="false">SUM(C778:D778)</f>
        <v>15576</v>
      </c>
    </row>
    <row r="779" customFormat="false" ht="22.35" hidden="false" customHeight="false" outlineLevel="0" collapsed="false">
      <c r="A779" s="72" t="s">
        <v>684</v>
      </c>
      <c r="B779" s="48" t="s">
        <v>685</v>
      </c>
      <c r="C779" s="111"/>
      <c r="D779" s="112"/>
      <c r="E779" s="69"/>
    </row>
    <row r="780" customFormat="false" ht="12.8" hidden="false" customHeight="false" outlineLevel="0" collapsed="false">
      <c r="A780" s="72" t="s">
        <v>655</v>
      </c>
      <c r="B780" s="48" t="s">
        <v>656</v>
      </c>
      <c r="C780" s="111" t="n">
        <v>13000</v>
      </c>
      <c r="D780" s="112"/>
      <c r="E780" s="69" t="n">
        <f aca="false">SUM(C780:D780)</f>
        <v>13000</v>
      </c>
    </row>
    <row r="781" customFormat="false" ht="12.8" hidden="false" customHeight="false" outlineLevel="0" collapsed="false">
      <c r="A781" s="72"/>
      <c r="B781" s="87"/>
      <c r="C781" s="111"/>
      <c r="D781" s="112"/>
      <c r="E781" s="69"/>
    </row>
    <row r="782" customFormat="false" ht="57.45" hidden="false" customHeight="false" outlineLevel="0" collapsed="false">
      <c r="A782" s="61" t="s">
        <v>686</v>
      </c>
      <c r="B782" s="76" t="s">
        <v>19</v>
      </c>
      <c r="C782" s="108" t="n">
        <f aca="false">SUM(C784:C788)</f>
        <v>8435900</v>
      </c>
      <c r="D782" s="108" t="n">
        <f aca="false">SUM(D784:D788)</f>
        <v>0</v>
      </c>
      <c r="E782" s="108" t="n">
        <f aca="false">SUM(C782:D782)</f>
        <v>8435900</v>
      </c>
    </row>
    <row r="783" customFormat="false" ht="22.35" hidden="false" customHeight="false" outlineLevel="0" collapsed="false">
      <c r="A783" s="72" t="s">
        <v>26</v>
      </c>
      <c r="B783" s="68"/>
      <c r="C783" s="111" t="n">
        <f aca="false">SUM(C784:C787)</f>
        <v>8435900</v>
      </c>
      <c r="D783" s="111" t="n">
        <f aca="false">SUM(D784:D787)</f>
        <v>0</v>
      </c>
      <c r="E783" s="69" t="n">
        <f aca="false">SUM(C783:D783)</f>
        <v>8435900</v>
      </c>
    </row>
    <row r="784" customFormat="false" ht="22.35" hidden="false" customHeight="false" outlineLevel="0" collapsed="false">
      <c r="A784" s="72" t="s">
        <v>654</v>
      </c>
      <c r="B784" s="48" t="s">
        <v>618</v>
      </c>
      <c r="C784" s="111" t="n">
        <v>8374400</v>
      </c>
      <c r="D784" s="111"/>
      <c r="E784" s="69" t="n">
        <f aca="false">SUM(C784:D784)</f>
        <v>8374400</v>
      </c>
    </row>
    <row r="785" customFormat="false" ht="22.35" hidden="false" customHeight="false" outlineLevel="0" collapsed="false">
      <c r="A785" s="72" t="s">
        <v>658</v>
      </c>
      <c r="B785" s="48" t="s">
        <v>620</v>
      </c>
      <c r="C785" s="69" t="n">
        <v>10500</v>
      </c>
      <c r="D785" s="69"/>
      <c r="E785" s="69" t="n">
        <f aca="false">SUM(C785:D785)</f>
        <v>10500</v>
      </c>
    </row>
    <row r="786" customFormat="false" ht="32.8" hidden="false" customHeight="false" outlineLevel="0" collapsed="false">
      <c r="A786" s="75" t="s">
        <v>30</v>
      </c>
      <c r="B786" s="48" t="s">
        <v>31</v>
      </c>
      <c r="C786" s="69" t="n">
        <v>37000</v>
      </c>
      <c r="D786" s="69"/>
      <c r="E786" s="69" t="n">
        <f aca="false">SUM(C786:D786)</f>
        <v>37000</v>
      </c>
    </row>
    <row r="787" customFormat="false" ht="12.8" hidden="false" customHeight="false" outlineLevel="0" collapsed="false">
      <c r="A787" s="72" t="s">
        <v>655</v>
      </c>
      <c r="B787" s="48" t="s">
        <v>656</v>
      </c>
      <c r="C787" s="69" t="n">
        <v>14000</v>
      </c>
      <c r="D787" s="69"/>
      <c r="E787" s="69" t="n">
        <f aca="false">SUM(C787:D787)</f>
        <v>14000</v>
      </c>
    </row>
    <row r="788" customFormat="false" ht="22.35" hidden="false" customHeight="false" outlineLevel="0" collapsed="false">
      <c r="A788" s="75" t="s">
        <v>57</v>
      </c>
      <c r="B788" s="79" t="s">
        <v>58</v>
      </c>
      <c r="C788" s="69"/>
      <c r="D788" s="69"/>
      <c r="E788" s="69" t="n">
        <f aca="false">SUM(C788:D788)</f>
        <v>0</v>
      </c>
    </row>
    <row r="789" customFormat="false" ht="12.8" hidden="false" customHeight="false" outlineLevel="0" collapsed="false">
      <c r="A789" s="72"/>
      <c r="B789" s="48"/>
      <c r="C789" s="111"/>
      <c r="D789" s="111"/>
      <c r="E789" s="69"/>
    </row>
    <row r="790" customFormat="false" ht="57.45" hidden="false" customHeight="false" outlineLevel="0" collapsed="false">
      <c r="A790" s="61" t="s">
        <v>687</v>
      </c>
      <c r="B790" s="76" t="s">
        <v>19</v>
      </c>
      <c r="C790" s="108" t="n">
        <f aca="false">SUM(C792:C797)</f>
        <v>4592700</v>
      </c>
      <c r="D790" s="108" t="n">
        <f aca="false">SUM(D792:D797)</f>
        <v>0</v>
      </c>
      <c r="E790" s="108" t="n">
        <f aca="false">SUM(C790:D790)</f>
        <v>4592700</v>
      </c>
    </row>
    <row r="791" customFormat="false" ht="22.35" hidden="false" customHeight="false" outlineLevel="0" collapsed="false">
      <c r="A791" s="67" t="s">
        <v>26</v>
      </c>
      <c r="B791" s="68"/>
      <c r="C791" s="151" t="n">
        <f aca="false">SUM(C792:C796)</f>
        <v>4592700</v>
      </c>
      <c r="D791" s="151" t="n">
        <f aca="false">SUM(D792:D796)</f>
        <v>0</v>
      </c>
      <c r="E791" s="113" t="n">
        <f aca="false">SUM(C791:D791)</f>
        <v>4592700</v>
      </c>
    </row>
    <row r="792" customFormat="false" ht="22.35" hidden="false" customHeight="false" outlineLevel="0" collapsed="false">
      <c r="A792" s="72" t="s">
        <v>654</v>
      </c>
      <c r="B792" s="48" t="s">
        <v>618</v>
      </c>
      <c r="C792" s="111" t="n">
        <v>4385600</v>
      </c>
      <c r="D792" s="111"/>
      <c r="E792" s="69" t="n">
        <f aca="false">SUM(C792:D792)</f>
        <v>4385600</v>
      </c>
    </row>
    <row r="793" customFormat="false" ht="22.35" hidden="false" customHeight="false" outlineLevel="0" collapsed="false">
      <c r="A793" s="72" t="s">
        <v>658</v>
      </c>
      <c r="B793" s="48" t="s">
        <v>620</v>
      </c>
      <c r="C793" s="69" t="n">
        <v>22900</v>
      </c>
      <c r="D793" s="69"/>
      <c r="E793" s="69" t="n">
        <f aca="false">SUM(C793:D793)</f>
        <v>22900</v>
      </c>
    </row>
    <row r="794" customFormat="false" ht="32.8" hidden="false" customHeight="false" outlineLevel="0" collapsed="false">
      <c r="A794" s="75" t="s">
        <v>30</v>
      </c>
      <c r="B794" s="48" t="s">
        <v>31</v>
      </c>
      <c r="C794" s="69" t="n">
        <v>80200</v>
      </c>
      <c r="D794" s="69"/>
      <c r="E794" s="69" t="n">
        <f aca="false">SUM(C794:D794)</f>
        <v>80200</v>
      </c>
    </row>
    <row r="795" customFormat="false" ht="53.7" hidden="false" customHeight="false" outlineLevel="0" collapsed="false">
      <c r="A795" s="72" t="s">
        <v>667</v>
      </c>
      <c r="B795" s="87" t="s">
        <v>668</v>
      </c>
      <c r="C795" s="150" t="n">
        <v>97000</v>
      </c>
      <c r="D795" s="150"/>
      <c r="E795" s="69" t="n">
        <f aca="false">SUM(C795:D795)</f>
        <v>97000</v>
      </c>
    </row>
    <row r="796" customFormat="false" ht="12.8" hidden="false" customHeight="false" outlineLevel="0" collapsed="false">
      <c r="A796" s="75" t="s">
        <v>655</v>
      </c>
      <c r="B796" s="48" t="s">
        <v>656</v>
      </c>
      <c r="C796" s="69" t="n">
        <v>7000</v>
      </c>
      <c r="D796" s="69"/>
      <c r="E796" s="69" t="n">
        <f aca="false">SUM(C796:D796)</f>
        <v>7000</v>
      </c>
    </row>
    <row r="797" customFormat="false" ht="22.35" hidden="false" customHeight="false" outlineLevel="0" collapsed="false">
      <c r="A797" s="75" t="s">
        <v>57</v>
      </c>
      <c r="B797" s="79" t="s">
        <v>58</v>
      </c>
      <c r="C797" s="69"/>
      <c r="D797" s="69"/>
      <c r="E797" s="69" t="n">
        <f aca="false">SUM(C797:D797)</f>
        <v>0</v>
      </c>
    </row>
    <row r="798" customFormat="false" ht="12.8" hidden="false" customHeight="false" outlineLevel="0" collapsed="false">
      <c r="A798" s="75"/>
      <c r="B798" s="48"/>
      <c r="C798" s="69"/>
      <c r="D798" s="69"/>
      <c r="E798" s="69"/>
    </row>
    <row r="799" customFormat="false" ht="57.45" hidden="false" customHeight="false" outlineLevel="0" collapsed="false">
      <c r="A799" s="61" t="s">
        <v>688</v>
      </c>
      <c r="B799" s="76" t="s">
        <v>19</v>
      </c>
      <c r="C799" s="108" t="n">
        <f aca="false">SUM(C801:C806)</f>
        <v>7499932</v>
      </c>
      <c r="D799" s="108" t="n">
        <f aca="false">SUM(D801:D806)</f>
        <v>0</v>
      </c>
      <c r="E799" s="108" t="n">
        <f aca="false">SUM(C799:D799)</f>
        <v>7499932</v>
      </c>
    </row>
    <row r="800" customFormat="false" ht="22.35" hidden="false" customHeight="false" outlineLevel="0" collapsed="false">
      <c r="A800" s="75" t="s">
        <v>26</v>
      </c>
      <c r="B800" s="179"/>
      <c r="C800" s="111" t="n">
        <f aca="false">SUM(C801:C806)</f>
        <v>7499932</v>
      </c>
      <c r="D800" s="112"/>
      <c r="E800" s="69" t="n">
        <f aca="false">SUM(C800:D800)</f>
        <v>7499932</v>
      </c>
    </row>
    <row r="801" customFormat="false" ht="22.35" hidden="false" customHeight="false" outlineLevel="0" collapsed="false">
      <c r="A801" s="72" t="s">
        <v>654</v>
      </c>
      <c r="B801" s="48" t="s">
        <v>618</v>
      </c>
      <c r="C801" s="111" t="n">
        <v>7220900</v>
      </c>
      <c r="D801" s="111"/>
      <c r="E801" s="69" t="n">
        <f aca="false">SUM(C801:D801)</f>
        <v>7220900</v>
      </c>
    </row>
    <row r="802" customFormat="false" ht="22.35" hidden="false" customHeight="false" outlineLevel="0" collapsed="false">
      <c r="A802" s="72" t="s">
        <v>658</v>
      </c>
      <c r="B802" s="48" t="s">
        <v>620</v>
      </c>
      <c r="C802" s="69" t="n">
        <v>8900</v>
      </c>
      <c r="D802" s="69"/>
      <c r="E802" s="69" t="n">
        <f aca="false">SUM(C802:D802)</f>
        <v>8900</v>
      </c>
    </row>
    <row r="803" customFormat="false" ht="32.8" hidden="false" customHeight="false" outlineLevel="0" collapsed="false">
      <c r="A803" s="75" t="s">
        <v>30</v>
      </c>
      <c r="B803" s="48" t="s">
        <v>31</v>
      </c>
      <c r="C803" s="69" t="n">
        <v>55000</v>
      </c>
      <c r="D803" s="69"/>
      <c r="E803" s="69" t="n">
        <f aca="false">SUM(C803:D803)</f>
        <v>55000</v>
      </c>
    </row>
    <row r="804" customFormat="false" ht="43.25" hidden="false" customHeight="false" outlineLevel="0" collapsed="false">
      <c r="A804" s="72" t="s">
        <v>659</v>
      </c>
      <c r="B804" s="48" t="s">
        <v>642</v>
      </c>
      <c r="C804" s="69" t="n">
        <v>9132</v>
      </c>
      <c r="D804" s="69"/>
      <c r="E804" s="69" t="n">
        <f aca="false">SUM(C804:D804)</f>
        <v>9132</v>
      </c>
    </row>
    <row r="805" customFormat="false" ht="32.8" hidden="false" customHeight="false" outlineLevel="0" collapsed="false">
      <c r="A805" s="75" t="s">
        <v>643</v>
      </c>
      <c r="B805" s="48" t="s">
        <v>644</v>
      </c>
      <c r="C805" s="69" t="n">
        <v>188000</v>
      </c>
      <c r="D805" s="69"/>
      <c r="E805" s="69" t="n">
        <f aca="false">SUM(C805:D805)</f>
        <v>188000</v>
      </c>
    </row>
    <row r="806" customFormat="false" ht="12.8" hidden="false" customHeight="false" outlineLevel="0" collapsed="false">
      <c r="A806" s="72" t="s">
        <v>655</v>
      </c>
      <c r="B806" s="48" t="s">
        <v>656</v>
      </c>
      <c r="C806" s="69" t="n">
        <v>18000</v>
      </c>
      <c r="D806" s="69"/>
      <c r="E806" s="69" t="n">
        <f aca="false">SUM(C806:D806)</f>
        <v>18000</v>
      </c>
    </row>
    <row r="807" customFormat="false" ht="12.8" hidden="false" customHeight="false" outlineLevel="0" collapsed="false">
      <c r="A807" s="72"/>
      <c r="B807" s="48"/>
      <c r="C807" s="69"/>
      <c r="D807" s="69"/>
      <c r="E807" s="69"/>
    </row>
    <row r="808" customFormat="false" ht="57.45" hidden="false" customHeight="false" outlineLevel="0" collapsed="false">
      <c r="A808" s="61" t="s">
        <v>689</v>
      </c>
      <c r="B808" s="76" t="s">
        <v>19</v>
      </c>
      <c r="C808" s="108" t="n">
        <f aca="false">SUM(C810:C814)</f>
        <v>5496070</v>
      </c>
      <c r="D808" s="108" t="n">
        <f aca="false">SUM(D810:D814)</f>
        <v>0</v>
      </c>
      <c r="E808" s="108" t="n">
        <f aca="false">SUM(C808:D808)</f>
        <v>5496070</v>
      </c>
    </row>
    <row r="809" customFormat="false" ht="22.35" hidden="false" customHeight="false" outlineLevel="0" collapsed="false">
      <c r="A809" s="75" t="s">
        <v>26</v>
      </c>
      <c r="B809" s="179"/>
      <c r="C809" s="111" t="n">
        <f aca="false">SUM(C810:C814)</f>
        <v>5496070</v>
      </c>
      <c r="D809" s="112"/>
      <c r="E809" s="69" t="n">
        <f aca="false">SUM(C809:D809)</f>
        <v>5496070</v>
      </c>
    </row>
    <row r="810" customFormat="false" ht="22.35" hidden="false" customHeight="false" outlineLevel="0" collapsed="false">
      <c r="A810" s="72" t="s">
        <v>654</v>
      </c>
      <c r="B810" s="48" t="s">
        <v>618</v>
      </c>
      <c r="C810" s="111" t="n">
        <v>5440900</v>
      </c>
      <c r="D810" s="111"/>
      <c r="E810" s="69" t="n">
        <f aca="false">SUM(C810:D810)</f>
        <v>5440900</v>
      </c>
    </row>
    <row r="811" customFormat="false" ht="22.35" hidden="false" customHeight="false" outlineLevel="0" collapsed="false">
      <c r="A811" s="72" t="s">
        <v>658</v>
      </c>
      <c r="B811" s="48" t="s">
        <v>620</v>
      </c>
      <c r="C811" s="69" t="n">
        <v>8900</v>
      </c>
      <c r="D811" s="69"/>
      <c r="E811" s="69" t="n">
        <f aca="false">SUM(C811:D811)</f>
        <v>8900</v>
      </c>
    </row>
    <row r="812" customFormat="false" ht="32.8" hidden="false" customHeight="false" outlineLevel="0" collapsed="false">
      <c r="A812" s="75" t="s">
        <v>30</v>
      </c>
      <c r="B812" s="48" t="s">
        <v>31</v>
      </c>
      <c r="C812" s="69" t="n">
        <v>30000</v>
      </c>
      <c r="D812" s="69"/>
      <c r="E812" s="69" t="n">
        <f aca="false">SUM(C812:D812)</f>
        <v>30000</v>
      </c>
    </row>
    <row r="813" customFormat="false" ht="43.25" hidden="false" customHeight="false" outlineLevel="0" collapsed="false">
      <c r="A813" s="72" t="s">
        <v>659</v>
      </c>
      <c r="B813" s="48" t="s">
        <v>642</v>
      </c>
      <c r="C813" s="69" t="n">
        <v>4770</v>
      </c>
      <c r="D813" s="69"/>
      <c r="E813" s="69" t="n">
        <f aca="false">SUM(C813:D813)</f>
        <v>4770</v>
      </c>
    </row>
    <row r="814" customFormat="false" ht="12.8" hidden="false" customHeight="false" outlineLevel="0" collapsed="false">
      <c r="A814" s="72" t="s">
        <v>655</v>
      </c>
      <c r="B814" s="48" t="s">
        <v>656</v>
      </c>
      <c r="C814" s="69" t="n">
        <v>11500</v>
      </c>
      <c r="D814" s="69"/>
      <c r="E814" s="69" t="n">
        <f aca="false">SUM(C814:D814)</f>
        <v>11500</v>
      </c>
    </row>
    <row r="815" customFormat="false" ht="22.35" hidden="false" customHeight="false" outlineLevel="0" collapsed="false">
      <c r="A815" s="72" t="s">
        <v>57</v>
      </c>
      <c r="B815" s="79" t="s">
        <v>58</v>
      </c>
      <c r="C815" s="69"/>
      <c r="D815" s="69"/>
      <c r="E815" s="69"/>
    </row>
    <row r="816" customFormat="false" ht="12.8" hidden="false" customHeight="false" outlineLevel="0" collapsed="false">
      <c r="A816" s="72"/>
      <c r="B816" s="48"/>
      <c r="C816" s="69"/>
      <c r="D816" s="69"/>
      <c r="E816" s="69"/>
    </row>
    <row r="817" customFormat="false" ht="57.45" hidden="false" customHeight="false" outlineLevel="0" collapsed="false">
      <c r="A817" s="61" t="s">
        <v>690</v>
      </c>
      <c r="B817" s="76" t="s">
        <v>19</v>
      </c>
      <c r="C817" s="108" t="n">
        <f aca="false">SUM(C819:C824)</f>
        <v>4160770</v>
      </c>
      <c r="D817" s="108" t="n">
        <f aca="false">SUM(D819:D823)</f>
        <v>0</v>
      </c>
      <c r="E817" s="108" t="n">
        <f aca="false">SUM(C817:D817)</f>
        <v>4160770</v>
      </c>
    </row>
    <row r="818" customFormat="false" ht="22.35" hidden="false" customHeight="false" outlineLevel="0" collapsed="false">
      <c r="A818" s="75" t="s">
        <v>26</v>
      </c>
      <c r="B818" s="85"/>
      <c r="C818" s="69" t="n">
        <f aca="false">SUM(C819:C823)</f>
        <v>4160770</v>
      </c>
      <c r="D818" s="69"/>
      <c r="E818" s="69" t="n">
        <f aca="false">SUM(C818:D818)</f>
        <v>4160770</v>
      </c>
    </row>
    <row r="819" customFormat="false" ht="22.35" hidden="false" customHeight="false" outlineLevel="0" collapsed="false">
      <c r="A819" s="72" t="s">
        <v>654</v>
      </c>
      <c r="B819" s="48" t="s">
        <v>618</v>
      </c>
      <c r="C819" s="111" t="n">
        <v>4130600</v>
      </c>
      <c r="D819" s="111"/>
      <c r="E819" s="69" t="n">
        <f aca="false">SUM(C819:D819)</f>
        <v>4130600</v>
      </c>
    </row>
    <row r="820" customFormat="false" ht="22.35" hidden="false" customHeight="false" outlineLevel="0" collapsed="false">
      <c r="A820" s="72" t="s">
        <v>658</v>
      </c>
      <c r="B820" s="48" t="s">
        <v>620</v>
      </c>
      <c r="C820" s="69" t="n">
        <v>11800</v>
      </c>
      <c r="D820" s="69"/>
      <c r="E820" s="69" t="n">
        <f aca="false">SUM(C820:D820)</f>
        <v>11800</v>
      </c>
    </row>
    <row r="821" customFormat="false" ht="32.8" hidden="false" customHeight="false" outlineLevel="0" collapsed="false">
      <c r="A821" s="75" t="s">
        <v>30</v>
      </c>
      <c r="B821" s="48" t="s">
        <v>31</v>
      </c>
      <c r="C821" s="69" t="n">
        <v>5000</v>
      </c>
      <c r="D821" s="69"/>
      <c r="E821" s="69" t="n">
        <f aca="false">SUM(C821:D821)</f>
        <v>5000</v>
      </c>
    </row>
    <row r="822" customFormat="false" ht="12.8" hidden="false" customHeight="false" outlineLevel="0" collapsed="false">
      <c r="A822" s="72" t="s">
        <v>655</v>
      </c>
      <c r="B822" s="48" t="s">
        <v>656</v>
      </c>
      <c r="C822" s="69" t="n">
        <v>9000</v>
      </c>
      <c r="D822" s="69"/>
      <c r="E822" s="69" t="n">
        <f aca="false">SUM(C822:D822)</f>
        <v>9000</v>
      </c>
    </row>
    <row r="823" customFormat="false" ht="43.25" hidden="false" customHeight="false" outlineLevel="0" collapsed="false">
      <c r="A823" s="72" t="s">
        <v>659</v>
      </c>
      <c r="B823" s="79" t="s">
        <v>642</v>
      </c>
      <c r="C823" s="69" t="n">
        <v>4370</v>
      </c>
      <c r="D823" s="69"/>
      <c r="E823" s="69" t="n">
        <f aca="false">SUM(C823:D823)</f>
        <v>4370</v>
      </c>
    </row>
    <row r="824" customFormat="false" ht="22.35" hidden="false" customHeight="false" outlineLevel="0" collapsed="false">
      <c r="A824" s="72" t="s">
        <v>57</v>
      </c>
      <c r="B824" s="79" t="s">
        <v>58</v>
      </c>
      <c r="C824" s="69"/>
      <c r="D824" s="69"/>
      <c r="E824" s="69" t="n">
        <f aca="false">SUM(C824:D824)</f>
        <v>0</v>
      </c>
    </row>
    <row r="825" customFormat="false" ht="12.8" hidden="false" customHeight="false" outlineLevel="0" collapsed="false">
      <c r="A825" s="72"/>
      <c r="B825" s="48"/>
      <c r="C825" s="69"/>
      <c r="D825" s="69"/>
      <c r="E825" s="69"/>
    </row>
    <row r="826" customFormat="false" ht="57.45" hidden="false" customHeight="false" outlineLevel="0" collapsed="false">
      <c r="A826" s="61" t="s">
        <v>691</v>
      </c>
      <c r="B826" s="76" t="s">
        <v>19</v>
      </c>
      <c r="C826" s="108" t="n">
        <f aca="false">SUM(C828:C833)</f>
        <v>12840057</v>
      </c>
      <c r="D826" s="108" t="n">
        <f aca="false">SUM(D828:D833)</f>
        <v>0</v>
      </c>
      <c r="E826" s="108" t="n">
        <f aca="false">SUM(C826:D826)</f>
        <v>12840057</v>
      </c>
    </row>
    <row r="827" customFormat="false" ht="22.35" hidden="false" customHeight="false" outlineLevel="0" collapsed="false">
      <c r="A827" s="75" t="s">
        <v>26</v>
      </c>
      <c r="B827" s="179"/>
      <c r="C827" s="111" t="n">
        <f aca="false">SUM(C828:C833)</f>
        <v>12840057</v>
      </c>
      <c r="D827" s="112"/>
      <c r="E827" s="69" t="n">
        <f aca="false">SUM(C827:D827)</f>
        <v>12840057</v>
      </c>
    </row>
    <row r="828" customFormat="false" ht="22.35" hidden="false" customHeight="false" outlineLevel="0" collapsed="false">
      <c r="A828" s="72" t="s">
        <v>654</v>
      </c>
      <c r="B828" s="48" t="s">
        <v>618</v>
      </c>
      <c r="C828" s="111" t="n">
        <v>12586200</v>
      </c>
      <c r="D828" s="111"/>
      <c r="E828" s="69" t="n">
        <f aca="false">SUM(C828:D828)</f>
        <v>12586200</v>
      </c>
    </row>
    <row r="829" customFormat="false" ht="22.35" hidden="false" customHeight="false" outlineLevel="0" collapsed="false">
      <c r="A829" s="72" t="s">
        <v>658</v>
      </c>
      <c r="B829" s="48" t="s">
        <v>620</v>
      </c>
      <c r="C829" s="69" t="n">
        <v>40500</v>
      </c>
      <c r="D829" s="69"/>
      <c r="E829" s="69" t="n">
        <f aca="false">SUM(C829:D829)</f>
        <v>40500</v>
      </c>
    </row>
    <row r="830" customFormat="false" ht="32.8" hidden="false" customHeight="false" outlineLevel="0" collapsed="false">
      <c r="A830" s="75" t="s">
        <v>30</v>
      </c>
      <c r="B830" s="48" t="s">
        <v>31</v>
      </c>
      <c r="C830" s="69" t="n">
        <v>100000</v>
      </c>
      <c r="D830" s="69"/>
      <c r="E830" s="69" t="n">
        <f aca="false">SUM(C830:D830)</f>
        <v>100000</v>
      </c>
    </row>
    <row r="831" customFormat="false" ht="43.25" hidden="false" customHeight="false" outlineLevel="0" collapsed="false">
      <c r="A831" s="72" t="s">
        <v>659</v>
      </c>
      <c r="B831" s="48" t="s">
        <v>642</v>
      </c>
      <c r="C831" s="69" t="n">
        <v>12357</v>
      </c>
      <c r="D831" s="69"/>
      <c r="E831" s="69" t="n">
        <f aca="false">SUM(C831:D831)</f>
        <v>12357</v>
      </c>
    </row>
    <row r="832" customFormat="false" ht="53.7" hidden="false" customHeight="false" outlineLevel="0" collapsed="false">
      <c r="A832" s="75" t="s">
        <v>667</v>
      </c>
      <c r="B832" s="48" t="s">
        <v>668</v>
      </c>
      <c r="C832" s="69" t="n">
        <v>85000</v>
      </c>
      <c r="D832" s="69"/>
      <c r="E832" s="69" t="n">
        <f aca="false">SUM(C832:D832)</f>
        <v>85000</v>
      </c>
    </row>
    <row r="833" customFormat="false" ht="12.8" hidden="false" customHeight="false" outlineLevel="0" collapsed="false">
      <c r="A833" s="72" t="s">
        <v>655</v>
      </c>
      <c r="B833" s="48" t="s">
        <v>656</v>
      </c>
      <c r="C833" s="69" t="n">
        <v>16000</v>
      </c>
      <c r="D833" s="69"/>
      <c r="E833" s="69" t="n">
        <f aca="false">SUM(C833:D833)</f>
        <v>16000</v>
      </c>
    </row>
    <row r="834" customFormat="false" ht="12.8" hidden="false" customHeight="false" outlineLevel="0" collapsed="false">
      <c r="A834" s="75"/>
      <c r="B834" s="48"/>
      <c r="C834" s="69"/>
      <c r="D834" s="69"/>
      <c r="E834" s="69"/>
    </row>
    <row r="835" customFormat="false" ht="57.45" hidden="false" customHeight="false" outlineLevel="0" collapsed="false">
      <c r="A835" s="61" t="s">
        <v>692</v>
      </c>
      <c r="B835" s="76" t="s">
        <v>19</v>
      </c>
      <c r="C835" s="108" t="n">
        <f aca="false">SUM(C837:C840)</f>
        <v>0</v>
      </c>
      <c r="D835" s="108" t="n">
        <f aca="false">SUM(D837:D848)</f>
        <v>0</v>
      </c>
      <c r="E835" s="108" t="n">
        <f aca="false">SUM(C835:D835)</f>
        <v>0</v>
      </c>
    </row>
    <row r="836" customFormat="false" ht="22.35" hidden="false" customHeight="false" outlineLevel="0" collapsed="false">
      <c r="A836" s="75" t="s">
        <v>26</v>
      </c>
      <c r="B836" s="179"/>
      <c r="C836" s="111" t="n">
        <f aca="false">SUM(C837:C840)</f>
        <v>0</v>
      </c>
      <c r="D836" s="112"/>
      <c r="E836" s="69" t="n">
        <f aca="false">SUM(C836:D836)</f>
        <v>0</v>
      </c>
    </row>
    <row r="837" customFormat="false" ht="22.35" hidden="false" customHeight="false" outlineLevel="0" collapsed="false">
      <c r="A837" s="72" t="s">
        <v>654</v>
      </c>
      <c r="B837" s="48" t="s">
        <v>618</v>
      </c>
      <c r="C837" s="111"/>
      <c r="D837" s="111"/>
      <c r="E837" s="69" t="n">
        <f aca="false">SUM(C837:D837)</f>
        <v>0</v>
      </c>
    </row>
    <row r="838" customFormat="false" ht="22.35" hidden="false" customHeight="false" outlineLevel="0" collapsed="false">
      <c r="A838" s="72" t="s">
        <v>658</v>
      </c>
      <c r="B838" s="48" t="s">
        <v>620</v>
      </c>
      <c r="C838" s="69"/>
      <c r="D838" s="69"/>
      <c r="E838" s="69" t="n">
        <f aca="false">SUM(C838:D838)</f>
        <v>0</v>
      </c>
    </row>
    <row r="839" customFormat="false" ht="32.8" hidden="false" customHeight="false" outlineLevel="0" collapsed="false">
      <c r="A839" s="72" t="s">
        <v>30</v>
      </c>
      <c r="B839" s="48" t="s">
        <v>31</v>
      </c>
      <c r="C839" s="69"/>
      <c r="D839" s="69"/>
      <c r="E839" s="69"/>
    </row>
    <row r="840" customFormat="false" ht="12.8" hidden="false" customHeight="false" outlineLevel="0" collapsed="false">
      <c r="A840" s="101" t="s">
        <v>655</v>
      </c>
      <c r="B840" s="124" t="s">
        <v>656</v>
      </c>
      <c r="C840" s="103"/>
      <c r="D840" s="103"/>
      <c r="E840" s="103" t="n">
        <f aca="false">SUM(C840:D840)</f>
        <v>0</v>
      </c>
    </row>
    <row r="841" customFormat="false" ht="12.8" hidden="false" customHeight="false" outlineLevel="0" collapsed="false">
      <c r="A841" s="84"/>
      <c r="B841" s="68"/>
      <c r="C841" s="113"/>
      <c r="D841" s="113"/>
      <c r="E841" s="113"/>
    </row>
    <row r="842" customFormat="false" ht="57.45" hidden="false" customHeight="false" outlineLevel="0" collapsed="false">
      <c r="A842" s="61" t="s">
        <v>693</v>
      </c>
      <c r="B842" s="76" t="s">
        <v>19</v>
      </c>
      <c r="C842" s="108" t="n">
        <f aca="false">SUM(C844:C849)</f>
        <v>3069690</v>
      </c>
      <c r="D842" s="108" t="n">
        <f aca="false">SUM(D844:D849)</f>
        <v>0</v>
      </c>
      <c r="E842" s="108" t="n">
        <f aca="false">SUM(C842:D842)</f>
        <v>3069690</v>
      </c>
    </row>
    <row r="843" customFormat="false" ht="22.35" hidden="false" customHeight="false" outlineLevel="0" collapsed="false">
      <c r="A843" s="72" t="s">
        <v>26</v>
      </c>
      <c r="B843" s="179"/>
      <c r="C843" s="111" t="n">
        <f aca="false">SUM(C844:C849)</f>
        <v>3069690</v>
      </c>
      <c r="D843" s="112"/>
      <c r="E843" s="69" t="n">
        <f aca="false">SUM(C843:D843)</f>
        <v>3069690</v>
      </c>
    </row>
    <row r="844" customFormat="false" ht="22.35" hidden="false" customHeight="false" outlineLevel="0" collapsed="false">
      <c r="A844" s="72" t="s">
        <v>654</v>
      </c>
      <c r="B844" s="48" t="s">
        <v>618</v>
      </c>
      <c r="C844" s="111" t="n">
        <v>3022100</v>
      </c>
      <c r="D844" s="112"/>
      <c r="E844" s="69" t="n">
        <f aca="false">SUM(C844:D844)</f>
        <v>3022100</v>
      </c>
    </row>
    <row r="845" customFormat="false" ht="32.8" hidden="false" customHeight="false" outlineLevel="0" collapsed="false">
      <c r="A845" s="75" t="s">
        <v>30</v>
      </c>
      <c r="B845" s="48" t="s">
        <v>31</v>
      </c>
      <c r="C845" s="82" t="n">
        <v>2500</v>
      </c>
      <c r="D845" s="82"/>
      <c r="E845" s="82" t="n">
        <f aca="false">SUM(C845:D845)</f>
        <v>2500</v>
      </c>
    </row>
    <row r="846" customFormat="false" ht="43.25" hidden="false" customHeight="false" outlineLevel="0" collapsed="false">
      <c r="A846" s="72" t="s">
        <v>659</v>
      </c>
      <c r="B846" s="48" t="s">
        <v>642</v>
      </c>
      <c r="C846" s="111" t="n">
        <v>3310</v>
      </c>
      <c r="D846" s="112"/>
      <c r="E846" s="69" t="n">
        <f aca="false">SUM(C846:D846)</f>
        <v>3310</v>
      </c>
    </row>
    <row r="847" customFormat="false" ht="12.8" hidden="false" customHeight="false" outlineLevel="0" collapsed="false">
      <c r="A847" s="72" t="s">
        <v>655</v>
      </c>
      <c r="B847" s="48" t="s">
        <v>656</v>
      </c>
      <c r="C847" s="82" t="n">
        <v>7000</v>
      </c>
      <c r="D847" s="82"/>
      <c r="E847" s="82" t="n">
        <f aca="false">SUM(C847:D847)</f>
        <v>7000</v>
      </c>
    </row>
    <row r="848" customFormat="false" ht="43.25" hidden="false" customHeight="false" outlineLevel="0" collapsed="false">
      <c r="A848" s="72" t="s">
        <v>660</v>
      </c>
      <c r="B848" s="79" t="s">
        <v>626</v>
      </c>
      <c r="C848" s="69" t="n">
        <v>34780</v>
      </c>
      <c r="D848" s="69"/>
      <c r="E848" s="82" t="n">
        <f aca="false">D848+C848</f>
        <v>34780</v>
      </c>
    </row>
    <row r="849" customFormat="false" ht="22.35" hidden="false" customHeight="false" outlineLevel="0" collapsed="false">
      <c r="A849" s="72" t="s">
        <v>658</v>
      </c>
      <c r="B849" s="79" t="s">
        <v>620</v>
      </c>
      <c r="C849" s="69"/>
      <c r="D849" s="69"/>
      <c r="E849" s="82" t="n">
        <f aca="false">SUM(C849:D849)</f>
        <v>0</v>
      </c>
    </row>
    <row r="850" customFormat="false" ht="12.8" hidden="false" customHeight="false" outlineLevel="0" collapsed="false">
      <c r="A850" s="75"/>
      <c r="B850" s="87"/>
      <c r="C850" s="69"/>
      <c r="D850" s="69"/>
      <c r="E850" s="69" t="n">
        <f aca="false">SUM(C850:D850)</f>
        <v>0</v>
      </c>
    </row>
    <row r="851" customFormat="false" ht="57.45" hidden="false" customHeight="false" outlineLevel="0" collapsed="false">
      <c r="A851" s="61" t="s">
        <v>694</v>
      </c>
      <c r="B851" s="62" t="s">
        <v>19</v>
      </c>
      <c r="C851" s="108" t="n">
        <f aca="false">SUM(C853:C859)</f>
        <v>6145950</v>
      </c>
      <c r="D851" s="108" t="n">
        <f aca="false">SUM(D853:D859)</f>
        <v>0</v>
      </c>
      <c r="E851" s="108" t="n">
        <f aca="false">SUM(C851:D851)</f>
        <v>6145950</v>
      </c>
    </row>
    <row r="852" customFormat="false" ht="22.35" hidden="false" customHeight="false" outlineLevel="0" collapsed="false">
      <c r="A852" s="72" t="s">
        <v>26</v>
      </c>
      <c r="B852" s="165"/>
      <c r="C852" s="111" t="n">
        <f aca="false">SUM(C853:C858)</f>
        <v>6145950</v>
      </c>
      <c r="D852" s="112"/>
      <c r="E852" s="111" t="n">
        <f aca="false">SUM(E853:E858)</f>
        <v>6145950</v>
      </c>
    </row>
    <row r="853" customFormat="false" ht="22.35" hidden="false" customHeight="false" outlineLevel="0" collapsed="false">
      <c r="A853" s="72" t="s">
        <v>654</v>
      </c>
      <c r="B853" s="48" t="s">
        <v>618</v>
      </c>
      <c r="C853" s="111" t="n">
        <v>6001940</v>
      </c>
      <c r="D853" s="112"/>
      <c r="E853" s="69" t="n">
        <f aca="false">SUM(C853:D853)</f>
        <v>6001940</v>
      </c>
    </row>
    <row r="854" customFormat="false" ht="22.35" hidden="false" customHeight="false" outlineLevel="0" collapsed="false">
      <c r="A854" s="72" t="s">
        <v>658</v>
      </c>
      <c r="B854" s="48" t="s">
        <v>620</v>
      </c>
      <c r="C854" s="69" t="n">
        <v>18800</v>
      </c>
      <c r="D854" s="69"/>
      <c r="E854" s="69" t="n">
        <f aca="false">SUM(C854:D854)</f>
        <v>18800</v>
      </c>
    </row>
    <row r="855" customFormat="false" ht="32.8" hidden="false" customHeight="false" outlineLevel="0" collapsed="false">
      <c r="A855" s="75" t="s">
        <v>30</v>
      </c>
      <c r="B855" s="48" t="s">
        <v>31</v>
      </c>
      <c r="C855" s="69" t="n">
        <v>45600</v>
      </c>
      <c r="D855" s="69"/>
      <c r="E855" s="69" t="n">
        <f aca="false">SUM(C855:D855)</f>
        <v>45600</v>
      </c>
    </row>
    <row r="856" customFormat="false" ht="12.8" hidden="false" customHeight="false" outlineLevel="0" collapsed="false">
      <c r="A856" s="72" t="s">
        <v>655</v>
      </c>
      <c r="B856" s="48" t="s">
        <v>656</v>
      </c>
      <c r="C856" s="150" t="n">
        <v>6000</v>
      </c>
      <c r="D856" s="69"/>
      <c r="E856" s="69" t="n">
        <f aca="false">SUM(C856:D856)</f>
        <v>6000</v>
      </c>
    </row>
    <row r="857" customFormat="false" ht="43.25" hidden="false" customHeight="false" outlineLevel="0" collapsed="false">
      <c r="A857" s="72" t="s">
        <v>660</v>
      </c>
      <c r="B857" s="79" t="s">
        <v>626</v>
      </c>
      <c r="C857" s="69" t="n">
        <v>72920</v>
      </c>
      <c r="D857" s="69"/>
      <c r="E857" s="82" t="n">
        <f aca="false">D857+C857</f>
        <v>72920</v>
      </c>
    </row>
    <row r="858" customFormat="false" ht="43.25" hidden="false" customHeight="false" outlineLevel="0" collapsed="false">
      <c r="A858" s="72" t="s">
        <v>659</v>
      </c>
      <c r="B858" s="79" t="s">
        <v>642</v>
      </c>
      <c r="C858" s="111" t="n">
        <v>690</v>
      </c>
      <c r="D858" s="112"/>
      <c r="E858" s="69" t="n">
        <f aca="false">SUM(C858:D858)</f>
        <v>690</v>
      </c>
    </row>
    <row r="859" customFormat="false" ht="22.35" hidden="false" customHeight="false" outlineLevel="0" collapsed="false">
      <c r="A859" s="72" t="s">
        <v>57</v>
      </c>
      <c r="B859" s="122" t="s">
        <v>58</v>
      </c>
      <c r="C859" s="111"/>
      <c r="D859" s="112"/>
      <c r="E859" s="69" t="n">
        <f aca="false">SUM(C859:D859)</f>
        <v>0</v>
      </c>
    </row>
    <row r="860" customFormat="false" ht="12.8" hidden="false" customHeight="false" outlineLevel="0" collapsed="false">
      <c r="A860" s="72"/>
      <c r="B860" s="48"/>
      <c r="C860" s="69"/>
      <c r="D860" s="69"/>
      <c r="E860" s="69" t="n">
        <f aca="false">SUM(C860:D860)</f>
        <v>0</v>
      </c>
    </row>
    <row r="861" customFormat="false" ht="57.45" hidden="false" customHeight="false" outlineLevel="0" collapsed="false">
      <c r="A861" s="61" t="s">
        <v>695</v>
      </c>
      <c r="B861" s="76" t="s">
        <v>19</v>
      </c>
      <c r="C861" s="182" t="n">
        <f aca="false">SUM(C863:C866)</f>
        <v>2451970</v>
      </c>
      <c r="D861" s="182" t="n">
        <f aca="false">SUM(D863:D866)</f>
        <v>0</v>
      </c>
      <c r="E861" s="183" t="n">
        <f aca="false">SUM(C861:D861)</f>
        <v>2451970</v>
      </c>
    </row>
    <row r="862" customFormat="false" ht="22.35" hidden="false" customHeight="false" outlineLevel="0" collapsed="false">
      <c r="A862" s="72" t="s">
        <v>26</v>
      </c>
      <c r="B862" s="179"/>
      <c r="C862" s="185" t="n">
        <f aca="false">SUM(C863:C866)</f>
        <v>2451970</v>
      </c>
      <c r="D862" s="186"/>
      <c r="E862" s="69" t="n">
        <f aca="false">SUM(C862:D862)</f>
        <v>2451970</v>
      </c>
    </row>
    <row r="863" customFormat="false" ht="22.35" hidden="false" customHeight="false" outlineLevel="0" collapsed="false">
      <c r="A863" s="72" t="s">
        <v>654</v>
      </c>
      <c r="B863" s="48" t="s">
        <v>618</v>
      </c>
      <c r="C863" s="185" t="n">
        <v>2420770</v>
      </c>
      <c r="D863" s="186"/>
      <c r="E863" s="69" t="n">
        <f aca="false">SUM(C863:D863)</f>
        <v>2420770</v>
      </c>
    </row>
    <row r="864" customFormat="false" ht="32.8" hidden="false" customHeight="false" outlineLevel="0" collapsed="false">
      <c r="A864" s="75" t="s">
        <v>30</v>
      </c>
      <c r="B864" s="48" t="s">
        <v>31</v>
      </c>
      <c r="C864" s="185" t="n">
        <v>20000</v>
      </c>
      <c r="D864" s="186"/>
      <c r="E864" s="69" t="n">
        <f aca="false">SUM(C864:D864)</f>
        <v>20000</v>
      </c>
    </row>
    <row r="865" customFormat="false" ht="12.8" hidden="false" customHeight="false" outlineLevel="0" collapsed="false">
      <c r="A865" s="72" t="s">
        <v>655</v>
      </c>
      <c r="B865" s="48" t="s">
        <v>656</v>
      </c>
      <c r="C865" s="185" t="n">
        <v>6000</v>
      </c>
      <c r="D865" s="186"/>
      <c r="E865" s="69" t="n">
        <f aca="false">SUM(C865:D865)</f>
        <v>6000</v>
      </c>
    </row>
    <row r="866" customFormat="false" ht="22.35" hidden="false" customHeight="false" outlineLevel="0" collapsed="false">
      <c r="A866" s="72" t="s">
        <v>658</v>
      </c>
      <c r="B866" s="79" t="s">
        <v>620</v>
      </c>
      <c r="C866" s="185" t="n">
        <v>5200</v>
      </c>
      <c r="D866" s="186"/>
      <c r="E866" s="69" t="n">
        <f aca="false">SUM(C866:D866)</f>
        <v>5200</v>
      </c>
    </row>
    <row r="867" customFormat="false" ht="12.8" hidden="false" customHeight="false" outlineLevel="0" collapsed="false">
      <c r="A867" s="72"/>
      <c r="B867" s="48"/>
      <c r="C867" s="69"/>
      <c r="D867" s="69"/>
      <c r="E867" s="69"/>
    </row>
    <row r="868" customFormat="false" ht="57.45" hidden="false" customHeight="false" outlineLevel="0" collapsed="false">
      <c r="A868" s="61" t="s">
        <v>696</v>
      </c>
      <c r="B868" s="76" t="s">
        <v>19</v>
      </c>
      <c r="C868" s="182" t="n">
        <f aca="false">SUM(C870:C873)</f>
        <v>4488110</v>
      </c>
      <c r="D868" s="182" t="n">
        <f aca="false">SUM(D870:D873)</f>
        <v>0</v>
      </c>
      <c r="E868" s="183" t="n">
        <f aca="false">SUM(C868:D868)</f>
        <v>4488110</v>
      </c>
    </row>
    <row r="869" customFormat="false" ht="22.35" hidden="false" customHeight="false" outlineLevel="0" collapsed="false">
      <c r="A869" s="72" t="s">
        <v>26</v>
      </c>
      <c r="B869" s="179"/>
      <c r="C869" s="185" t="n">
        <f aca="false">SUM(C870:C873)</f>
        <v>4488110</v>
      </c>
      <c r="D869" s="186"/>
      <c r="E869" s="69" t="n">
        <f aca="false">SUM(C869:D869)</f>
        <v>4488110</v>
      </c>
    </row>
    <row r="870" customFormat="false" ht="22.35" hidden="false" customHeight="false" outlineLevel="0" collapsed="false">
      <c r="A870" s="72" t="s">
        <v>654</v>
      </c>
      <c r="B870" s="48" t="s">
        <v>618</v>
      </c>
      <c r="C870" s="185" t="n">
        <v>4425610</v>
      </c>
      <c r="D870" s="186"/>
      <c r="E870" s="69" t="n">
        <f aca="false">SUM(C870:D870)</f>
        <v>4425610</v>
      </c>
    </row>
    <row r="871" customFormat="false" ht="32.8" hidden="false" customHeight="false" outlineLevel="0" collapsed="false">
      <c r="A871" s="75" t="s">
        <v>30</v>
      </c>
      <c r="B871" s="48" t="s">
        <v>31</v>
      </c>
      <c r="C871" s="185" t="n">
        <v>56500</v>
      </c>
      <c r="D871" s="186"/>
      <c r="E871" s="69" t="n">
        <f aca="false">SUM(C871:D871)</f>
        <v>56500</v>
      </c>
    </row>
    <row r="872" customFormat="false" ht="12.8" hidden="false" customHeight="false" outlineLevel="0" collapsed="false">
      <c r="A872" s="72" t="s">
        <v>655</v>
      </c>
      <c r="B872" s="48" t="s">
        <v>656</v>
      </c>
      <c r="C872" s="185" t="n">
        <v>6000</v>
      </c>
      <c r="D872" s="186"/>
      <c r="E872" s="69" t="n">
        <f aca="false">SUM(C872:D872)</f>
        <v>6000</v>
      </c>
    </row>
    <row r="873" customFormat="false" ht="22.35" hidden="false" customHeight="false" outlineLevel="0" collapsed="false">
      <c r="A873" s="72" t="s">
        <v>658</v>
      </c>
      <c r="B873" s="79" t="s">
        <v>620</v>
      </c>
      <c r="C873" s="187"/>
      <c r="D873" s="186"/>
      <c r="E873" s="69" t="n">
        <f aca="false">SUM(C873:D873)</f>
        <v>0</v>
      </c>
    </row>
    <row r="874" customFormat="false" ht="12.8" hidden="false" customHeight="false" outlineLevel="0" collapsed="false">
      <c r="A874" s="72"/>
      <c r="B874" s="48"/>
      <c r="C874" s="185"/>
      <c r="D874" s="186"/>
      <c r="E874" s="69"/>
    </row>
    <row r="875" customFormat="false" ht="35.05" hidden="false" customHeight="false" outlineLevel="0" collapsed="false">
      <c r="A875" s="61" t="s">
        <v>697</v>
      </c>
      <c r="B875" s="76" t="s">
        <v>19</v>
      </c>
      <c r="C875" s="123" t="n">
        <f aca="false">SUM(C877:C882)</f>
        <v>7492770</v>
      </c>
      <c r="D875" s="123" t="n">
        <f aca="false">SUM(D877:D882)</f>
        <v>0</v>
      </c>
      <c r="E875" s="63" t="n">
        <f aca="false">SUM(C875:D875)</f>
        <v>7492770</v>
      </c>
    </row>
    <row r="876" customFormat="false" ht="22.35" hidden="false" customHeight="false" outlineLevel="0" collapsed="false">
      <c r="A876" s="72" t="s">
        <v>26</v>
      </c>
      <c r="B876" s="179"/>
      <c r="C876" s="159" t="n">
        <f aca="false">SUM(C877:C882)</f>
        <v>7492770</v>
      </c>
      <c r="D876" s="176"/>
      <c r="E876" s="69" t="n">
        <f aca="false">SUM(C876:D876)</f>
        <v>7492770</v>
      </c>
    </row>
    <row r="877" customFormat="false" ht="22.35" hidden="false" customHeight="false" outlineLevel="0" collapsed="false">
      <c r="A877" s="72" t="s">
        <v>654</v>
      </c>
      <c r="B877" s="48" t="s">
        <v>618</v>
      </c>
      <c r="C877" s="159" t="n">
        <v>7360700</v>
      </c>
      <c r="D877" s="176"/>
      <c r="E877" s="69" t="n">
        <f aca="false">SUM(C877:D877)</f>
        <v>7360700</v>
      </c>
    </row>
    <row r="878" customFormat="false" ht="32.8" hidden="false" customHeight="false" outlineLevel="0" collapsed="false">
      <c r="A878" s="72" t="s">
        <v>698</v>
      </c>
      <c r="B878" s="48" t="s">
        <v>628</v>
      </c>
      <c r="C878" s="69" t="n">
        <v>4200</v>
      </c>
      <c r="D878" s="69"/>
      <c r="E878" s="69" t="n">
        <f aca="false">SUM(C878:D878)</f>
        <v>4200</v>
      </c>
    </row>
    <row r="879" customFormat="false" ht="12.8" hidden="false" customHeight="false" outlineLevel="0" collapsed="false">
      <c r="A879" s="72" t="s">
        <v>655</v>
      </c>
      <c r="B879" s="48" t="s">
        <v>656</v>
      </c>
      <c r="C879" s="111" t="n">
        <v>10000</v>
      </c>
      <c r="D879" s="112"/>
      <c r="E879" s="69" t="n">
        <f aca="false">SUM(C879:D879)</f>
        <v>10000</v>
      </c>
    </row>
    <row r="880" customFormat="false" ht="22.35" hidden="false" customHeight="false" outlineLevel="0" collapsed="false">
      <c r="A880" s="72" t="s">
        <v>658</v>
      </c>
      <c r="B880" s="79" t="s">
        <v>620</v>
      </c>
      <c r="C880" s="159"/>
      <c r="D880" s="176"/>
      <c r="E880" s="69"/>
    </row>
    <row r="881" customFormat="false" ht="43.25" hidden="false" customHeight="false" outlineLevel="0" collapsed="false">
      <c r="A881" s="72" t="s">
        <v>660</v>
      </c>
      <c r="B881" s="79" t="s">
        <v>626</v>
      </c>
      <c r="C881" s="159" t="n">
        <v>21200</v>
      </c>
      <c r="D881" s="176"/>
      <c r="E881" s="69" t="n">
        <f aca="false">SUM(C881:D881)</f>
        <v>21200</v>
      </c>
    </row>
    <row r="882" customFormat="false" ht="43.25" hidden="false" customHeight="false" outlineLevel="0" collapsed="false">
      <c r="A882" s="72" t="s">
        <v>699</v>
      </c>
      <c r="B882" s="79" t="s">
        <v>652</v>
      </c>
      <c r="C882" s="159" t="n">
        <v>96670</v>
      </c>
      <c r="D882" s="176"/>
      <c r="E882" s="69" t="n">
        <f aca="false">SUM(C882:D882)</f>
        <v>96670</v>
      </c>
    </row>
    <row r="883" customFormat="false" ht="12.8" hidden="false" customHeight="false" outlineLevel="0" collapsed="false">
      <c r="A883" s="75"/>
      <c r="B883" s="48"/>
      <c r="C883" s="69"/>
      <c r="D883" s="69"/>
      <c r="E883" s="69"/>
    </row>
    <row r="884" customFormat="false" ht="35.05" hidden="false" customHeight="false" outlineLevel="0" collapsed="false">
      <c r="A884" s="61" t="s">
        <v>700</v>
      </c>
      <c r="B884" s="76" t="s">
        <v>19</v>
      </c>
      <c r="C884" s="108" t="n">
        <f aca="false">SUM(C886:C890)</f>
        <v>6140100</v>
      </c>
      <c r="D884" s="108" t="n">
        <f aca="false">SUM(D886:D890)</f>
        <v>0</v>
      </c>
      <c r="E884" s="108" t="n">
        <f aca="false">SUM(C884:D884)</f>
        <v>6140100</v>
      </c>
    </row>
    <row r="885" customFormat="false" ht="22.35" hidden="false" customHeight="false" outlineLevel="0" collapsed="false">
      <c r="A885" s="72" t="s">
        <v>26</v>
      </c>
      <c r="B885" s="179"/>
      <c r="C885" s="111" t="n">
        <f aca="false">SUM(C886:C890)</f>
        <v>6140100</v>
      </c>
      <c r="D885" s="112"/>
      <c r="E885" s="69" t="n">
        <f aca="false">SUM(C885:D885)</f>
        <v>6140100</v>
      </c>
    </row>
    <row r="886" customFormat="false" ht="22.35" hidden="false" customHeight="false" outlineLevel="0" collapsed="false">
      <c r="A886" s="72" t="s">
        <v>654</v>
      </c>
      <c r="B886" s="48" t="s">
        <v>618</v>
      </c>
      <c r="C886" s="69" t="n">
        <v>6113000</v>
      </c>
      <c r="D886" s="69"/>
      <c r="E886" s="69" t="n">
        <f aca="false">SUM(C886:D886)</f>
        <v>6113000</v>
      </c>
    </row>
    <row r="887" customFormat="false" ht="32.8" hidden="false" customHeight="false" outlineLevel="0" collapsed="false">
      <c r="A887" s="72" t="s">
        <v>698</v>
      </c>
      <c r="B887" s="48" t="s">
        <v>628</v>
      </c>
      <c r="C887" s="69" t="n">
        <v>2100</v>
      </c>
      <c r="D887" s="69"/>
      <c r="E887" s="69" t="n">
        <f aca="false">SUM(C887:D887)</f>
        <v>2100</v>
      </c>
    </row>
    <row r="888" customFormat="false" ht="32.8" hidden="false" customHeight="false" outlineLevel="0" collapsed="false">
      <c r="A888" s="75" t="s">
        <v>30</v>
      </c>
      <c r="B888" s="48" t="s">
        <v>31</v>
      </c>
      <c r="C888" s="69" t="n">
        <v>5000</v>
      </c>
      <c r="D888" s="69"/>
      <c r="E888" s="69" t="n">
        <f aca="false">SUM(C888:D888)</f>
        <v>5000</v>
      </c>
    </row>
    <row r="889" customFormat="false" ht="12.8" hidden="false" customHeight="false" outlineLevel="0" collapsed="false">
      <c r="A889" s="75" t="s">
        <v>655</v>
      </c>
      <c r="B889" s="48" t="s">
        <v>656</v>
      </c>
      <c r="C889" s="69" t="n">
        <v>20000</v>
      </c>
      <c r="D889" s="69"/>
      <c r="E889" s="69" t="n">
        <f aca="false">SUM(C889:D889)</f>
        <v>20000</v>
      </c>
    </row>
    <row r="890" customFormat="false" ht="22.35" hidden="false" customHeight="false" outlineLevel="0" collapsed="false">
      <c r="A890" s="72" t="s">
        <v>658</v>
      </c>
      <c r="B890" s="79" t="s">
        <v>620</v>
      </c>
      <c r="C890" s="69"/>
      <c r="D890" s="69"/>
      <c r="E890" s="69"/>
    </row>
    <row r="891" customFormat="false" ht="12.8" hidden="false" customHeight="false" outlineLevel="0" collapsed="false">
      <c r="A891" s="75"/>
      <c r="B891" s="48"/>
      <c r="C891" s="69"/>
      <c r="D891" s="69"/>
      <c r="E891" s="69"/>
    </row>
    <row r="892" customFormat="false" ht="46.25" hidden="false" customHeight="false" outlineLevel="0" collapsed="false">
      <c r="A892" s="61" t="s">
        <v>701</v>
      </c>
      <c r="B892" s="76" t="s">
        <v>19</v>
      </c>
      <c r="C892" s="108" t="n">
        <f aca="false">SUM(C894:C898)</f>
        <v>6976050</v>
      </c>
      <c r="D892" s="108" t="n">
        <f aca="false">SUM(D894:D899)</f>
        <v>0</v>
      </c>
      <c r="E892" s="108" t="n">
        <f aca="false">SUM(C892:D892)</f>
        <v>6976050</v>
      </c>
    </row>
    <row r="893" customFormat="false" ht="22.35" hidden="false" customHeight="false" outlineLevel="0" collapsed="false">
      <c r="A893" s="72" t="s">
        <v>26</v>
      </c>
      <c r="B893" s="179"/>
      <c r="C893" s="111" t="n">
        <f aca="false">SUM(C894:C898)</f>
        <v>6976050</v>
      </c>
      <c r="D893" s="112"/>
      <c r="E893" s="82" t="n">
        <f aca="false">SUM(C893:D893)</f>
        <v>6976050</v>
      </c>
    </row>
    <row r="894" customFormat="false" ht="22.35" hidden="false" customHeight="false" outlineLevel="0" collapsed="false">
      <c r="A894" s="72" t="s">
        <v>654</v>
      </c>
      <c r="B894" s="48" t="s">
        <v>618</v>
      </c>
      <c r="C894" s="69" t="n">
        <v>6958800</v>
      </c>
      <c r="D894" s="69"/>
      <c r="E894" s="82" t="n">
        <f aca="false">SUM(C894:D894)</f>
        <v>6958800</v>
      </c>
    </row>
    <row r="895" customFormat="false" ht="32.8" hidden="false" customHeight="false" outlineLevel="0" collapsed="false">
      <c r="A895" s="72" t="s">
        <v>30</v>
      </c>
      <c r="B895" s="48" t="s">
        <v>31</v>
      </c>
      <c r="C895" s="69" t="n">
        <v>4000</v>
      </c>
      <c r="D895" s="69"/>
      <c r="E895" s="82" t="n">
        <f aca="false">SUM(C895:D895)</f>
        <v>4000</v>
      </c>
    </row>
    <row r="896" customFormat="false" ht="32.8" hidden="false" customHeight="false" outlineLevel="0" collapsed="false">
      <c r="A896" s="72" t="s">
        <v>698</v>
      </c>
      <c r="B896" s="48" t="s">
        <v>628</v>
      </c>
      <c r="C896" s="111" t="n">
        <v>5250</v>
      </c>
      <c r="D896" s="112"/>
      <c r="E896" s="69" t="n">
        <f aca="false">SUM(C896:D896)</f>
        <v>5250</v>
      </c>
    </row>
    <row r="897" customFormat="false" ht="12.8" hidden="false" customHeight="false" outlineLevel="0" collapsed="false">
      <c r="A897" s="75" t="s">
        <v>655</v>
      </c>
      <c r="B897" s="48" t="s">
        <v>656</v>
      </c>
      <c r="C897" s="69" t="n">
        <v>8000</v>
      </c>
      <c r="D897" s="69"/>
      <c r="E897" s="82" t="n">
        <f aca="false">SUM(C897:D897)</f>
        <v>8000</v>
      </c>
    </row>
    <row r="898" customFormat="false" ht="22.35" hidden="false" customHeight="false" outlineLevel="0" collapsed="false">
      <c r="A898" s="72" t="s">
        <v>658</v>
      </c>
      <c r="B898" s="79" t="s">
        <v>620</v>
      </c>
      <c r="C898" s="69"/>
      <c r="D898" s="69"/>
      <c r="E898" s="82"/>
    </row>
    <row r="899" customFormat="false" ht="12.8" hidden="false" customHeight="false" outlineLevel="0" collapsed="false">
      <c r="A899" s="75"/>
      <c r="B899" s="48"/>
      <c r="C899" s="69"/>
      <c r="D899" s="69"/>
      <c r="E899" s="69"/>
    </row>
    <row r="900" customFormat="false" ht="35.05" hidden="false" customHeight="false" outlineLevel="0" collapsed="false">
      <c r="A900" s="61" t="s">
        <v>702</v>
      </c>
      <c r="B900" s="76" t="s">
        <v>19</v>
      </c>
      <c r="C900" s="63" t="n">
        <f aca="false">SUM(C902:C908)</f>
        <v>7797000</v>
      </c>
      <c r="D900" s="63" t="n">
        <f aca="false">SUM(D902:D909)</f>
        <v>0</v>
      </c>
      <c r="E900" s="123" t="n">
        <f aca="false">SUM(C900:D900)</f>
        <v>7797000</v>
      </c>
    </row>
    <row r="901" customFormat="false" ht="22.35" hidden="false" customHeight="false" outlineLevel="0" collapsed="false">
      <c r="A901" s="72" t="s">
        <v>26</v>
      </c>
      <c r="B901" s="68"/>
      <c r="C901" s="69" t="n">
        <f aca="false">SUM(C902:C907)</f>
        <v>7797000</v>
      </c>
      <c r="D901" s="69" t="n">
        <f aca="false">SUM(D902:D907)</f>
        <v>0</v>
      </c>
      <c r="E901" s="69" t="n">
        <f aca="false">SUM(C901:D901)</f>
        <v>7797000</v>
      </c>
    </row>
    <row r="902" customFormat="false" ht="22.35" hidden="false" customHeight="false" outlineLevel="0" collapsed="false">
      <c r="A902" s="72" t="s">
        <v>654</v>
      </c>
      <c r="B902" s="48" t="s">
        <v>618</v>
      </c>
      <c r="C902" s="159" t="n">
        <v>7680200</v>
      </c>
      <c r="D902" s="176"/>
      <c r="E902" s="82" t="n">
        <f aca="false">D902+C902</f>
        <v>7680200</v>
      </c>
    </row>
    <row r="903" customFormat="false" ht="32.8" hidden="false" customHeight="false" outlineLevel="0" collapsed="false">
      <c r="A903" s="72" t="s">
        <v>698</v>
      </c>
      <c r="B903" s="48" t="s">
        <v>628</v>
      </c>
      <c r="C903" s="159" t="n">
        <v>6300</v>
      </c>
      <c r="D903" s="176"/>
      <c r="E903" s="82" t="n">
        <f aca="false">D903+C903</f>
        <v>6300</v>
      </c>
    </row>
    <row r="904" customFormat="false" ht="53.7" hidden="false" customHeight="false" outlineLevel="0" collapsed="false">
      <c r="A904" s="72" t="s">
        <v>667</v>
      </c>
      <c r="B904" s="48" t="s">
        <v>668</v>
      </c>
      <c r="C904" s="159" t="n">
        <v>34500</v>
      </c>
      <c r="D904" s="176"/>
      <c r="E904" s="82" t="n">
        <f aca="false">SUM(C904:D904)</f>
        <v>34500</v>
      </c>
    </row>
    <row r="905" customFormat="false" ht="12.8" hidden="false" customHeight="false" outlineLevel="0" collapsed="false">
      <c r="A905" s="75" t="s">
        <v>655</v>
      </c>
      <c r="B905" s="48" t="s">
        <v>656</v>
      </c>
      <c r="C905" s="69" t="n">
        <v>14000</v>
      </c>
      <c r="D905" s="69"/>
      <c r="E905" s="82" t="n">
        <f aca="false">SUM(C905:D905)</f>
        <v>14000</v>
      </c>
    </row>
    <row r="906" customFormat="false" ht="43.25" hidden="false" customHeight="false" outlineLevel="0" collapsed="false">
      <c r="A906" s="72" t="s">
        <v>660</v>
      </c>
      <c r="B906" s="79" t="s">
        <v>626</v>
      </c>
      <c r="C906" s="159" t="n">
        <v>62000</v>
      </c>
      <c r="D906" s="176"/>
      <c r="E906" s="82" t="n">
        <f aca="false">SUM(C906:D906)</f>
        <v>62000</v>
      </c>
    </row>
    <row r="907" customFormat="false" ht="22.35" hidden="false" customHeight="false" outlineLevel="0" collapsed="false">
      <c r="A907" s="72" t="s">
        <v>658</v>
      </c>
      <c r="B907" s="79" t="s">
        <v>620</v>
      </c>
      <c r="C907" s="111"/>
      <c r="D907" s="112"/>
      <c r="E907" s="69" t="n">
        <f aca="false">SUM(C907:D907)</f>
        <v>0</v>
      </c>
    </row>
    <row r="908" customFormat="false" ht="22.35" hidden="false" customHeight="false" outlineLevel="0" collapsed="false">
      <c r="A908" s="75" t="s">
        <v>57</v>
      </c>
      <c r="B908" s="79" t="s">
        <v>58</v>
      </c>
      <c r="C908" s="111"/>
      <c r="D908" s="69"/>
      <c r="E908" s="82" t="n">
        <f aca="false">D908+C908</f>
        <v>0</v>
      </c>
    </row>
    <row r="909" customFormat="false" ht="12.8" hidden="false" customHeight="false" outlineLevel="0" collapsed="false">
      <c r="A909" s="75"/>
      <c r="B909" s="48"/>
      <c r="C909" s="69"/>
      <c r="D909" s="69"/>
      <c r="E909" s="82" t="n">
        <f aca="false">D909+C909</f>
        <v>0</v>
      </c>
    </row>
    <row r="910" customFormat="false" ht="46.25" hidden="false" customHeight="false" outlineLevel="0" collapsed="false">
      <c r="A910" s="61" t="s">
        <v>703</v>
      </c>
      <c r="B910" s="76" t="s">
        <v>19</v>
      </c>
      <c r="C910" s="118" t="n">
        <f aca="false">SUM(C912:C918)</f>
        <v>8986100</v>
      </c>
      <c r="D910" s="118" t="n">
        <f aca="false">SUM(D912:D917)</f>
        <v>0</v>
      </c>
      <c r="E910" s="108" t="n">
        <f aca="false">SUM(C910:D910)</f>
        <v>8986100</v>
      </c>
    </row>
    <row r="911" customFormat="false" ht="23.85" hidden="false" customHeight="false" outlineLevel="0" collapsed="false">
      <c r="A911" s="189" t="s">
        <v>26</v>
      </c>
      <c r="B911" s="85"/>
      <c r="C911" s="69" t="n">
        <f aca="false">SUM(C912:C917)</f>
        <v>8986100</v>
      </c>
      <c r="D911" s="69"/>
      <c r="E911" s="82" t="n">
        <f aca="false">D911+C911</f>
        <v>8986100</v>
      </c>
    </row>
    <row r="912" customFormat="false" ht="22.35" hidden="false" customHeight="false" outlineLevel="0" collapsed="false">
      <c r="A912" s="101" t="s">
        <v>654</v>
      </c>
      <c r="B912" s="124" t="s">
        <v>618</v>
      </c>
      <c r="C912" s="103" t="n">
        <v>8974000</v>
      </c>
      <c r="D912" s="103"/>
      <c r="E912" s="144" t="n">
        <f aca="false">D912+C912</f>
        <v>8974000</v>
      </c>
    </row>
    <row r="913" customFormat="false" ht="32.8" hidden="false" customHeight="false" outlineLevel="0" collapsed="false">
      <c r="A913" s="72" t="s">
        <v>698</v>
      </c>
      <c r="B913" s="48" t="s">
        <v>628</v>
      </c>
      <c r="C913" s="69" t="n">
        <v>2100</v>
      </c>
      <c r="D913" s="69"/>
      <c r="E913" s="82" t="n">
        <f aca="false">D913+C913</f>
        <v>2100</v>
      </c>
    </row>
    <row r="914" customFormat="false" ht="32.8" hidden="false" customHeight="false" outlineLevel="0" collapsed="false">
      <c r="A914" s="75" t="s">
        <v>704</v>
      </c>
      <c r="B914" s="48" t="s">
        <v>705</v>
      </c>
      <c r="C914" s="69"/>
      <c r="D914" s="69"/>
      <c r="E914" s="82" t="n">
        <f aca="false">SUM(C914:D914)</f>
        <v>0</v>
      </c>
    </row>
    <row r="915" customFormat="false" ht="12.8" hidden="false" customHeight="false" outlineLevel="0" collapsed="false">
      <c r="A915" s="72" t="s">
        <v>655</v>
      </c>
      <c r="B915" s="48" t="s">
        <v>656</v>
      </c>
      <c r="C915" s="82" t="n">
        <v>8000</v>
      </c>
      <c r="D915" s="69"/>
      <c r="E915" s="82" t="n">
        <f aca="false">SUM(C915:D915)</f>
        <v>8000</v>
      </c>
    </row>
    <row r="916" customFormat="false" ht="126.85" hidden="false" customHeight="false" outlineLevel="0" collapsed="false">
      <c r="A916" s="126" t="s">
        <v>706</v>
      </c>
      <c r="B916" s="48"/>
      <c r="C916" s="82"/>
      <c r="D916" s="69"/>
      <c r="E916" s="82"/>
    </row>
    <row r="917" customFormat="false" ht="32.8" hidden="false" customHeight="false" outlineLevel="0" collapsed="false">
      <c r="A917" s="75" t="s">
        <v>30</v>
      </c>
      <c r="B917" s="79" t="s">
        <v>31</v>
      </c>
      <c r="C917" s="82" t="n">
        <v>2000</v>
      </c>
      <c r="D917" s="69"/>
      <c r="E917" s="82" t="n">
        <f aca="false">D917+C917</f>
        <v>2000</v>
      </c>
    </row>
    <row r="918" customFormat="false" ht="22.35" hidden="false" customHeight="false" outlineLevel="0" collapsed="false">
      <c r="A918" s="72" t="s">
        <v>57</v>
      </c>
      <c r="B918" s="79" t="s">
        <v>58</v>
      </c>
      <c r="C918" s="69"/>
      <c r="D918" s="69"/>
      <c r="E918" s="82" t="n">
        <f aca="false">SUM(C918:D918)</f>
        <v>0</v>
      </c>
    </row>
    <row r="919" customFormat="false" ht="12.8" hidden="false" customHeight="false" outlineLevel="0" collapsed="false">
      <c r="A919" s="72"/>
      <c r="B919" s="48"/>
      <c r="C919" s="69"/>
      <c r="D919" s="69"/>
      <c r="E919" s="82"/>
    </row>
    <row r="920" customFormat="false" ht="46.25" hidden="false" customHeight="false" outlineLevel="0" collapsed="false">
      <c r="A920" s="61" t="s">
        <v>707</v>
      </c>
      <c r="B920" s="76" t="s">
        <v>19</v>
      </c>
      <c r="C920" s="108" t="n">
        <f aca="false">SUM(C922:C926)</f>
        <v>6603200</v>
      </c>
      <c r="D920" s="108" t="n">
        <f aca="false">SUM(D922:D926)</f>
        <v>0</v>
      </c>
      <c r="E920" s="108" t="n">
        <f aca="false">SUM(C920:D920)</f>
        <v>6603200</v>
      </c>
    </row>
    <row r="921" customFormat="false" ht="22.35" hidden="false" customHeight="false" outlineLevel="0" collapsed="false">
      <c r="A921" s="72" t="s">
        <v>26</v>
      </c>
      <c r="B921" s="179"/>
      <c r="C921" s="111" t="n">
        <f aca="false">SUM(C922:C926)</f>
        <v>6603200</v>
      </c>
      <c r="D921" s="112"/>
      <c r="E921" s="69" t="n">
        <f aca="false">SUM(C921:D921)</f>
        <v>6603200</v>
      </c>
    </row>
    <row r="922" customFormat="false" ht="22.35" hidden="false" customHeight="false" outlineLevel="0" collapsed="false">
      <c r="A922" s="72" t="s">
        <v>654</v>
      </c>
      <c r="B922" s="48" t="s">
        <v>618</v>
      </c>
      <c r="C922" s="69" t="n">
        <v>6573000</v>
      </c>
      <c r="D922" s="69"/>
      <c r="E922" s="69" t="n">
        <f aca="false">SUM(C922:D922)</f>
        <v>6573000</v>
      </c>
    </row>
    <row r="923" customFormat="false" ht="32.8" hidden="false" customHeight="false" outlineLevel="0" collapsed="false">
      <c r="A923" s="72" t="s">
        <v>708</v>
      </c>
      <c r="B923" s="48" t="s">
        <v>628</v>
      </c>
      <c r="C923" s="159" t="n">
        <v>4200</v>
      </c>
      <c r="D923" s="176"/>
      <c r="E923" s="82" t="n">
        <f aca="false">D923+C923</f>
        <v>4200</v>
      </c>
    </row>
    <row r="924" customFormat="false" ht="12.8" hidden="false" customHeight="false" outlineLevel="0" collapsed="false">
      <c r="A924" s="72" t="s">
        <v>655</v>
      </c>
      <c r="B924" s="48" t="s">
        <v>656</v>
      </c>
      <c r="C924" s="69" t="n">
        <v>23000</v>
      </c>
      <c r="D924" s="82"/>
      <c r="E924" s="82" t="n">
        <f aca="false">SUM(C924:D924)</f>
        <v>23000</v>
      </c>
    </row>
    <row r="925" customFormat="false" ht="22.35" hidden="false" customHeight="false" outlineLevel="0" collapsed="false">
      <c r="A925" s="72" t="s">
        <v>658</v>
      </c>
      <c r="B925" s="79" t="s">
        <v>620</v>
      </c>
      <c r="C925" s="69"/>
      <c r="D925" s="69"/>
      <c r="E925" s="69"/>
    </row>
    <row r="926" customFormat="false" ht="32.8" hidden="false" customHeight="false" outlineLevel="0" collapsed="false">
      <c r="A926" s="75" t="s">
        <v>30</v>
      </c>
      <c r="B926" s="79" t="s">
        <v>31</v>
      </c>
      <c r="C926" s="69" t="n">
        <v>3000</v>
      </c>
      <c r="D926" s="69"/>
      <c r="E926" s="69" t="n">
        <f aca="false">SUM(C926:D926)</f>
        <v>3000</v>
      </c>
    </row>
    <row r="927" customFormat="false" ht="12.8" hidden="false" customHeight="false" outlineLevel="0" collapsed="false">
      <c r="A927" s="72"/>
      <c r="B927" s="48"/>
      <c r="C927" s="82"/>
      <c r="D927" s="82"/>
      <c r="E927" s="82"/>
    </row>
    <row r="928" customFormat="false" ht="46.25" hidden="false" customHeight="false" outlineLevel="0" collapsed="false">
      <c r="A928" s="61" t="s">
        <v>709</v>
      </c>
      <c r="B928" s="76" t="s">
        <v>19</v>
      </c>
      <c r="C928" s="108" t="n">
        <f aca="false">SUM(C930:C935)</f>
        <v>6601570</v>
      </c>
      <c r="D928" s="108" t="n">
        <f aca="false">SUM(D930:D935)</f>
        <v>0</v>
      </c>
      <c r="E928" s="108" t="n">
        <f aca="false">SUM(C928:D928)</f>
        <v>6601570</v>
      </c>
    </row>
    <row r="929" customFormat="false" ht="22.35" hidden="false" customHeight="false" outlineLevel="0" collapsed="false">
      <c r="A929" s="72" t="s">
        <v>26</v>
      </c>
      <c r="B929" s="179"/>
      <c r="C929" s="111" t="n">
        <f aca="false">SUM(C930:C935)</f>
        <v>6601570</v>
      </c>
      <c r="D929" s="112"/>
      <c r="E929" s="82" t="n">
        <f aca="false">D929+C929</f>
        <v>6601570</v>
      </c>
    </row>
    <row r="930" customFormat="false" ht="22.35" hidden="false" customHeight="false" outlineLevel="0" collapsed="false">
      <c r="A930" s="72" t="s">
        <v>654</v>
      </c>
      <c r="B930" s="48" t="s">
        <v>618</v>
      </c>
      <c r="C930" s="82" t="n">
        <v>6433470</v>
      </c>
      <c r="D930" s="69"/>
      <c r="E930" s="82" t="n">
        <f aca="false">D930+C930</f>
        <v>6433470</v>
      </c>
    </row>
    <row r="931" customFormat="false" ht="32.8" hidden="false" customHeight="false" outlineLevel="0" collapsed="false">
      <c r="A931" s="72" t="s">
        <v>708</v>
      </c>
      <c r="B931" s="48" t="s">
        <v>628</v>
      </c>
      <c r="C931" s="159" t="n">
        <v>2100</v>
      </c>
      <c r="D931" s="176"/>
      <c r="E931" s="82" t="n">
        <f aca="false">D931+C931</f>
        <v>2100</v>
      </c>
    </row>
    <row r="932" customFormat="false" ht="43.25" hidden="false" customHeight="false" outlineLevel="0" collapsed="false">
      <c r="A932" s="72" t="s">
        <v>660</v>
      </c>
      <c r="B932" s="48" t="s">
        <v>626</v>
      </c>
      <c r="C932" s="69" t="n">
        <v>155000</v>
      </c>
      <c r="D932" s="69"/>
      <c r="E932" s="69" t="n">
        <f aca="false">D932+C932</f>
        <v>155000</v>
      </c>
    </row>
    <row r="933" customFormat="false" ht="12.8" hidden="false" customHeight="false" outlineLevel="0" collapsed="false">
      <c r="A933" s="72" t="s">
        <v>655</v>
      </c>
      <c r="B933" s="48" t="s">
        <v>656</v>
      </c>
      <c r="C933" s="69" t="n">
        <v>7000</v>
      </c>
      <c r="D933" s="69"/>
      <c r="E933" s="69" t="n">
        <f aca="false">SUM(C933:D933)</f>
        <v>7000</v>
      </c>
    </row>
    <row r="934" customFormat="false" ht="22.35" hidden="false" customHeight="false" outlineLevel="0" collapsed="false">
      <c r="A934" s="72" t="s">
        <v>658</v>
      </c>
      <c r="B934" s="79" t="s">
        <v>620</v>
      </c>
      <c r="C934" s="69"/>
      <c r="D934" s="69"/>
      <c r="E934" s="82"/>
    </row>
    <row r="935" customFormat="false" ht="32.8" hidden="false" customHeight="false" outlineLevel="0" collapsed="false">
      <c r="A935" s="72" t="s">
        <v>30</v>
      </c>
      <c r="B935" s="79" t="s">
        <v>31</v>
      </c>
      <c r="C935" s="82" t="n">
        <v>4000</v>
      </c>
      <c r="D935" s="69"/>
      <c r="E935" s="82" t="n">
        <f aca="false">D935+C935</f>
        <v>4000</v>
      </c>
    </row>
    <row r="936" customFormat="false" ht="12.8" hidden="false" customHeight="false" outlineLevel="0" collapsed="false">
      <c r="A936" s="72"/>
      <c r="B936" s="48"/>
      <c r="C936" s="69"/>
      <c r="D936" s="69"/>
      <c r="E936" s="69"/>
    </row>
    <row r="937" customFormat="false" ht="46.25" hidden="false" customHeight="false" outlineLevel="0" collapsed="false">
      <c r="A937" s="61" t="s">
        <v>710</v>
      </c>
      <c r="B937" s="76" t="s">
        <v>19</v>
      </c>
      <c r="C937" s="108" t="n">
        <f aca="false">SUM(C939:C942)</f>
        <v>4370610</v>
      </c>
      <c r="D937" s="108" t="n">
        <f aca="false">SUM(D939:D942)</f>
        <v>0</v>
      </c>
      <c r="E937" s="108" t="n">
        <f aca="false">SUM(C937:D937)</f>
        <v>4370610</v>
      </c>
    </row>
    <row r="938" customFormat="false" ht="22.35" hidden="false" customHeight="false" outlineLevel="0" collapsed="false">
      <c r="A938" s="75" t="s">
        <v>26</v>
      </c>
      <c r="B938" s="85"/>
      <c r="C938" s="69" t="n">
        <f aca="false">SUM(C939:C942)</f>
        <v>4370610</v>
      </c>
      <c r="D938" s="69"/>
      <c r="E938" s="82" t="n">
        <f aca="false">SUM(C938:D938)</f>
        <v>4370610</v>
      </c>
    </row>
    <row r="939" customFormat="false" ht="22.35" hidden="false" customHeight="false" outlineLevel="0" collapsed="false">
      <c r="A939" s="72" t="s">
        <v>654</v>
      </c>
      <c r="B939" s="48" t="s">
        <v>618</v>
      </c>
      <c r="C939" s="69" t="n">
        <v>4360610</v>
      </c>
      <c r="D939" s="69"/>
      <c r="E939" s="82" t="n">
        <f aca="false">SUM(C939:D939)</f>
        <v>4360610</v>
      </c>
    </row>
    <row r="940" customFormat="false" ht="12.8" hidden="false" customHeight="false" outlineLevel="0" collapsed="false">
      <c r="A940" s="72" t="s">
        <v>655</v>
      </c>
      <c r="B940" s="48" t="s">
        <v>656</v>
      </c>
      <c r="C940" s="82" t="n">
        <v>7000</v>
      </c>
      <c r="D940" s="82"/>
      <c r="E940" s="82" t="n">
        <f aca="false">SUM(C940:D940)</f>
        <v>7000</v>
      </c>
    </row>
    <row r="941" customFormat="false" ht="22.35" hidden="false" customHeight="false" outlineLevel="0" collapsed="false">
      <c r="A941" s="72" t="s">
        <v>658</v>
      </c>
      <c r="B941" s="79" t="s">
        <v>620</v>
      </c>
      <c r="C941" s="69"/>
      <c r="D941" s="69"/>
      <c r="E941" s="82"/>
    </row>
    <row r="942" customFormat="false" ht="32.8" hidden="false" customHeight="false" outlineLevel="0" collapsed="false">
      <c r="A942" s="72" t="s">
        <v>30</v>
      </c>
      <c r="B942" s="79" t="s">
        <v>31</v>
      </c>
      <c r="C942" s="69" t="n">
        <v>3000</v>
      </c>
      <c r="D942" s="69"/>
      <c r="E942" s="82" t="n">
        <f aca="false">SUM(C942:D942)</f>
        <v>3000</v>
      </c>
    </row>
    <row r="943" customFormat="false" ht="22.35" hidden="false" customHeight="false" outlineLevel="0" collapsed="false">
      <c r="A943" s="72" t="s">
        <v>57</v>
      </c>
      <c r="B943" s="79" t="s">
        <v>58</v>
      </c>
      <c r="C943" s="69"/>
      <c r="D943" s="69"/>
      <c r="E943" s="82"/>
    </row>
    <row r="944" customFormat="false" ht="12.8" hidden="false" customHeight="false" outlineLevel="0" collapsed="false">
      <c r="A944" s="75"/>
      <c r="B944" s="48"/>
      <c r="C944" s="69"/>
      <c r="D944" s="69"/>
      <c r="E944" s="82" t="n">
        <f aca="false">SUM(C944:D944)</f>
        <v>0</v>
      </c>
    </row>
    <row r="945" customFormat="false" ht="35.05" hidden="false" customHeight="false" outlineLevel="0" collapsed="false">
      <c r="A945" s="61" t="s">
        <v>711</v>
      </c>
      <c r="B945" s="76" t="s">
        <v>19</v>
      </c>
      <c r="C945" s="183" t="n">
        <f aca="false">SUM(C947:C951)</f>
        <v>6852850</v>
      </c>
      <c r="D945" s="183" t="n">
        <f aca="false">SUM(D947:D951)</f>
        <v>0</v>
      </c>
      <c r="E945" s="183" t="n">
        <f aca="false">SUM(C945:D945)</f>
        <v>6852850</v>
      </c>
    </row>
    <row r="946" customFormat="false" ht="22.35" hidden="false" customHeight="false" outlineLevel="0" collapsed="false">
      <c r="A946" s="72" t="s">
        <v>26</v>
      </c>
      <c r="B946" s="68"/>
      <c r="C946" s="69" t="n">
        <f aca="false">SUM(C947:C950)</f>
        <v>6852850</v>
      </c>
      <c r="D946" s="69" t="n">
        <f aca="false">SUM(D947:D950)</f>
        <v>0</v>
      </c>
      <c r="E946" s="69" t="n">
        <f aca="false">SUM(C946:D946)</f>
        <v>6852850</v>
      </c>
    </row>
    <row r="947" customFormat="false" ht="22.35" hidden="false" customHeight="false" outlineLevel="0" collapsed="false">
      <c r="A947" s="72" t="s">
        <v>654</v>
      </c>
      <c r="B947" s="48" t="s">
        <v>618</v>
      </c>
      <c r="C947" s="185" t="n">
        <v>6599600</v>
      </c>
      <c r="D947" s="186"/>
      <c r="E947" s="69" t="n">
        <f aca="false">SUM(C947:D947)</f>
        <v>6599600</v>
      </c>
    </row>
    <row r="948" customFormat="false" ht="32.8" hidden="false" customHeight="false" outlineLevel="0" collapsed="false">
      <c r="A948" s="72" t="s">
        <v>708</v>
      </c>
      <c r="B948" s="48" t="s">
        <v>628</v>
      </c>
      <c r="C948" s="159" t="n">
        <v>3150</v>
      </c>
      <c r="D948" s="176"/>
      <c r="E948" s="82" t="n">
        <f aca="false">D948+C948</f>
        <v>3150</v>
      </c>
    </row>
    <row r="949" customFormat="false" ht="43.25" hidden="false" customHeight="false" outlineLevel="0" collapsed="false">
      <c r="A949" s="72" t="s">
        <v>660</v>
      </c>
      <c r="B949" s="48" t="s">
        <v>626</v>
      </c>
      <c r="C949" s="69" t="n">
        <v>243100</v>
      </c>
      <c r="D949" s="69"/>
      <c r="E949" s="69" t="n">
        <f aca="false">D949+C949</f>
        <v>243100</v>
      </c>
    </row>
    <row r="950" customFormat="false" ht="12.8" hidden="false" customHeight="false" outlineLevel="0" collapsed="false">
      <c r="A950" s="72" t="s">
        <v>655</v>
      </c>
      <c r="B950" s="48" t="s">
        <v>656</v>
      </c>
      <c r="C950" s="111" t="n">
        <v>7000</v>
      </c>
      <c r="D950" s="69"/>
      <c r="E950" s="69" t="n">
        <f aca="false">SUM(C950:D950)</f>
        <v>7000</v>
      </c>
    </row>
    <row r="951" customFormat="false" ht="22.35" hidden="false" customHeight="false" outlineLevel="0" collapsed="false">
      <c r="A951" s="72" t="s">
        <v>57</v>
      </c>
      <c r="B951" s="79" t="s">
        <v>58</v>
      </c>
      <c r="C951" s="111"/>
      <c r="D951" s="69"/>
      <c r="E951" s="69" t="n">
        <f aca="false">SUM(C951:D951)</f>
        <v>0</v>
      </c>
    </row>
    <row r="952" customFormat="false" ht="12.8" hidden="false" customHeight="false" outlineLevel="0" collapsed="false">
      <c r="A952" s="72"/>
      <c r="B952" s="48"/>
      <c r="C952" s="111"/>
      <c r="D952" s="69"/>
      <c r="E952" s="69"/>
    </row>
    <row r="953" customFormat="false" ht="46.25" hidden="false" customHeight="false" outlineLevel="0" collapsed="false">
      <c r="A953" s="61" t="s">
        <v>712</v>
      </c>
      <c r="B953" s="76" t="s">
        <v>19</v>
      </c>
      <c r="C953" s="108" t="n">
        <f aca="false">SUM(C955:C961)</f>
        <v>5272450</v>
      </c>
      <c r="D953" s="108" t="n">
        <f aca="false">SUM(D955:D961)</f>
        <v>0</v>
      </c>
      <c r="E953" s="108" t="n">
        <f aca="false">SUM(C953:D953)</f>
        <v>5272450</v>
      </c>
    </row>
    <row r="954" customFormat="false" ht="22.35" hidden="false" customHeight="false" outlineLevel="0" collapsed="false">
      <c r="A954" s="67" t="s">
        <v>26</v>
      </c>
      <c r="B954" s="179"/>
      <c r="C954" s="151" t="n">
        <f aca="false">SUM(C955:C961)</f>
        <v>5272450</v>
      </c>
      <c r="D954" s="166"/>
      <c r="E954" s="82" t="n">
        <f aca="false">D954+C954</f>
        <v>5272450</v>
      </c>
    </row>
    <row r="955" customFormat="false" ht="22.35" hidden="false" customHeight="false" outlineLevel="0" collapsed="false">
      <c r="A955" s="72" t="s">
        <v>654</v>
      </c>
      <c r="B955" s="48" t="s">
        <v>618</v>
      </c>
      <c r="C955" s="82" t="n">
        <v>5262300</v>
      </c>
      <c r="D955" s="69"/>
      <c r="E955" s="82" t="n">
        <f aca="false">D955+C955</f>
        <v>5262300</v>
      </c>
    </row>
    <row r="956" customFormat="false" ht="32.8" hidden="false" customHeight="false" outlineLevel="0" collapsed="false">
      <c r="A956" s="72" t="s">
        <v>708</v>
      </c>
      <c r="B956" s="48" t="s">
        <v>628</v>
      </c>
      <c r="C956" s="69" t="n">
        <v>3150</v>
      </c>
      <c r="D956" s="69"/>
      <c r="E956" s="69" t="n">
        <f aca="false">SUM(C956:D956)</f>
        <v>3150</v>
      </c>
    </row>
    <row r="957" customFormat="false" ht="43.25" hidden="false" customHeight="false" outlineLevel="0" collapsed="false">
      <c r="A957" s="72" t="s">
        <v>713</v>
      </c>
      <c r="B957" s="48" t="s">
        <v>626</v>
      </c>
      <c r="C957" s="69"/>
      <c r="D957" s="69"/>
      <c r="E957" s="69"/>
    </row>
    <row r="958" customFormat="false" ht="12.8" hidden="false" customHeight="false" outlineLevel="0" collapsed="false">
      <c r="A958" s="72" t="s">
        <v>655</v>
      </c>
      <c r="B958" s="48" t="s">
        <v>656</v>
      </c>
      <c r="C958" s="69" t="n">
        <v>7000</v>
      </c>
      <c r="D958" s="69"/>
      <c r="E958" s="69" t="n">
        <f aca="false">SUM(C958:D958)</f>
        <v>7000</v>
      </c>
    </row>
    <row r="959" customFormat="false" ht="64.15" hidden="false" customHeight="false" outlineLevel="0" collapsed="false">
      <c r="A959" s="126" t="s">
        <v>714</v>
      </c>
      <c r="B959" s="48"/>
      <c r="C959" s="69"/>
      <c r="D959" s="69"/>
      <c r="E959" s="69"/>
    </row>
    <row r="960" customFormat="false" ht="22.35" hidden="false" customHeight="false" outlineLevel="0" collapsed="false">
      <c r="A960" s="72" t="s">
        <v>658</v>
      </c>
      <c r="B960" s="79" t="s">
        <v>620</v>
      </c>
      <c r="C960" s="69"/>
      <c r="D960" s="69"/>
      <c r="E960" s="69"/>
    </row>
    <row r="961" customFormat="false" ht="32.8" hidden="false" customHeight="false" outlineLevel="0" collapsed="false">
      <c r="A961" s="72" t="s">
        <v>30</v>
      </c>
      <c r="B961" s="79" t="s">
        <v>31</v>
      </c>
      <c r="C961" s="69"/>
      <c r="D961" s="69"/>
      <c r="E961" s="69"/>
    </row>
    <row r="962" customFormat="false" ht="12.8" hidden="false" customHeight="false" outlineLevel="0" collapsed="false">
      <c r="A962" s="72"/>
      <c r="B962" s="48"/>
      <c r="C962" s="69"/>
      <c r="D962" s="69"/>
      <c r="E962" s="69"/>
    </row>
    <row r="963" customFormat="false" ht="46.25" hidden="false" customHeight="false" outlineLevel="0" collapsed="false">
      <c r="A963" s="61" t="s">
        <v>715</v>
      </c>
      <c r="B963" s="76" t="s">
        <v>19</v>
      </c>
      <c r="C963" s="183" t="n">
        <f aca="false">SUM(C965:C967)</f>
        <v>5457300</v>
      </c>
      <c r="D963" s="183" t="n">
        <f aca="false">SUM(D965:D967)</f>
        <v>0</v>
      </c>
      <c r="E963" s="183" t="n">
        <f aca="false">SUM(C963:D963)</f>
        <v>5457300</v>
      </c>
    </row>
    <row r="964" customFormat="false" ht="22.35" hidden="false" customHeight="false" outlineLevel="0" collapsed="false">
      <c r="A964" s="72" t="s">
        <v>26</v>
      </c>
      <c r="B964" s="179"/>
      <c r="C964" s="185" t="n">
        <f aca="false">SUM(C965:C967)</f>
        <v>5457300</v>
      </c>
      <c r="D964" s="186"/>
      <c r="E964" s="69" t="n">
        <f aca="false">SUM(C964:D964)</f>
        <v>5457300</v>
      </c>
    </row>
    <row r="965" customFormat="false" ht="22.35" hidden="false" customHeight="false" outlineLevel="0" collapsed="false">
      <c r="A965" s="72" t="s">
        <v>654</v>
      </c>
      <c r="B965" s="48" t="s">
        <v>618</v>
      </c>
      <c r="C965" s="185" t="n">
        <v>5450300</v>
      </c>
      <c r="D965" s="186"/>
      <c r="E965" s="69" t="n">
        <f aca="false">SUM(C965:D965)</f>
        <v>5450300</v>
      </c>
    </row>
    <row r="966" customFormat="false" ht="12.8" hidden="false" customHeight="false" outlineLevel="0" collapsed="false">
      <c r="A966" s="72" t="s">
        <v>655</v>
      </c>
      <c r="B966" s="48" t="s">
        <v>656</v>
      </c>
      <c r="C966" s="111" t="n">
        <v>7000</v>
      </c>
      <c r="D966" s="69"/>
      <c r="E966" s="69" t="n">
        <f aca="false">SUM(C966:D966)</f>
        <v>7000</v>
      </c>
    </row>
    <row r="967" customFormat="false" ht="22.35" hidden="false" customHeight="false" outlineLevel="0" collapsed="false">
      <c r="A967" s="72" t="s">
        <v>658</v>
      </c>
      <c r="B967" s="79" t="s">
        <v>620</v>
      </c>
      <c r="C967" s="185"/>
      <c r="D967" s="186"/>
      <c r="E967" s="69"/>
    </row>
    <row r="968" customFormat="false" ht="12.8" hidden="false" customHeight="false" outlineLevel="0" collapsed="false">
      <c r="A968" s="72"/>
      <c r="B968" s="48"/>
      <c r="C968" s="111"/>
      <c r="D968" s="69"/>
      <c r="E968" s="69"/>
    </row>
    <row r="969" customFormat="false" ht="46.25" hidden="false" customHeight="false" outlineLevel="0" collapsed="false">
      <c r="A969" s="61" t="s">
        <v>716</v>
      </c>
      <c r="B969" s="76" t="s">
        <v>19</v>
      </c>
      <c r="C969" s="108" t="n">
        <f aca="false">SUM(C971:C976)</f>
        <v>6348635</v>
      </c>
      <c r="D969" s="108" t="n">
        <f aca="false">SUM(D971:D976)</f>
        <v>0</v>
      </c>
      <c r="E969" s="108" t="n">
        <f aca="false">SUM(C969:D969)</f>
        <v>6348635</v>
      </c>
    </row>
    <row r="970" customFormat="false" ht="22.35" hidden="false" customHeight="false" outlineLevel="0" collapsed="false">
      <c r="A970" s="72" t="s">
        <v>26</v>
      </c>
      <c r="B970" s="179"/>
      <c r="C970" s="111" t="n">
        <f aca="false">SUM(C971:C976)</f>
        <v>6348635</v>
      </c>
      <c r="D970" s="112"/>
      <c r="E970" s="69" t="n">
        <f aca="false">SUM(C970:D970)</f>
        <v>6348635</v>
      </c>
    </row>
    <row r="971" customFormat="false" ht="22.35" hidden="false" customHeight="false" outlineLevel="0" collapsed="false">
      <c r="A971" s="72" t="s">
        <v>654</v>
      </c>
      <c r="B971" s="48" t="s">
        <v>618</v>
      </c>
      <c r="C971" s="69" t="n">
        <v>6120600</v>
      </c>
      <c r="D971" s="69"/>
      <c r="E971" s="69" t="n">
        <f aca="false">SUM(C971:D971)</f>
        <v>6120600</v>
      </c>
    </row>
    <row r="972" customFormat="false" ht="32.8" hidden="false" customHeight="false" outlineLevel="0" collapsed="false">
      <c r="A972" s="72" t="s">
        <v>30</v>
      </c>
      <c r="B972" s="48" t="s">
        <v>31</v>
      </c>
      <c r="C972" s="69" t="n">
        <v>25000</v>
      </c>
      <c r="D972" s="69"/>
      <c r="E972" s="69" t="n">
        <f aca="false">SUM(C972:D972)</f>
        <v>25000</v>
      </c>
    </row>
    <row r="973" customFormat="false" ht="12.8" hidden="false" customHeight="false" outlineLevel="0" collapsed="false">
      <c r="A973" s="72" t="s">
        <v>655</v>
      </c>
      <c r="B973" s="48" t="s">
        <v>656</v>
      </c>
      <c r="C973" s="69" t="n">
        <v>7000</v>
      </c>
      <c r="D973" s="69"/>
      <c r="E973" s="82" t="n">
        <f aca="false">SUM(C973:D973)</f>
        <v>7000</v>
      </c>
    </row>
    <row r="974" customFormat="false" ht="22.35" hidden="false" customHeight="false" outlineLevel="0" collapsed="false">
      <c r="A974" s="72" t="s">
        <v>658</v>
      </c>
      <c r="B974" s="79" t="s">
        <v>620</v>
      </c>
      <c r="C974" s="69"/>
      <c r="D974" s="69"/>
      <c r="E974" s="69"/>
    </row>
    <row r="975" customFormat="false" ht="53.7" hidden="false" customHeight="false" outlineLevel="0" collapsed="false">
      <c r="A975" s="72" t="s">
        <v>667</v>
      </c>
      <c r="B975" s="79" t="s">
        <v>668</v>
      </c>
      <c r="C975" s="69" t="n">
        <v>27000</v>
      </c>
      <c r="D975" s="69"/>
      <c r="E975" s="69" t="n">
        <f aca="false">SUM(C975:D975)</f>
        <v>27000</v>
      </c>
    </row>
    <row r="976" customFormat="false" ht="32.8" hidden="false" customHeight="false" outlineLevel="0" collapsed="false">
      <c r="A976" s="72" t="s">
        <v>643</v>
      </c>
      <c r="B976" s="79" t="s">
        <v>644</v>
      </c>
      <c r="C976" s="69" t="n">
        <v>169035</v>
      </c>
      <c r="D976" s="69"/>
      <c r="E976" s="69" t="n">
        <f aca="false">SUM(C976:D976)</f>
        <v>169035</v>
      </c>
    </row>
    <row r="977" customFormat="false" ht="12.8" hidden="false" customHeight="false" outlineLevel="0" collapsed="false">
      <c r="A977" s="72"/>
      <c r="B977" s="48"/>
      <c r="C977" s="69"/>
      <c r="D977" s="69"/>
      <c r="E977" s="69" t="n">
        <f aca="false">SUM(C977:D977)</f>
        <v>0</v>
      </c>
    </row>
    <row r="978" customFormat="false" ht="46.25" hidden="false" customHeight="false" outlineLevel="0" collapsed="false">
      <c r="A978" s="61" t="s">
        <v>717</v>
      </c>
      <c r="B978" s="76" t="s">
        <v>19</v>
      </c>
      <c r="C978" s="108" t="n">
        <f aca="false">SUM(C980:C982)</f>
        <v>3598100</v>
      </c>
      <c r="D978" s="108" t="n">
        <f aca="false">SUM(D980:D983)</f>
        <v>0</v>
      </c>
      <c r="E978" s="108" t="n">
        <f aca="false">SUM(C978:D978)</f>
        <v>3598100</v>
      </c>
    </row>
    <row r="979" customFormat="false" ht="22.35" hidden="false" customHeight="false" outlineLevel="0" collapsed="false">
      <c r="A979" s="72" t="s">
        <v>26</v>
      </c>
      <c r="B979" s="179"/>
      <c r="C979" s="111" t="n">
        <f aca="false">SUM(C980:C982)</f>
        <v>3598100</v>
      </c>
      <c r="D979" s="112"/>
      <c r="E979" s="69" t="n">
        <f aca="false">SUM(C979:D979)</f>
        <v>3598100</v>
      </c>
    </row>
    <row r="980" customFormat="false" ht="22.35" hidden="false" customHeight="false" outlineLevel="0" collapsed="false">
      <c r="A980" s="72" t="s">
        <v>654</v>
      </c>
      <c r="B980" s="48" t="s">
        <v>618</v>
      </c>
      <c r="C980" s="69" t="n">
        <v>3591100</v>
      </c>
      <c r="D980" s="69"/>
      <c r="E980" s="69" t="n">
        <f aca="false">SUM(C980:D980)</f>
        <v>3591100</v>
      </c>
    </row>
    <row r="981" customFormat="false" ht="12.8" hidden="false" customHeight="false" outlineLevel="0" collapsed="false">
      <c r="A981" s="72" t="s">
        <v>655</v>
      </c>
      <c r="B981" s="48" t="s">
        <v>656</v>
      </c>
      <c r="C981" s="69" t="n">
        <v>7000</v>
      </c>
      <c r="D981" s="69"/>
      <c r="E981" s="82" t="n">
        <f aca="false">SUM(C981:D981)</f>
        <v>7000</v>
      </c>
    </row>
    <row r="982" customFormat="false" ht="22.35" hidden="false" customHeight="false" outlineLevel="0" collapsed="false">
      <c r="A982" s="72" t="s">
        <v>658</v>
      </c>
      <c r="B982" s="79" t="s">
        <v>620</v>
      </c>
      <c r="C982" s="69"/>
      <c r="D982" s="69"/>
      <c r="E982" s="69"/>
    </row>
    <row r="983" customFormat="false" ht="12.8" hidden="false" customHeight="false" outlineLevel="0" collapsed="false">
      <c r="A983" s="190"/>
      <c r="B983" s="190"/>
      <c r="C983" s="69"/>
      <c r="D983" s="69"/>
      <c r="E983" s="69" t="n">
        <f aca="false">SUM(C983:D983)</f>
        <v>0</v>
      </c>
    </row>
    <row r="984" customFormat="false" ht="46.25" hidden="false" customHeight="false" outlineLevel="0" collapsed="false">
      <c r="A984" s="61" t="s">
        <v>718</v>
      </c>
      <c r="B984" s="76" t="s">
        <v>19</v>
      </c>
      <c r="C984" s="108" t="n">
        <f aca="false">SUM(C986:C988)</f>
        <v>4524010</v>
      </c>
      <c r="D984" s="108" t="n">
        <f aca="false">SUM(D986:D988)</f>
        <v>0</v>
      </c>
      <c r="E984" s="108" t="n">
        <f aca="false">SUM(C984:D984)</f>
        <v>4524010</v>
      </c>
    </row>
    <row r="985" customFormat="false" ht="22.35" hidden="false" customHeight="false" outlineLevel="0" collapsed="false">
      <c r="A985" s="72" t="s">
        <v>26</v>
      </c>
      <c r="B985" s="179"/>
      <c r="C985" s="111" t="n">
        <f aca="false">SUM(C986:C988)</f>
        <v>4524010</v>
      </c>
      <c r="D985" s="112"/>
      <c r="E985" s="69" t="n">
        <f aca="false">SUM(C985:D985)</f>
        <v>4524010</v>
      </c>
    </row>
    <row r="986" customFormat="false" ht="22.35" hidden="false" customHeight="false" outlineLevel="0" collapsed="false">
      <c r="A986" s="72" t="s">
        <v>654</v>
      </c>
      <c r="B986" s="48" t="s">
        <v>618</v>
      </c>
      <c r="C986" s="69" t="n">
        <v>4515010</v>
      </c>
      <c r="D986" s="69"/>
      <c r="E986" s="69" t="n">
        <f aca="false">SUM(C986:D986)</f>
        <v>4515010</v>
      </c>
    </row>
    <row r="987" customFormat="false" ht="12.8" hidden="false" customHeight="false" outlineLevel="0" collapsed="false">
      <c r="A987" s="72" t="s">
        <v>655</v>
      </c>
      <c r="B987" s="48" t="s">
        <v>656</v>
      </c>
      <c r="C987" s="69" t="n">
        <v>9000</v>
      </c>
      <c r="D987" s="69"/>
      <c r="E987" s="69" t="n">
        <f aca="false">SUM(C987:D987)</f>
        <v>9000</v>
      </c>
    </row>
    <row r="988" customFormat="false" ht="22.35" hidden="false" customHeight="false" outlineLevel="0" collapsed="false">
      <c r="A988" s="101" t="s">
        <v>658</v>
      </c>
      <c r="B988" s="181" t="s">
        <v>620</v>
      </c>
      <c r="C988" s="103"/>
      <c r="D988" s="103"/>
      <c r="E988" s="103"/>
    </row>
    <row r="989" customFormat="false" ht="32.8" hidden="false" customHeight="false" outlineLevel="0" collapsed="false">
      <c r="A989" s="67" t="s">
        <v>55</v>
      </c>
      <c r="B989" s="191" t="s">
        <v>56</v>
      </c>
      <c r="C989" s="113"/>
      <c r="D989" s="113"/>
      <c r="E989" s="113"/>
    </row>
    <row r="990" customFormat="false" ht="12.8" hidden="false" customHeight="false" outlineLevel="0" collapsed="false">
      <c r="A990" s="72"/>
      <c r="B990" s="48"/>
      <c r="C990" s="69" t="n">
        <f aca="false">8000-8000</f>
        <v>0</v>
      </c>
      <c r="D990" s="69"/>
      <c r="E990" s="69" t="n">
        <f aca="false">SUM(C990:D990)</f>
        <v>0</v>
      </c>
    </row>
    <row r="991" customFormat="false" ht="46.25" hidden="false" customHeight="false" outlineLevel="0" collapsed="false">
      <c r="A991" s="61" t="s">
        <v>719</v>
      </c>
      <c r="B991" s="76" t="s">
        <v>19</v>
      </c>
      <c r="C991" s="90" t="n">
        <f aca="false">SUM(C993:C997)</f>
        <v>5896650</v>
      </c>
      <c r="D991" s="155" t="n">
        <f aca="false">SUM(D993:D997)</f>
        <v>0</v>
      </c>
      <c r="E991" s="108" t="n">
        <f aca="false">SUM(C991:D991)</f>
        <v>5896650</v>
      </c>
    </row>
    <row r="992" customFormat="false" ht="22.35" hidden="false" customHeight="false" outlineLevel="0" collapsed="false">
      <c r="A992" s="72" t="s">
        <v>26</v>
      </c>
      <c r="B992" s="179"/>
      <c r="C992" s="111" t="n">
        <f aca="false">SUM(C993:C997)</f>
        <v>5896650</v>
      </c>
      <c r="D992" s="192"/>
      <c r="E992" s="187" t="n">
        <f aca="false">SUM(C992:D992)</f>
        <v>5896650</v>
      </c>
    </row>
    <row r="993" customFormat="false" ht="22.35" hidden="false" customHeight="false" outlineLevel="0" collapsed="false">
      <c r="A993" s="72" t="s">
        <v>654</v>
      </c>
      <c r="B993" s="48" t="s">
        <v>618</v>
      </c>
      <c r="C993" s="111" t="n">
        <v>5738600</v>
      </c>
      <c r="D993" s="112"/>
      <c r="E993" s="187" t="n">
        <f aca="false">SUM(C993:D993)</f>
        <v>5738600</v>
      </c>
    </row>
    <row r="994" customFormat="false" ht="32.8" hidden="false" customHeight="false" outlineLevel="0" collapsed="false">
      <c r="A994" s="72" t="s">
        <v>708</v>
      </c>
      <c r="B994" s="48" t="s">
        <v>628</v>
      </c>
      <c r="C994" s="111" t="n">
        <v>3150</v>
      </c>
      <c r="D994" s="69"/>
      <c r="E994" s="187" t="n">
        <f aca="false">SUM(C994:D994)</f>
        <v>3150</v>
      </c>
    </row>
    <row r="995" customFormat="false" ht="43.25" hidden="false" customHeight="false" outlineLevel="0" collapsed="false">
      <c r="A995" s="72" t="s">
        <v>660</v>
      </c>
      <c r="B995" s="48" t="s">
        <v>626</v>
      </c>
      <c r="C995" s="111" t="n">
        <v>147900</v>
      </c>
      <c r="D995" s="69"/>
      <c r="E995" s="187" t="n">
        <f aca="false">SUM(C995:D995)</f>
        <v>147900</v>
      </c>
    </row>
    <row r="996" customFormat="false" ht="12.8" hidden="false" customHeight="false" outlineLevel="0" collapsed="false">
      <c r="A996" s="72" t="s">
        <v>655</v>
      </c>
      <c r="B996" s="48" t="s">
        <v>656</v>
      </c>
      <c r="C996" s="111" t="n">
        <v>7000</v>
      </c>
      <c r="D996" s="69"/>
      <c r="E996" s="187" t="n">
        <f aca="false">SUM(C996:D996)</f>
        <v>7000</v>
      </c>
    </row>
    <row r="997" customFormat="false" ht="22.35" hidden="false" customHeight="false" outlineLevel="0" collapsed="false">
      <c r="A997" s="72" t="s">
        <v>658</v>
      </c>
      <c r="B997" s="79" t="s">
        <v>620</v>
      </c>
      <c r="C997" s="111"/>
      <c r="D997" s="112"/>
      <c r="E997" s="187"/>
    </row>
    <row r="998" customFormat="false" ht="12.8" hidden="false" customHeight="false" outlineLevel="0" collapsed="false">
      <c r="A998" s="72"/>
      <c r="B998" s="48"/>
      <c r="C998" s="111"/>
      <c r="D998" s="69"/>
      <c r="E998" s="194" t="n">
        <f aca="false">SUM(C998:D998)</f>
        <v>0</v>
      </c>
    </row>
    <row r="999" customFormat="false" ht="46.25" hidden="false" customHeight="false" outlineLevel="0" collapsed="false">
      <c r="A999" s="61" t="s">
        <v>720</v>
      </c>
      <c r="B999" s="76" t="s">
        <v>19</v>
      </c>
      <c r="C999" s="108" t="n">
        <f aca="false">SUM(C1001:C1003)</f>
        <v>954500</v>
      </c>
      <c r="D999" s="108" t="n">
        <f aca="false">SUM(D1001:D1003)</f>
        <v>0</v>
      </c>
      <c r="E999" s="118" t="n">
        <f aca="false">SUM(C999:D999)</f>
        <v>954500</v>
      </c>
    </row>
    <row r="1000" customFormat="false" ht="22.35" hidden="false" customHeight="false" outlineLevel="0" collapsed="false">
      <c r="A1000" s="72" t="s">
        <v>26</v>
      </c>
      <c r="B1000" s="179"/>
      <c r="C1000" s="111" t="n">
        <f aca="false">SUM(C1001:C1003)</f>
        <v>954500</v>
      </c>
      <c r="D1000" s="112"/>
      <c r="E1000" s="69" t="n">
        <f aca="false">SUM(C1000:D1000)</f>
        <v>954500</v>
      </c>
    </row>
    <row r="1001" customFormat="false" ht="22.35" hidden="false" customHeight="false" outlineLevel="0" collapsed="false">
      <c r="A1001" s="72" t="s">
        <v>654</v>
      </c>
      <c r="B1001" s="48" t="s">
        <v>618</v>
      </c>
      <c r="C1001" s="111" t="n">
        <v>954500</v>
      </c>
      <c r="D1001" s="112"/>
      <c r="E1001" s="69" t="n">
        <f aca="false">SUM(C1001:D1001)</f>
        <v>954500</v>
      </c>
    </row>
    <row r="1002" customFormat="false" ht="22.35" hidden="false" customHeight="false" outlineLevel="0" collapsed="false">
      <c r="A1002" s="72" t="s">
        <v>658</v>
      </c>
      <c r="B1002" s="79" t="s">
        <v>620</v>
      </c>
      <c r="C1002" s="111"/>
      <c r="D1002" s="112"/>
      <c r="E1002" s="69"/>
    </row>
    <row r="1003" customFormat="false" ht="12.8" hidden="false" customHeight="false" outlineLevel="0" collapsed="false">
      <c r="A1003" s="72" t="s">
        <v>655</v>
      </c>
      <c r="B1003" s="79" t="s">
        <v>656</v>
      </c>
      <c r="C1003" s="111"/>
      <c r="D1003" s="69"/>
      <c r="E1003" s="187" t="n">
        <f aca="false">SUM(C1003:D1003)</f>
        <v>0</v>
      </c>
    </row>
    <row r="1004" customFormat="false" ht="12.8" hidden="false" customHeight="false" outlineLevel="0" collapsed="false">
      <c r="A1004" s="72"/>
      <c r="B1004" s="48"/>
      <c r="C1004" s="111"/>
      <c r="D1004" s="69"/>
      <c r="E1004" s="111"/>
    </row>
    <row r="1005" customFormat="false" ht="46.25" hidden="false" customHeight="false" outlineLevel="0" collapsed="false">
      <c r="A1005" s="61" t="s">
        <v>721</v>
      </c>
      <c r="B1005" s="76" t="s">
        <v>19</v>
      </c>
      <c r="C1005" s="108" t="n">
        <f aca="false">SUM(C1007:C1011)</f>
        <v>3676200</v>
      </c>
      <c r="D1005" s="108" t="n">
        <f aca="false">SUM(D1007:D1011)</f>
        <v>0</v>
      </c>
      <c r="E1005" s="118" t="n">
        <f aca="false">SUM(C1005:D1005)</f>
        <v>3676200</v>
      </c>
    </row>
    <row r="1006" customFormat="false" ht="22.35" hidden="false" customHeight="false" outlineLevel="0" collapsed="false">
      <c r="A1006" s="72" t="s">
        <v>26</v>
      </c>
      <c r="B1006" s="179"/>
      <c r="C1006" s="111" t="n">
        <f aca="false">SUM(C1007:C1011)</f>
        <v>3676200</v>
      </c>
      <c r="D1006" s="112"/>
      <c r="E1006" s="69" t="n">
        <f aca="false">SUM(C1006:D1006)</f>
        <v>3676200</v>
      </c>
    </row>
    <row r="1007" customFormat="false" ht="22.35" hidden="false" customHeight="false" outlineLevel="0" collapsed="false">
      <c r="A1007" s="72" t="s">
        <v>654</v>
      </c>
      <c r="B1007" s="48" t="s">
        <v>618</v>
      </c>
      <c r="C1007" s="111" t="n">
        <v>3668200</v>
      </c>
      <c r="D1007" s="112"/>
      <c r="E1007" s="69" t="n">
        <f aca="false">SUM(C1007:D1007)</f>
        <v>3668200</v>
      </c>
    </row>
    <row r="1008" customFormat="false" ht="12.8" hidden="false" customHeight="false" outlineLevel="0" collapsed="false">
      <c r="A1008" s="72" t="s">
        <v>655</v>
      </c>
      <c r="B1008" s="48" t="s">
        <v>656</v>
      </c>
      <c r="C1008" s="111" t="n">
        <v>8000</v>
      </c>
      <c r="D1008" s="69"/>
      <c r="E1008" s="111" t="n">
        <f aca="false">SUM(C1008:D1008)</f>
        <v>8000</v>
      </c>
    </row>
    <row r="1009" customFormat="false" ht="22.35" hidden="false" customHeight="false" outlineLevel="0" collapsed="false">
      <c r="A1009" s="72" t="s">
        <v>658</v>
      </c>
      <c r="B1009" s="79" t="s">
        <v>620</v>
      </c>
      <c r="C1009" s="111"/>
      <c r="D1009" s="112"/>
      <c r="E1009" s="69"/>
    </row>
    <row r="1010" customFormat="false" ht="53.7" hidden="false" customHeight="false" outlineLevel="0" collapsed="false">
      <c r="A1010" s="72" t="s">
        <v>667</v>
      </c>
      <c r="B1010" s="79" t="s">
        <v>668</v>
      </c>
      <c r="C1010" s="111"/>
      <c r="D1010" s="112"/>
      <c r="E1010" s="69"/>
    </row>
    <row r="1011" customFormat="false" ht="32.8" hidden="false" customHeight="false" outlineLevel="0" collapsed="false">
      <c r="A1011" s="72" t="s">
        <v>30</v>
      </c>
      <c r="B1011" s="79" t="s">
        <v>31</v>
      </c>
      <c r="C1011" s="111"/>
      <c r="D1011" s="112"/>
      <c r="E1011" s="69"/>
    </row>
    <row r="1012" customFormat="false" ht="12.8" hidden="false" customHeight="false" outlineLevel="0" collapsed="false">
      <c r="A1012" s="72"/>
      <c r="B1012" s="48"/>
      <c r="C1012" s="111"/>
      <c r="D1012" s="112"/>
      <c r="E1012" s="69"/>
    </row>
    <row r="1013" customFormat="false" ht="57.45" hidden="false" customHeight="false" outlineLevel="0" collapsed="false">
      <c r="A1013" s="61" t="s">
        <v>722</v>
      </c>
      <c r="B1013" s="76" t="s">
        <v>19</v>
      </c>
      <c r="C1013" s="108" t="n">
        <f aca="false">SUM(C1015:C1018)</f>
        <v>3123800</v>
      </c>
      <c r="D1013" s="108" t="n">
        <f aca="false">SUM(D1015:D1018)</f>
        <v>0</v>
      </c>
      <c r="E1013" s="108" t="n">
        <f aca="false">SUM(C1013:D1013)</f>
        <v>3123800</v>
      </c>
    </row>
    <row r="1014" customFormat="false" ht="22.35" hidden="false" customHeight="false" outlineLevel="0" collapsed="false">
      <c r="A1014" s="72" t="s">
        <v>26</v>
      </c>
      <c r="B1014" s="179"/>
      <c r="C1014" s="111" t="n">
        <f aca="false">SUM(C1015:C1018)</f>
        <v>3123800</v>
      </c>
      <c r="D1014" s="112"/>
      <c r="E1014" s="82" t="n">
        <f aca="false">D1014+C1014</f>
        <v>3123800</v>
      </c>
    </row>
    <row r="1015" customFormat="false" ht="22.35" hidden="false" customHeight="false" outlineLevel="0" collapsed="false">
      <c r="A1015" s="72" t="s">
        <v>654</v>
      </c>
      <c r="B1015" s="48" t="s">
        <v>618</v>
      </c>
      <c r="C1015" s="69" t="n">
        <v>3118800</v>
      </c>
      <c r="D1015" s="69"/>
      <c r="E1015" s="82" t="n">
        <f aca="false">D1015+C1015</f>
        <v>3118800</v>
      </c>
    </row>
    <row r="1016" customFormat="false" ht="32.8" hidden="false" customHeight="false" outlineLevel="0" collapsed="false">
      <c r="A1016" s="72" t="s">
        <v>30</v>
      </c>
      <c r="B1016" s="48" t="s">
        <v>31</v>
      </c>
      <c r="C1016" s="69"/>
      <c r="D1016" s="69"/>
      <c r="E1016" s="82" t="n">
        <f aca="false">D1016+C1016</f>
        <v>0</v>
      </c>
    </row>
    <row r="1017" customFormat="false" ht="12.8" hidden="false" customHeight="false" outlineLevel="0" collapsed="false">
      <c r="A1017" s="72" t="s">
        <v>655</v>
      </c>
      <c r="B1017" s="48" t="s">
        <v>656</v>
      </c>
      <c r="C1017" s="69" t="n">
        <v>5000</v>
      </c>
      <c r="D1017" s="69"/>
      <c r="E1017" s="82" t="n">
        <f aca="false">D1017+C1017</f>
        <v>5000</v>
      </c>
    </row>
    <row r="1018" customFormat="false" ht="22.35" hidden="false" customHeight="false" outlineLevel="0" collapsed="false">
      <c r="A1018" s="72" t="s">
        <v>658</v>
      </c>
      <c r="B1018" s="79" t="s">
        <v>620</v>
      </c>
      <c r="C1018" s="69"/>
      <c r="D1018" s="69"/>
      <c r="E1018" s="82"/>
    </row>
    <row r="1019" customFormat="false" ht="12.8" hidden="false" customHeight="false" outlineLevel="0" collapsed="false">
      <c r="A1019" s="72"/>
      <c r="B1019" s="48"/>
      <c r="C1019" s="111"/>
      <c r="D1019" s="112"/>
      <c r="E1019" s="69"/>
    </row>
    <row r="1020" customFormat="false" ht="46.25" hidden="false" customHeight="false" outlineLevel="0" collapsed="false">
      <c r="A1020" s="61" t="s">
        <v>723</v>
      </c>
      <c r="B1020" s="76" t="s">
        <v>19</v>
      </c>
      <c r="C1020" s="108" t="n">
        <f aca="false">SUM(C1022:C1024)</f>
        <v>3491750</v>
      </c>
      <c r="D1020" s="108" t="n">
        <f aca="false">SUM(D1022:D1024)</f>
        <v>0</v>
      </c>
      <c r="E1020" s="108" t="n">
        <f aca="false">SUM(C1020:D1020)</f>
        <v>3491750</v>
      </c>
    </row>
    <row r="1021" customFormat="false" ht="22.35" hidden="false" customHeight="false" outlineLevel="0" collapsed="false">
      <c r="A1021" s="72" t="s">
        <v>26</v>
      </c>
      <c r="B1021" s="85"/>
      <c r="C1021" s="69" t="n">
        <f aca="false">SUM(C1022:C1024)</f>
        <v>3491750</v>
      </c>
      <c r="D1021" s="69"/>
      <c r="E1021" s="69" t="n">
        <f aca="false">SUM(C1021:D1021)</f>
        <v>3491750</v>
      </c>
    </row>
    <row r="1022" customFormat="false" ht="22.35" hidden="false" customHeight="false" outlineLevel="0" collapsed="false">
      <c r="A1022" s="72" t="s">
        <v>654</v>
      </c>
      <c r="B1022" s="48" t="s">
        <v>618</v>
      </c>
      <c r="C1022" s="69" t="n">
        <v>3477750</v>
      </c>
      <c r="D1022" s="69"/>
      <c r="E1022" s="69" t="n">
        <f aca="false">SUM(C1022:D1022)</f>
        <v>3477750</v>
      </c>
    </row>
    <row r="1023" customFormat="false" ht="32.8" hidden="false" customHeight="false" outlineLevel="0" collapsed="false">
      <c r="A1023" s="72" t="s">
        <v>30</v>
      </c>
      <c r="B1023" s="48" t="s">
        <v>31</v>
      </c>
      <c r="C1023" s="69" t="n">
        <v>8000</v>
      </c>
      <c r="D1023" s="69"/>
      <c r="E1023" s="69" t="n">
        <f aca="false">SUM(C1023:D1023)</f>
        <v>8000</v>
      </c>
    </row>
    <row r="1024" customFormat="false" ht="12.8" hidden="false" customHeight="false" outlineLevel="0" collapsed="false">
      <c r="A1024" s="72" t="s">
        <v>655</v>
      </c>
      <c r="B1024" s="48" t="s">
        <v>656</v>
      </c>
      <c r="C1024" s="69" t="n">
        <v>6000</v>
      </c>
      <c r="D1024" s="69"/>
      <c r="E1024" s="69" t="n">
        <f aca="false">SUM(C1024:D1024)</f>
        <v>6000</v>
      </c>
    </row>
    <row r="1025" customFormat="false" ht="22.35" hidden="false" customHeight="false" outlineLevel="0" collapsed="false">
      <c r="A1025" s="72" t="s">
        <v>57</v>
      </c>
      <c r="B1025" s="79" t="s">
        <v>58</v>
      </c>
      <c r="C1025" s="69"/>
      <c r="D1025" s="69"/>
      <c r="E1025" s="69"/>
    </row>
    <row r="1026" customFormat="false" ht="12.8" hidden="false" customHeight="false" outlineLevel="0" collapsed="false">
      <c r="A1026" s="72"/>
      <c r="B1026" s="48"/>
      <c r="C1026" s="111"/>
      <c r="D1026" s="112"/>
      <c r="E1026" s="69"/>
    </row>
    <row r="1027" customFormat="false" ht="46.25" hidden="false" customHeight="false" outlineLevel="0" collapsed="false">
      <c r="A1027" s="61" t="s">
        <v>724</v>
      </c>
      <c r="B1027" s="76" t="s">
        <v>19</v>
      </c>
      <c r="C1027" s="108" t="n">
        <f aca="false">SUM(C1029:C1033)</f>
        <v>4434070</v>
      </c>
      <c r="D1027" s="108" t="n">
        <f aca="false">SUM(D1029:D1033)</f>
        <v>0</v>
      </c>
      <c r="E1027" s="108" t="n">
        <f aca="false">SUM(C1027:D1027)</f>
        <v>4434070</v>
      </c>
    </row>
    <row r="1028" customFormat="false" ht="22.35" hidden="false" customHeight="false" outlineLevel="0" collapsed="false">
      <c r="A1028" s="72" t="s">
        <v>26</v>
      </c>
      <c r="B1028" s="179"/>
      <c r="C1028" s="111" t="n">
        <f aca="false">SUM(C1029:C1033)</f>
        <v>4434070</v>
      </c>
      <c r="D1028" s="112"/>
      <c r="E1028" s="69" t="n">
        <f aca="false">SUM(C1028:D1028)</f>
        <v>4434070</v>
      </c>
    </row>
    <row r="1029" customFormat="false" ht="22.35" hidden="false" customHeight="false" outlineLevel="0" collapsed="false">
      <c r="A1029" s="72" t="s">
        <v>654</v>
      </c>
      <c r="B1029" s="48" t="s">
        <v>618</v>
      </c>
      <c r="C1029" s="69" t="n">
        <v>4399870</v>
      </c>
      <c r="D1029" s="69"/>
      <c r="E1029" s="69" t="n">
        <f aca="false">SUM(C1029:D1029)</f>
        <v>4399870</v>
      </c>
    </row>
    <row r="1030" customFormat="false" ht="32.8" hidden="false" customHeight="false" outlineLevel="0" collapsed="false">
      <c r="A1030" s="72" t="s">
        <v>30</v>
      </c>
      <c r="B1030" s="48" t="s">
        <v>31</v>
      </c>
      <c r="C1030" s="69" t="n">
        <v>2000</v>
      </c>
      <c r="D1030" s="69"/>
      <c r="E1030" s="69" t="n">
        <f aca="false">SUM(C1030:D1030)</f>
        <v>2000</v>
      </c>
    </row>
    <row r="1031" customFormat="false" ht="43.25" hidden="false" customHeight="false" outlineLevel="0" collapsed="false">
      <c r="A1031" s="72" t="s">
        <v>660</v>
      </c>
      <c r="B1031" s="48" t="s">
        <v>626</v>
      </c>
      <c r="C1031" s="69" t="n">
        <v>27200</v>
      </c>
      <c r="D1031" s="69"/>
      <c r="E1031" s="69" t="n">
        <f aca="false">SUM(C1031:D1031)</f>
        <v>27200</v>
      </c>
    </row>
    <row r="1032" customFormat="false" ht="12.8" hidden="false" customHeight="false" outlineLevel="0" collapsed="false">
      <c r="A1032" s="75" t="s">
        <v>655</v>
      </c>
      <c r="B1032" s="48" t="s">
        <v>656</v>
      </c>
      <c r="C1032" s="69" t="n">
        <v>5000</v>
      </c>
      <c r="D1032" s="69"/>
      <c r="E1032" s="69" t="n">
        <f aca="false">SUM(C1032:D1032)</f>
        <v>5000</v>
      </c>
    </row>
    <row r="1033" customFormat="false" ht="22.35" hidden="false" customHeight="false" outlineLevel="0" collapsed="false">
      <c r="A1033" s="72" t="s">
        <v>658</v>
      </c>
      <c r="B1033" s="79" t="s">
        <v>620</v>
      </c>
      <c r="C1033" s="69"/>
      <c r="D1033" s="69"/>
      <c r="E1033" s="69"/>
    </row>
    <row r="1034" customFormat="false" ht="12.8" hidden="false" customHeight="false" outlineLevel="0" collapsed="false">
      <c r="A1034" s="72"/>
      <c r="B1034" s="48"/>
      <c r="C1034" s="111"/>
      <c r="D1034" s="112"/>
      <c r="E1034" s="69"/>
    </row>
    <row r="1035" customFormat="false" ht="57.45" hidden="false" customHeight="false" outlineLevel="0" collapsed="false">
      <c r="A1035" s="61" t="s">
        <v>725</v>
      </c>
      <c r="B1035" s="76" t="s">
        <v>19</v>
      </c>
      <c r="C1035" s="108" t="n">
        <f aca="false">SUM(C1037:C1040)</f>
        <v>3796100</v>
      </c>
      <c r="D1035" s="108" t="n">
        <f aca="false">SUM(D1037:D1040)</f>
        <v>0</v>
      </c>
      <c r="E1035" s="108" t="n">
        <f aca="false">SUM(C1035:D1035)</f>
        <v>3796100</v>
      </c>
    </row>
    <row r="1036" customFormat="false" ht="22.35" hidden="false" customHeight="false" outlineLevel="0" collapsed="false">
      <c r="A1036" s="72" t="s">
        <v>26</v>
      </c>
      <c r="B1036" s="179"/>
      <c r="C1036" s="111" t="n">
        <f aca="false">SUM(C1037:C1040)</f>
        <v>3796100</v>
      </c>
      <c r="D1036" s="112"/>
      <c r="E1036" s="69" t="n">
        <f aca="false">SUM(C1036:D1036)</f>
        <v>3796100</v>
      </c>
    </row>
    <row r="1037" customFormat="false" ht="22.35" hidden="false" customHeight="false" outlineLevel="0" collapsed="false">
      <c r="A1037" s="72" t="s">
        <v>654</v>
      </c>
      <c r="B1037" s="48" t="s">
        <v>618</v>
      </c>
      <c r="C1037" s="69" t="n">
        <v>3789100</v>
      </c>
      <c r="D1037" s="69"/>
      <c r="E1037" s="69" t="n">
        <f aca="false">SUM(C1037:D1037)</f>
        <v>3789100</v>
      </c>
    </row>
    <row r="1038" customFormat="false" ht="32.8" hidden="false" customHeight="false" outlineLevel="0" collapsed="false">
      <c r="A1038" s="72" t="s">
        <v>30</v>
      </c>
      <c r="B1038" s="48" t="s">
        <v>31</v>
      </c>
      <c r="C1038" s="69" t="n">
        <v>2000</v>
      </c>
      <c r="D1038" s="69"/>
      <c r="E1038" s="69" t="n">
        <f aca="false">SUM(C1038:D1038)</f>
        <v>2000</v>
      </c>
    </row>
    <row r="1039" customFormat="false" ht="12.8" hidden="false" customHeight="false" outlineLevel="0" collapsed="false">
      <c r="A1039" s="75" t="s">
        <v>655</v>
      </c>
      <c r="B1039" s="48" t="s">
        <v>656</v>
      </c>
      <c r="C1039" s="69" t="n">
        <v>5000</v>
      </c>
      <c r="D1039" s="69"/>
      <c r="E1039" s="69" t="n">
        <f aca="false">SUM(C1039:D1039)</f>
        <v>5000</v>
      </c>
    </row>
    <row r="1040" customFormat="false" ht="22.35" hidden="false" customHeight="false" outlineLevel="0" collapsed="false">
      <c r="A1040" s="72" t="s">
        <v>658</v>
      </c>
      <c r="B1040" s="79" t="s">
        <v>620</v>
      </c>
      <c r="C1040" s="69"/>
      <c r="D1040" s="69"/>
      <c r="E1040" s="69"/>
    </row>
    <row r="1041" customFormat="false" ht="22.35" hidden="false" customHeight="false" outlineLevel="0" collapsed="false">
      <c r="A1041" s="75" t="s">
        <v>57</v>
      </c>
      <c r="B1041" s="79" t="s">
        <v>58</v>
      </c>
      <c r="C1041" s="69"/>
      <c r="D1041" s="69"/>
      <c r="E1041" s="69"/>
    </row>
    <row r="1042" customFormat="false" ht="12.8" hidden="false" customHeight="false" outlineLevel="0" collapsed="false">
      <c r="A1042" s="196"/>
      <c r="B1042" s="130"/>
      <c r="C1042" s="112"/>
      <c r="D1042" s="112"/>
      <c r="E1042" s="112"/>
    </row>
    <row r="1043" customFormat="false" ht="57.45" hidden="false" customHeight="false" outlineLevel="0" collapsed="false">
      <c r="A1043" s="61" t="s">
        <v>726</v>
      </c>
      <c r="B1043" s="76" t="s">
        <v>19</v>
      </c>
      <c r="C1043" s="108" t="n">
        <f aca="false">SUM(C1045:C1050)</f>
        <v>5513248</v>
      </c>
      <c r="D1043" s="108" t="n">
        <f aca="false">SUM(D1045:D1050)</f>
        <v>0</v>
      </c>
      <c r="E1043" s="108" t="n">
        <f aca="false">SUM(C1043:D1043)</f>
        <v>5513248</v>
      </c>
    </row>
    <row r="1044" customFormat="false" ht="22.35" hidden="false" customHeight="false" outlineLevel="0" collapsed="false">
      <c r="A1044" s="75" t="s">
        <v>26</v>
      </c>
      <c r="B1044" s="179"/>
      <c r="C1044" s="111" t="n">
        <f aca="false">SUM(C1045:C1050)</f>
        <v>5513248</v>
      </c>
      <c r="D1044" s="112"/>
      <c r="E1044" s="69" t="n">
        <f aca="false">SUM(C1044:D1044)</f>
        <v>5513248</v>
      </c>
    </row>
    <row r="1045" customFormat="false" ht="22.35" hidden="false" customHeight="false" outlineLevel="0" collapsed="false">
      <c r="A1045" s="72" t="s">
        <v>654</v>
      </c>
      <c r="B1045" s="48" t="s">
        <v>618</v>
      </c>
      <c r="C1045" s="111" t="n">
        <v>5490300</v>
      </c>
      <c r="D1045" s="111"/>
      <c r="E1045" s="69" t="n">
        <f aca="false">SUM(C1045:D1045)</f>
        <v>5490300</v>
      </c>
    </row>
    <row r="1046" customFormat="false" ht="53.7" hidden="false" customHeight="false" outlineLevel="0" collapsed="false">
      <c r="A1046" s="72" t="s">
        <v>727</v>
      </c>
      <c r="B1046" s="48" t="s">
        <v>632</v>
      </c>
      <c r="C1046" s="111" t="n">
        <v>14148</v>
      </c>
      <c r="D1046" s="111"/>
      <c r="E1046" s="69" t="n">
        <f aca="false">SUM(C1046:D1046)</f>
        <v>14148</v>
      </c>
    </row>
    <row r="1047" customFormat="false" ht="32.8" hidden="false" customHeight="false" outlineLevel="0" collapsed="false">
      <c r="A1047" s="75" t="s">
        <v>30</v>
      </c>
      <c r="B1047" s="48" t="s">
        <v>31</v>
      </c>
      <c r="C1047" s="69" t="n">
        <v>2500</v>
      </c>
      <c r="D1047" s="69"/>
      <c r="E1047" s="69" t="n">
        <f aca="false">SUM(C1047:D1047)</f>
        <v>2500</v>
      </c>
    </row>
    <row r="1048" customFormat="false" ht="43.25" hidden="false" customHeight="false" outlineLevel="0" collapsed="false">
      <c r="A1048" s="72" t="s">
        <v>659</v>
      </c>
      <c r="B1048" s="48" t="s">
        <v>642</v>
      </c>
      <c r="C1048" s="111" t="n">
        <v>6300</v>
      </c>
      <c r="D1048" s="111"/>
      <c r="E1048" s="69" t="n">
        <f aca="false">SUM(C1048:D1048)</f>
        <v>6300</v>
      </c>
    </row>
    <row r="1049" customFormat="false" ht="12.8" hidden="false" customHeight="false" outlineLevel="0" collapsed="false">
      <c r="A1049" s="72" t="s">
        <v>655</v>
      </c>
      <c r="B1049" s="48" t="s">
        <v>656</v>
      </c>
      <c r="C1049" s="69"/>
      <c r="D1049" s="69"/>
      <c r="E1049" s="69" t="n">
        <f aca="false">SUM(C1049:D1049)</f>
        <v>0</v>
      </c>
    </row>
    <row r="1050" customFormat="false" ht="22.35" hidden="false" customHeight="false" outlineLevel="0" collapsed="false">
      <c r="A1050" s="72" t="s">
        <v>658</v>
      </c>
      <c r="B1050" s="79" t="s">
        <v>620</v>
      </c>
      <c r="C1050" s="111"/>
      <c r="D1050" s="111"/>
      <c r="E1050" s="69"/>
    </row>
    <row r="1051" customFormat="false" ht="12.8" hidden="false" customHeight="false" outlineLevel="0" collapsed="false">
      <c r="A1051" s="72"/>
      <c r="B1051" s="48"/>
      <c r="C1051" s="69"/>
      <c r="D1051" s="69"/>
      <c r="E1051" s="69" t="n">
        <f aca="false">SUM(C1051:D1051)</f>
        <v>0</v>
      </c>
    </row>
    <row r="1052" customFormat="false" ht="46.25" hidden="false" customHeight="false" outlineLevel="0" collapsed="false">
      <c r="A1052" s="61" t="s">
        <v>728</v>
      </c>
      <c r="B1052" s="76" t="s">
        <v>19</v>
      </c>
      <c r="C1052" s="108" t="n">
        <f aca="false">SUM(C1054:C1059)</f>
        <v>5041932</v>
      </c>
      <c r="D1052" s="108" t="n">
        <f aca="false">SUM(D1054:D1059)</f>
        <v>0</v>
      </c>
      <c r="E1052" s="108" t="n">
        <f aca="false">SUM(C1052:D1052)</f>
        <v>5041932</v>
      </c>
    </row>
    <row r="1053" customFormat="false" ht="22.35" hidden="false" customHeight="false" outlineLevel="0" collapsed="false">
      <c r="A1053" s="75" t="s">
        <v>26</v>
      </c>
      <c r="B1053" s="179"/>
      <c r="C1053" s="111" t="n">
        <f aca="false">SUM(C1054:C1059)</f>
        <v>5041932</v>
      </c>
      <c r="D1053" s="112"/>
      <c r="E1053" s="69" t="n">
        <f aca="false">SUM(C1053:D1053)</f>
        <v>5041932</v>
      </c>
    </row>
    <row r="1054" customFormat="false" ht="22.35" hidden="false" customHeight="false" outlineLevel="0" collapsed="false">
      <c r="A1054" s="72" t="s">
        <v>654</v>
      </c>
      <c r="B1054" s="48" t="s">
        <v>618</v>
      </c>
      <c r="C1054" s="111" t="n">
        <v>4812400</v>
      </c>
      <c r="D1054" s="111"/>
      <c r="E1054" s="69" t="n">
        <f aca="false">SUM(C1054:D1054)</f>
        <v>4812400</v>
      </c>
    </row>
    <row r="1055" customFormat="false" ht="32.8" hidden="false" customHeight="false" outlineLevel="0" collapsed="false">
      <c r="A1055" s="72" t="s">
        <v>708</v>
      </c>
      <c r="B1055" s="48" t="s">
        <v>628</v>
      </c>
      <c r="C1055" s="111" t="n">
        <v>3508</v>
      </c>
      <c r="D1055" s="111"/>
      <c r="E1055" s="69" t="n">
        <f aca="false">SUM(C1055:D1055)</f>
        <v>3508</v>
      </c>
    </row>
    <row r="1056" customFormat="false" ht="74.6" hidden="false" customHeight="false" outlineLevel="0" collapsed="false">
      <c r="A1056" s="72" t="s">
        <v>729</v>
      </c>
      <c r="B1056" s="48" t="s">
        <v>630</v>
      </c>
      <c r="C1056" s="69" t="n">
        <v>21424</v>
      </c>
      <c r="D1056" s="69"/>
      <c r="E1056" s="69" t="n">
        <f aca="false">SUM(C1056:D1056)</f>
        <v>21424</v>
      </c>
    </row>
    <row r="1057" customFormat="false" ht="43.25" hidden="false" customHeight="false" outlineLevel="0" collapsed="false">
      <c r="A1057" s="72" t="s">
        <v>660</v>
      </c>
      <c r="B1057" s="48" t="s">
        <v>626</v>
      </c>
      <c r="C1057" s="111" t="n">
        <v>204600</v>
      </c>
      <c r="D1057" s="111"/>
      <c r="E1057" s="69" t="n">
        <f aca="false">SUM(C1057:D1057)</f>
        <v>204600</v>
      </c>
    </row>
    <row r="1058" customFormat="false" ht="12.8" hidden="false" customHeight="false" outlineLevel="0" collapsed="false">
      <c r="A1058" s="72" t="s">
        <v>655</v>
      </c>
      <c r="B1058" s="48" t="s">
        <v>656</v>
      </c>
      <c r="C1058" s="69"/>
      <c r="D1058" s="69"/>
      <c r="E1058" s="69" t="n">
        <f aca="false">SUM(C1058:D1058)</f>
        <v>0</v>
      </c>
    </row>
    <row r="1059" customFormat="false" ht="22.35" hidden="false" customHeight="false" outlineLevel="0" collapsed="false">
      <c r="A1059" s="72" t="s">
        <v>658</v>
      </c>
      <c r="B1059" s="79" t="s">
        <v>620</v>
      </c>
      <c r="C1059" s="111"/>
      <c r="D1059" s="111"/>
      <c r="E1059" s="69"/>
    </row>
    <row r="1060" customFormat="false" ht="12.8" hidden="false" customHeight="false" outlineLevel="0" collapsed="false">
      <c r="A1060" s="72"/>
      <c r="B1060" s="48"/>
      <c r="C1060" s="69"/>
      <c r="D1060" s="69"/>
      <c r="E1060" s="69"/>
    </row>
    <row r="1061" customFormat="false" ht="57.45" hidden="false" customHeight="false" outlineLevel="0" collapsed="false">
      <c r="A1061" s="61" t="s">
        <v>730</v>
      </c>
      <c r="B1061" s="76" t="s">
        <v>19</v>
      </c>
      <c r="C1061" s="108" t="n">
        <f aca="false">SUM(C1063:C1073)</f>
        <v>6974172</v>
      </c>
      <c r="D1061" s="108" t="n">
        <f aca="false">SUM(D1063:D1072)</f>
        <v>0</v>
      </c>
      <c r="E1061" s="108" t="n">
        <f aca="false">SUM(C1061:D1061)</f>
        <v>6974172</v>
      </c>
    </row>
    <row r="1062" customFormat="false" ht="22.35" hidden="false" customHeight="false" outlineLevel="0" collapsed="false">
      <c r="A1062" s="75" t="s">
        <v>26</v>
      </c>
      <c r="B1062" s="85"/>
      <c r="C1062" s="69" t="n">
        <f aca="false">SUM(C1063:C1072)</f>
        <v>6974172</v>
      </c>
      <c r="D1062" s="69"/>
      <c r="E1062" s="69" t="n">
        <f aca="false">SUM(C1062:D1062)</f>
        <v>6974172</v>
      </c>
    </row>
    <row r="1063" customFormat="false" ht="22.35" hidden="false" customHeight="false" outlineLevel="0" collapsed="false">
      <c r="A1063" s="72" t="s">
        <v>654</v>
      </c>
      <c r="B1063" s="48" t="s">
        <v>618</v>
      </c>
      <c r="C1063" s="111" t="n">
        <v>6095240</v>
      </c>
      <c r="D1063" s="111"/>
      <c r="E1063" s="69" t="n">
        <f aca="false">SUM(C1063:D1063)</f>
        <v>6095240</v>
      </c>
    </row>
    <row r="1064" customFormat="false" ht="74.6" hidden="false" customHeight="false" outlineLevel="0" collapsed="false">
      <c r="A1064" s="72" t="s">
        <v>729</v>
      </c>
      <c r="B1064" s="48" t="s">
        <v>630</v>
      </c>
      <c r="C1064" s="111" t="n">
        <v>10440</v>
      </c>
      <c r="D1064" s="111"/>
      <c r="E1064" s="69" t="n">
        <f aca="false">SUM(C1064:D1064)</f>
        <v>10440</v>
      </c>
    </row>
    <row r="1065" customFormat="false" ht="74.6" hidden="false" customHeight="false" outlineLevel="0" collapsed="false">
      <c r="A1065" s="101" t="s">
        <v>731</v>
      </c>
      <c r="B1065" s="124" t="s">
        <v>640</v>
      </c>
      <c r="C1065" s="155" t="n">
        <v>7856</v>
      </c>
      <c r="D1065" s="155"/>
      <c r="E1065" s="103" t="n">
        <f aca="false">SUM(C1065:D1065)</f>
        <v>7856</v>
      </c>
    </row>
    <row r="1066" customFormat="false" ht="43.25" hidden="false" customHeight="false" outlineLevel="0" collapsed="false">
      <c r="A1066" s="72" t="s">
        <v>659</v>
      </c>
      <c r="B1066" s="48" t="s">
        <v>642</v>
      </c>
      <c r="C1066" s="111" t="n">
        <v>4036</v>
      </c>
      <c r="D1066" s="111"/>
      <c r="E1066" s="69" t="n">
        <f aca="false">SUM(C1066:D1066)</f>
        <v>4036</v>
      </c>
    </row>
    <row r="1067" customFormat="false" ht="43.25" hidden="false" customHeight="false" outlineLevel="0" collapsed="false">
      <c r="A1067" s="72" t="s">
        <v>660</v>
      </c>
      <c r="B1067" s="48" t="s">
        <v>626</v>
      </c>
      <c r="C1067" s="111" t="n">
        <v>624100</v>
      </c>
      <c r="D1067" s="111"/>
      <c r="E1067" s="69" t="n">
        <f aca="false">SUM(C1067:D1067)</f>
        <v>624100</v>
      </c>
    </row>
    <row r="1068" customFormat="false" ht="32.8" hidden="false" customHeight="false" outlineLevel="0" collapsed="false">
      <c r="A1068" s="72" t="s">
        <v>643</v>
      </c>
      <c r="B1068" s="48" t="s">
        <v>644</v>
      </c>
      <c r="C1068" s="111" t="n">
        <v>158700</v>
      </c>
      <c r="D1068" s="111"/>
      <c r="E1068" s="69" t="n">
        <f aca="false">SUM(C1068:D1068)</f>
        <v>158700</v>
      </c>
    </row>
    <row r="1069" customFormat="false" ht="12.8" hidden="false" customHeight="false" outlineLevel="0" collapsed="false">
      <c r="A1069" s="72" t="s">
        <v>655</v>
      </c>
      <c r="B1069" s="48" t="s">
        <v>656</v>
      </c>
      <c r="C1069" s="69"/>
      <c r="D1069" s="69"/>
      <c r="E1069" s="69" t="n">
        <f aca="false">SUM(C1069:D1069)</f>
        <v>0</v>
      </c>
    </row>
    <row r="1070" customFormat="false" ht="22.35" hidden="false" customHeight="false" outlineLevel="0" collapsed="false">
      <c r="A1070" s="72" t="s">
        <v>658</v>
      </c>
      <c r="B1070" s="79" t="s">
        <v>620</v>
      </c>
      <c r="C1070" s="111"/>
      <c r="D1070" s="111"/>
      <c r="E1070" s="69"/>
    </row>
    <row r="1071" customFormat="false" ht="43.25" hidden="false" customHeight="false" outlineLevel="0" collapsed="false">
      <c r="A1071" s="72" t="s">
        <v>699</v>
      </c>
      <c r="B1071" s="79" t="s">
        <v>652</v>
      </c>
      <c r="C1071" s="111" t="n">
        <v>73800</v>
      </c>
      <c r="D1071" s="111"/>
      <c r="E1071" s="69" t="n">
        <f aca="false">SUM(C1071:D1071)</f>
        <v>73800</v>
      </c>
    </row>
    <row r="1072" customFormat="false" ht="53.7" hidden="false" customHeight="false" outlineLevel="0" collapsed="false">
      <c r="A1072" s="72" t="s">
        <v>667</v>
      </c>
      <c r="B1072" s="79" t="s">
        <v>668</v>
      </c>
      <c r="C1072" s="150"/>
      <c r="D1072" s="150"/>
      <c r="E1072" s="69" t="n">
        <f aca="false">SUM(C1072:D1072)</f>
        <v>0</v>
      </c>
    </row>
    <row r="1073" customFormat="false" ht="22.35" hidden="false" customHeight="false" outlineLevel="0" collapsed="false">
      <c r="A1073" s="72" t="s">
        <v>57</v>
      </c>
      <c r="B1073" s="79" t="s">
        <v>58</v>
      </c>
      <c r="C1073" s="159"/>
      <c r="D1073" s="159"/>
      <c r="E1073" s="69"/>
    </row>
    <row r="1074" customFormat="false" ht="12.8" hidden="false" customHeight="false" outlineLevel="0" collapsed="false">
      <c r="A1074" s="72"/>
      <c r="B1074" s="48"/>
      <c r="C1074" s="69"/>
      <c r="D1074" s="69"/>
      <c r="E1074" s="69" t="n">
        <f aca="false">SUM(C1074:D1074)</f>
        <v>0</v>
      </c>
    </row>
    <row r="1075" customFormat="false" ht="57.45" hidden="false" customHeight="false" outlineLevel="0" collapsed="false">
      <c r="A1075" s="61" t="s">
        <v>732</v>
      </c>
      <c r="B1075" s="76" t="s">
        <v>19</v>
      </c>
      <c r="C1075" s="108" t="n">
        <f aca="false">SUM(C1077:C1084)</f>
        <v>8177472</v>
      </c>
      <c r="D1075" s="108" t="n">
        <f aca="false">SUM(D1077:D1084)</f>
        <v>0</v>
      </c>
      <c r="E1075" s="108" t="n">
        <f aca="false">SUM(C1075:D1075)</f>
        <v>8177472</v>
      </c>
    </row>
    <row r="1076" customFormat="false" ht="22.35" hidden="false" customHeight="false" outlineLevel="0" collapsed="false">
      <c r="A1076" s="75" t="s">
        <v>26</v>
      </c>
      <c r="B1076" s="179"/>
      <c r="C1076" s="111" t="n">
        <f aca="false">SUM(C1077:C1084)</f>
        <v>8177472</v>
      </c>
      <c r="D1076" s="112"/>
      <c r="E1076" s="69" t="n">
        <f aca="false">SUM(C1076:D1076)</f>
        <v>8177472</v>
      </c>
    </row>
    <row r="1077" customFormat="false" ht="22.35" hidden="false" customHeight="false" outlineLevel="0" collapsed="false">
      <c r="A1077" s="72" t="s">
        <v>654</v>
      </c>
      <c r="B1077" s="48" t="s">
        <v>618</v>
      </c>
      <c r="C1077" s="111" t="n">
        <v>7589286</v>
      </c>
      <c r="D1077" s="111"/>
      <c r="E1077" s="69" t="n">
        <f aca="false">SUM(C1077:D1077)</f>
        <v>7589286</v>
      </c>
    </row>
    <row r="1078" customFormat="false" ht="74.6" hidden="false" customHeight="false" outlineLevel="0" collapsed="false">
      <c r="A1078" s="72" t="s">
        <v>729</v>
      </c>
      <c r="B1078" s="48" t="s">
        <v>630</v>
      </c>
      <c r="C1078" s="111" t="n">
        <v>39558</v>
      </c>
      <c r="D1078" s="111"/>
      <c r="E1078" s="69" t="n">
        <f aca="false">SUM(C1078:D1078)</f>
        <v>39558</v>
      </c>
    </row>
    <row r="1079" customFormat="false" ht="74.6" hidden="false" customHeight="false" outlineLevel="0" collapsed="false">
      <c r="A1079" s="72" t="s">
        <v>731</v>
      </c>
      <c r="B1079" s="48" t="s">
        <v>640</v>
      </c>
      <c r="C1079" s="111" t="n">
        <v>14828</v>
      </c>
      <c r="D1079" s="111"/>
      <c r="E1079" s="69" t="n">
        <f aca="false">SUM(C1079:D1079)</f>
        <v>14828</v>
      </c>
    </row>
    <row r="1080" customFormat="false" ht="32.8" hidden="false" customHeight="false" outlineLevel="0" collapsed="false">
      <c r="A1080" s="75" t="s">
        <v>30</v>
      </c>
      <c r="B1080" s="48" t="s">
        <v>31</v>
      </c>
      <c r="C1080" s="111" t="n">
        <v>4000</v>
      </c>
      <c r="D1080" s="111"/>
      <c r="E1080" s="69" t="n">
        <f aca="false">SUM(C1080:D1080)</f>
        <v>4000</v>
      </c>
    </row>
    <row r="1081" customFormat="false" ht="43.25" hidden="false" customHeight="false" outlineLevel="0" collapsed="false">
      <c r="A1081" s="72" t="s">
        <v>660</v>
      </c>
      <c r="B1081" s="48" t="s">
        <v>626</v>
      </c>
      <c r="C1081" s="111" t="n">
        <v>525600</v>
      </c>
      <c r="D1081" s="111"/>
      <c r="E1081" s="69" t="n">
        <f aca="false">SUM(C1081:D1081)</f>
        <v>525600</v>
      </c>
    </row>
    <row r="1082" customFormat="false" ht="43.25" hidden="false" customHeight="false" outlineLevel="0" collapsed="false">
      <c r="A1082" s="72" t="s">
        <v>659</v>
      </c>
      <c r="B1082" s="48" t="s">
        <v>642</v>
      </c>
      <c r="C1082" s="111" t="n">
        <v>4200</v>
      </c>
      <c r="D1082" s="111"/>
      <c r="E1082" s="69" t="n">
        <f aca="false">SUM(C1082:D1082)</f>
        <v>4200</v>
      </c>
    </row>
    <row r="1083" customFormat="false" ht="12.8" hidden="false" customHeight="false" outlineLevel="0" collapsed="false">
      <c r="A1083" s="72" t="s">
        <v>655</v>
      </c>
      <c r="B1083" s="48" t="s">
        <v>656</v>
      </c>
      <c r="C1083" s="111"/>
      <c r="D1083" s="111"/>
      <c r="E1083" s="69" t="n">
        <f aca="false">SUM(C1083:D1083)</f>
        <v>0</v>
      </c>
    </row>
    <row r="1084" customFormat="false" ht="22.35" hidden="false" customHeight="false" outlineLevel="0" collapsed="false">
      <c r="A1084" s="72" t="s">
        <v>658</v>
      </c>
      <c r="B1084" s="79" t="s">
        <v>620</v>
      </c>
      <c r="C1084" s="111"/>
      <c r="D1084" s="111"/>
      <c r="E1084" s="69"/>
    </row>
    <row r="1085" customFormat="false" ht="12.8" hidden="false" customHeight="false" outlineLevel="0" collapsed="false">
      <c r="A1085" s="72"/>
      <c r="B1085" s="48"/>
      <c r="C1085" s="69"/>
      <c r="D1085" s="69"/>
      <c r="E1085" s="69"/>
    </row>
    <row r="1086" customFormat="false" ht="57.45" hidden="false" customHeight="false" outlineLevel="0" collapsed="false">
      <c r="A1086" s="61" t="s">
        <v>733</v>
      </c>
      <c r="B1086" s="76" t="s">
        <v>19</v>
      </c>
      <c r="C1086" s="108" t="n">
        <f aca="false">SUM(C1088:C1096)</f>
        <v>11200650</v>
      </c>
      <c r="D1086" s="108" t="n">
        <f aca="false">SUM(D1088:D1096)</f>
        <v>0</v>
      </c>
      <c r="E1086" s="108" t="n">
        <f aca="false">SUM(C1086:D1086)</f>
        <v>11200650</v>
      </c>
    </row>
    <row r="1087" customFormat="false" ht="22.35" hidden="false" customHeight="false" outlineLevel="0" collapsed="false">
      <c r="A1087" s="75" t="s">
        <v>26</v>
      </c>
      <c r="B1087" s="179"/>
      <c r="C1087" s="111" t="n">
        <f aca="false">SUM(C1088:C1096)</f>
        <v>11200650</v>
      </c>
      <c r="D1087" s="112"/>
      <c r="E1087" s="82" t="n">
        <f aca="false">D1087+C1087</f>
        <v>11200650</v>
      </c>
    </row>
    <row r="1088" customFormat="false" ht="22.35" hidden="false" customHeight="false" outlineLevel="0" collapsed="false">
      <c r="A1088" s="72" t="s">
        <v>654</v>
      </c>
      <c r="B1088" s="48" t="s">
        <v>618</v>
      </c>
      <c r="C1088" s="69" t="n">
        <v>11056510</v>
      </c>
      <c r="D1088" s="69"/>
      <c r="E1088" s="82" t="n">
        <f aca="false">D1088+C1088</f>
        <v>11056510</v>
      </c>
    </row>
    <row r="1089" customFormat="false" ht="32.8" hidden="false" customHeight="false" outlineLevel="0" collapsed="false">
      <c r="A1089" s="75" t="s">
        <v>30</v>
      </c>
      <c r="B1089" s="48" t="s">
        <v>31</v>
      </c>
      <c r="C1089" s="69" t="n">
        <v>40000</v>
      </c>
      <c r="D1089" s="69"/>
      <c r="E1089" s="82" t="n">
        <f aca="false">D1089+C1089</f>
        <v>40000</v>
      </c>
    </row>
    <row r="1090" customFormat="false" ht="64.15" hidden="false" customHeight="false" outlineLevel="0" collapsed="false">
      <c r="A1090" s="72" t="s">
        <v>734</v>
      </c>
      <c r="B1090" s="48" t="s">
        <v>634</v>
      </c>
      <c r="C1090" s="69" t="n">
        <v>39796</v>
      </c>
      <c r="D1090" s="69"/>
      <c r="E1090" s="82" t="n">
        <f aca="false">D1090+C1090</f>
        <v>39796</v>
      </c>
    </row>
    <row r="1091" customFormat="false" ht="43.25" hidden="false" customHeight="false" outlineLevel="0" collapsed="false">
      <c r="A1091" s="72" t="s">
        <v>660</v>
      </c>
      <c r="B1091" s="48" t="s">
        <v>626</v>
      </c>
      <c r="C1091" s="69"/>
      <c r="D1091" s="69"/>
      <c r="E1091" s="82"/>
    </row>
    <row r="1092" customFormat="false" ht="12.8" hidden="false" customHeight="false" outlineLevel="0" collapsed="false">
      <c r="A1092" s="72" t="s">
        <v>655</v>
      </c>
      <c r="B1092" s="48" t="s">
        <v>656</v>
      </c>
      <c r="C1092" s="69"/>
      <c r="D1092" s="69"/>
      <c r="E1092" s="82" t="n">
        <f aca="false">D1092+C1092</f>
        <v>0</v>
      </c>
    </row>
    <row r="1093" customFormat="false" ht="22.35" hidden="false" customHeight="false" outlineLevel="0" collapsed="false">
      <c r="A1093" s="72" t="s">
        <v>658</v>
      </c>
      <c r="B1093" s="79" t="s">
        <v>620</v>
      </c>
      <c r="C1093" s="69"/>
      <c r="D1093" s="69"/>
      <c r="E1093" s="82"/>
    </row>
    <row r="1094" customFormat="false" ht="53.7" hidden="false" customHeight="false" outlineLevel="0" collapsed="false">
      <c r="A1094" s="72" t="s">
        <v>667</v>
      </c>
      <c r="B1094" s="79" t="s">
        <v>668</v>
      </c>
      <c r="C1094" s="150" t="n">
        <v>300</v>
      </c>
      <c r="D1094" s="150"/>
      <c r="E1094" s="69" t="n">
        <f aca="false">SUM(C1094:D1094)</f>
        <v>300</v>
      </c>
    </row>
    <row r="1095" customFormat="false" ht="43.25" hidden="false" customHeight="false" outlineLevel="0" collapsed="false">
      <c r="A1095" s="72" t="s">
        <v>659</v>
      </c>
      <c r="B1095" s="79" t="s">
        <v>642</v>
      </c>
      <c r="C1095" s="69" t="n">
        <v>4200</v>
      </c>
      <c r="D1095" s="69"/>
      <c r="E1095" s="82" t="n">
        <f aca="false">SUM(C1095:D1095)</f>
        <v>4200</v>
      </c>
    </row>
    <row r="1096" customFormat="false" ht="43.25" hidden="false" customHeight="false" outlineLevel="0" collapsed="false">
      <c r="A1096" s="72" t="s">
        <v>699</v>
      </c>
      <c r="B1096" s="79" t="s">
        <v>652</v>
      </c>
      <c r="C1096" s="69" t="n">
        <v>59844</v>
      </c>
      <c r="D1096" s="69"/>
      <c r="E1096" s="82" t="n">
        <f aca="false">SUM(C1096:D1096)</f>
        <v>59844</v>
      </c>
    </row>
    <row r="1097" customFormat="false" ht="22.35" hidden="false" customHeight="false" outlineLevel="0" collapsed="false">
      <c r="A1097" s="72" t="s">
        <v>57</v>
      </c>
      <c r="B1097" s="79" t="s">
        <v>58</v>
      </c>
      <c r="C1097" s="69"/>
      <c r="D1097" s="69"/>
      <c r="E1097" s="69"/>
    </row>
    <row r="1098" customFormat="false" ht="12.8" hidden="false" customHeight="false" outlineLevel="0" collapsed="false">
      <c r="A1098" s="72"/>
      <c r="B1098" s="48"/>
      <c r="C1098" s="69"/>
      <c r="D1098" s="69"/>
      <c r="E1098" s="69"/>
    </row>
    <row r="1099" customFormat="false" ht="57.45" hidden="false" customHeight="false" outlineLevel="0" collapsed="false">
      <c r="A1099" s="61" t="s">
        <v>735</v>
      </c>
      <c r="B1099" s="76" t="s">
        <v>19</v>
      </c>
      <c r="C1099" s="108" t="n">
        <f aca="false">SUM(C1101:C1108)</f>
        <v>5387258</v>
      </c>
      <c r="D1099" s="108" t="n">
        <f aca="false">SUM(D1101:D1108)</f>
        <v>0</v>
      </c>
      <c r="E1099" s="108" t="n">
        <f aca="false">SUM(C1099:D1099)</f>
        <v>5387258</v>
      </c>
    </row>
    <row r="1100" customFormat="false" ht="22.35" hidden="false" customHeight="false" outlineLevel="0" collapsed="false">
      <c r="A1100" s="75" t="s">
        <v>26</v>
      </c>
      <c r="B1100" s="179"/>
      <c r="C1100" s="111" t="n">
        <f aca="false">SUM(C1101:C1108)</f>
        <v>5387258</v>
      </c>
      <c r="D1100" s="112"/>
      <c r="E1100" s="187" t="n">
        <f aca="false">SUM(C1100:D1100)</f>
        <v>5387258</v>
      </c>
    </row>
    <row r="1101" customFormat="false" ht="22.35" hidden="false" customHeight="false" outlineLevel="0" collapsed="false">
      <c r="A1101" s="72" t="s">
        <v>654</v>
      </c>
      <c r="B1101" s="48" t="s">
        <v>618</v>
      </c>
      <c r="C1101" s="111" t="n">
        <v>5357430</v>
      </c>
      <c r="D1101" s="111"/>
      <c r="E1101" s="187" t="n">
        <f aca="false">SUM(C1101:D1101)</f>
        <v>5357430</v>
      </c>
    </row>
    <row r="1102" customFormat="false" ht="64.15" hidden="false" customHeight="false" outlineLevel="0" collapsed="false">
      <c r="A1102" s="72" t="s">
        <v>734</v>
      </c>
      <c r="B1102" s="48" t="s">
        <v>634</v>
      </c>
      <c r="C1102" s="111" t="n">
        <v>21628</v>
      </c>
      <c r="D1102" s="111"/>
      <c r="E1102" s="69" t="n">
        <f aca="false">SUM(C1102:D1102)</f>
        <v>21628</v>
      </c>
    </row>
    <row r="1103" customFormat="false" ht="32.8" hidden="false" customHeight="false" outlineLevel="0" collapsed="false">
      <c r="A1103" s="75" t="s">
        <v>30</v>
      </c>
      <c r="B1103" s="48" t="s">
        <v>31</v>
      </c>
      <c r="C1103" s="111" t="n">
        <v>4000</v>
      </c>
      <c r="D1103" s="111"/>
      <c r="E1103" s="69" t="n">
        <f aca="false">SUM(C1103:D1103)</f>
        <v>4000</v>
      </c>
    </row>
    <row r="1104" customFormat="false" ht="43.25" hidden="false" customHeight="false" outlineLevel="0" collapsed="false">
      <c r="A1104" s="72" t="s">
        <v>659</v>
      </c>
      <c r="B1104" s="48" t="s">
        <v>642</v>
      </c>
      <c r="C1104" s="69" t="n">
        <v>2100</v>
      </c>
      <c r="D1104" s="69"/>
      <c r="E1104" s="69" t="n">
        <f aca="false">SUM(C1104:D1104)</f>
        <v>2100</v>
      </c>
    </row>
    <row r="1105" customFormat="false" ht="32.8" hidden="false" customHeight="false" outlineLevel="0" collapsed="false">
      <c r="A1105" s="72" t="s">
        <v>698</v>
      </c>
      <c r="B1105" s="48" t="s">
        <v>628</v>
      </c>
      <c r="C1105" s="69" t="n">
        <v>2100</v>
      </c>
      <c r="D1105" s="69"/>
      <c r="E1105" s="69" t="n">
        <f aca="false">SUM(C1105:D1105)</f>
        <v>2100</v>
      </c>
    </row>
    <row r="1106" customFormat="false" ht="12.8" hidden="false" customHeight="false" outlineLevel="0" collapsed="false">
      <c r="A1106" s="72" t="s">
        <v>655</v>
      </c>
      <c r="B1106" s="48" t="s">
        <v>656</v>
      </c>
      <c r="C1106" s="69"/>
      <c r="D1106" s="69"/>
      <c r="E1106" s="69" t="n">
        <f aca="false">SUM(C1106:D1106)</f>
        <v>0</v>
      </c>
    </row>
    <row r="1107" customFormat="false" ht="22.35" hidden="false" customHeight="false" outlineLevel="0" collapsed="false">
      <c r="A1107" s="72" t="s">
        <v>658</v>
      </c>
      <c r="B1107" s="79" t="s">
        <v>620</v>
      </c>
      <c r="C1107" s="111"/>
      <c r="D1107" s="111"/>
      <c r="E1107" s="111"/>
    </row>
    <row r="1108" customFormat="false" ht="43.25" hidden="false" customHeight="false" outlineLevel="0" collapsed="false">
      <c r="A1108" s="72" t="s">
        <v>660</v>
      </c>
      <c r="B1108" s="79" t="s">
        <v>626</v>
      </c>
      <c r="C1108" s="111"/>
      <c r="D1108" s="111"/>
      <c r="E1108" s="69" t="n">
        <f aca="false">SUM(C1108:D1108)</f>
        <v>0</v>
      </c>
    </row>
    <row r="1109" customFormat="false" ht="12.8" hidden="false" customHeight="false" outlineLevel="0" collapsed="false">
      <c r="A1109" s="72"/>
      <c r="B1109" s="48"/>
      <c r="C1109" s="69"/>
      <c r="D1109" s="69"/>
      <c r="E1109" s="69" t="n">
        <f aca="false">SUM(C1109:D1109)</f>
        <v>0</v>
      </c>
    </row>
    <row r="1110" customFormat="false" ht="46.25" hidden="false" customHeight="false" outlineLevel="0" collapsed="false">
      <c r="A1110" s="61" t="s">
        <v>736</v>
      </c>
      <c r="B1110" s="76" t="s">
        <v>19</v>
      </c>
      <c r="C1110" s="183" t="n">
        <f aca="false">SUM(C1112:C1117)</f>
        <v>6022293</v>
      </c>
      <c r="D1110" s="183" t="n">
        <f aca="false">SUM(D1112:D1117)</f>
        <v>0</v>
      </c>
      <c r="E1110" s="183" t="n">
        <f aca="false">SUM(C1110:D1110)</f>
        <v>6022293</v>
      </c>
    </row>
    <row r="1111" customFormat="false" ht="22.35" hidden="false" customHeight="false" outlineLevel="0" collapsed="false">
      <c r="A1111" s="75" t="s">
        <v>26</v>
      </c>
      <c r="B1111" s="85"/>
      <c r="C1111" s="198" t="n">
        <f aca="false">SUM(C1112:C1117)</f>
        <v>6022293</v>
      </c>
      <c r="D1111" s="198"/>
      <c r="E1111" s="69" t="n">
        <f aca="false">SUM(C1111:D1111)</f>
        <v>6022293</v>
      </c>
    </row>
    <row r="1112" customFormat="false" ht="22.35" hidden="false" customHeight="false" outlineLevel="0" collapsed="false">
      <c r="A1112" s="72" t="s">
        <v>654</v>
      </c>
      <c r="B1112" s="48" t="s">
        <v>618</v>
      </c>
      <c r="C1112" s="185" t="n">
        <v>5846400</v>
      </c>
      <c r="D1112" s="185"/>
      <c r="E1112" s="69" t="n">
        <f aca="false">SUM(C1112:D1112)</f>
        <v>5846400</v>
      </c>
    </row>
    <row r="1113" customFormat="false" ht="64.15" hidden="false" customHeight="false" outlineLevel="0" collapsed="false">
      <c r="A1113" s="72" t="s">
        <v>734</v>
      </c>
      <c r="B1113" s="48" t="s">
        <v>634</v>
      </c>
      <c r="C1113" s="185" t="n">
        <v>111693</v>
      </c>
      <c r="D1113" s="185"/>
      <c r="E1113" s="69" t="n">
        <f aca="false">SUM(C1113:D1113)</f>
        <v>111693</v>
      </c>
    </row>
    <row r="1114" customFormat="false" ht="43.25" hidden="false" customHeight="false" outlineLevel="0" collapsed="false">
      <c r="A1114" s="72" t="s">
        <v>659</v>
      </c>
      <c r="B1114" s="48" t="s">
        <v>642</v>
      </c>
      <c r="C1114" s="185" t="n">
        <v>4200</v>
      </c>
      <c r="D1114" s="185"/>
      <c r="E1114" s="69" t="n">
        <f aca="false">SUM(C1114:D1114)</f>
        <v>4200</v>
      </c>
    </row>
    <row r="1115" customFormat="false" ht="43.25" hidden="false" customHeight="false" outlineLevel="0" collapsed="false">
      <c r="A1115" s="72" t="s">
        <v>660</v>
      </c>
      <c r="B1115" s="87" t="s">
        <v>626</v>
      </c>
      <c r="C1115" s="185" t="n">
        <v>60000</v>
      </c>
      <c r="D1115" s="185"/>
      <c r="E1115" s="69" t="n">
        <f aca="false">SUM(C1115:D1115)</f>
        <v>60000</v>
      </c>
    </row>
    <row r="1116" customFormat="false" ht="12.8" hidden="false" customHeight="false" outlineLevel="0" collapsed="false">
      <c r="A1116" s="72" t="s">
        <v>655</v>
      </c>
      <c r="B1116" s="48" t="s">
        <v>656</v>
      </c>
      <c r="C1116" s="69"/>
      <c r="D1116" s="69"/>
      <c r="E1116" s="69" t="n">
        <f aca="false">SUM(C1116:D1116)</f>
        <v>0</v>
      </c>
    </row>
    <row r="1117" customFormat="false" ht="22.35" hidden="false" customHeight="false" outlineLevel="0" collapsed="false">
      <c r="A1117" s="72" t="s">
        <v>658</v>
      </c>
      <c r="B1117" s="79" t="s">
        <v>620</v>
      </c>
      <c r="C1117" s="185"/>
      <c r="D1117" s="185"/>
      <c r="E1117" s="69"/>
    </row>
    <row r="1118" customFormat="false" ht="22.35" hidden="false" customHeight="false" outlineLevel="0" collapsed="false">
      <c r="A1118" s="72" t="s">
        <v>57</v>
      </c>
      <c r="B1118" s="79" t="s">
        <v>58</v>
      </c>
      <c r="C1118" s="69"/>
      <c r="D1118" s="69"/>
      <c r="E1118" s="69"/>
    </row>
    <row r="1119" customFormat="false" ht="12.8" hidden="false" customHeight="false" outlineLevel="0" collapsed="false">
      <c r="A1119" s="72"/>
      <c r="B1119" s="48"/>
      <c r="C1119" s="69"/>
      <c r="D1119" s="69"/>
      <c r="E1119" s="69" t="n">
        <f aca="false">SUM(C1119:D1119)</f>
        <v>0</v>
      </c>
    </row>
    <row r="1120" customFormat="false" ht="57.45" hidden="false" customHeight="false" outlineLevel="0" collapsed="false">
      <c r="A1120" s="61" t="s">
        <v>737</v>
      </c>
      <c r="B1120" s="76" t="s">
        <v>19</v>
      </c>
      <c r="C1120" s="108" t="n">
        <f aca="false">SUM(C1122:C1130)</f>
        <v>6192779</v>
      </c>
      <c r="D1120" s="108" t="n">
        <f aca="false">SUM(D1122:D1130)</f>
        <v>0</v>
      </c>
      <c r="E1120" s="108" t="n">
        <f aca="false">SUM(C1120:D1120)</f>
        <v>6192779</v>
      </c>
    </row>
    <row r="1121" customFormat="false" ht="22.35" hidden="false" customHeight="false" outlineLevel="0" collapsed="false">
      <c r="A1121" s="67" t="s">
        <v>26</v>
      </c>
      <c r="B1121" s="179"/>
      <c r="C1121" s="151" t="n">
        <f aca="false">SUM(C1122:C1130)</f>
        <v>6192779</v>
      </c>
      <c r="D1121" s="166"/>
      <c r="E1121" s="69" t="n">
        <f aca="false">SUM(C1121:D1121)</f>
        <v>6192779</v>
      </c>
    </row>
    <row r="1122" customFormat="false" ht="22.35" hidden="false" customHeight="false" outlineLevel="0" collapsed="false">
      <c r="A1122" s="72" t="s">
        <v>654</v>
      </c>
      <c r="B1122" s="48" t="s">
        <v>618</v>
      </c>
      <c r="C1122" s="111" t="n">
        <v>5792080</v>
      </c>
      <c r="D1122" s="111"/>
      <c r="E1122" s="69" t="n">
        <f aca="false">SUM(C1122:D1122)</f>
        <v>5792080</v>
      </c>
    </row>
    <row r="1123" customFormat="false" ht="32.8" hidden="false" customHeight="false" outlineLevel="0" collapsed="false">
      <c r="A1123" s="72" t="s">
        <v>708</v>
      </c>
      <c r="B1123" s="48" t="s">
        <v>628</v>
      </c>
      <c r="C1123" s="111" t="n">
        <v>4165</v>
      </c>
      <c r="D1123" s="111"/>
      <c r="E1123" s="69" t="n">
        <f aca="false">SUM(C1123:D1123)</f>
        <v>4165</v>
      </c>
    </row>
    <row r="1124" customFormat="false" ht="32.8" hidden="false" customHeight="false" outlineLevel="0" collapsed="false">
      <c r="A1124" s="75" t="s">
        <v>30</v>
      </c>
      <c r="B1124" s="48" t="s">
        <v>31</v>
      </c>
      <c r="C1124" s="69" t="n">
        <v>30000</v>
      </c>
      <c r="D1124" s="69"/>
      <c r="E1124" s="69" t="n">
        <f aca="false">SUM(C1124:D1124)</f>
        <v>30000</v>
      </c>
    </row>
    <row r="1125" customFormat="false" ht="43.25" hidden="false" customHeight="false" outlineLevel="0" collapsed="false">
      <c r="A1125" s="72" t="s">
        <v>660</v>
      </c>
      <c r="B1125" s="48" t="s">
        <v>626</v>
      </c>
      <c r="C1125" s="111" t="n">
        <v>349000</v>
      </c>
      <c r="D1125" s="111"/>
      <c r="E1125" s="69" t="n">
        <f aca="false">SUM(C1125:D1125)</f>
        <v>349000</v>
      </c>
    </row>
    <row r="1126" customFormat="false" ht="43.25" hidden="false" customHeight="false" outlineLevel="0" collapsed="false">
      <c r="A1126" s="72" t="s">
        <v>659</v>
      </c>
      <c r="B1126" s="48" t="s">
        <v>642</v>
      </c>
      <c r="C1126" s="111" t="n">
        <v>4200</v>
      </c>
      <c r="D1126" s="111"/>
      <c r="E1126" s="69" t="n">
        <f aca="false">SUM(C1126:D1126)</f>
        <v>4200</v>
      </c>
    </row>
    <row r="1127" customFormat="false" ht="74.6" hidden="false" customHeight="false" outlineLevel="0" collapsed="false">
      <c r="A1127" s="72" t="s">
        <v>731</v>
      </c>
      <c r="B1127" s="48" t="s">
        <v>640</v>
      </c>
      <c r="C1127" s="111" t="n">
        <v>10408</v>
      </c>
      <c r="D1127" s="111"/>
      <c r="E1127" s="69" t="n">
        <f aca="false">SUM(C1127:D1127)</f>
        <v>10408</v>
      </c>
    </row>
    <row r="1128" customFormat="false" ht="12.8" hidden="false" customHeight="false" outlineLevel="0" collapsed="false">
      <c r="A1128" s="72" t="s">
        <v>655</v>
      </c>
      <c r="B1128" s="48" t="s">
        <v>656</v>
      </c>
      <c r="C1128" s="69"/>
      <c r="D1128" s="69"/>
      <c r="E1128" s="69" t="n">
        <f aca="false">SUM(C1128:D1128)</f>
        <v>0</v>
      </c>
    </row>
    <row r="1129" customFormat="false" ht="43.25" hidden="false" customHeight="false" outlineLevel="0" collapsed="false">
      <c r="A1129" s="72" t="s">
        <v>699</v>
      </c>
      <c r="B1129" s="79" t="s">
        <v>652</v>
      </c>
      <c r="C1129" s="111" t="n">
        <v>2926</v>
      </c>
      <c r="D1129" s="111"/>
      <c r="E1129" s="69" t="n">
        <f aca="false">SUM(C1129:D1129)</f>
        <v>2926</v>
      </c>
    </row>
    <row r="1130" customFormat="false" ht="22.35" hidden="false" customHeight="false" outlineLevel="0" collapsed="false">
      <c r="A1130" s="72" t="s">
        <v>658</v>
      </c>
      <c r="B1130" s="79" t="s">
        <v>620</v>
      </c>
      <c r="C1130" s="111"/>
      <c r="D1130" s="111"/>
      <c r="E1130" s="69"/>
    </row>
    <row r="1131" customFormat="false" ht="12.8" hidden="false" customHeight="false" outlineLevel="0" collapsed="false">
      <c r="A1131" s="72"/>
      <c r="B1131" s="48"/>
      <c r="C1131" s="69"/>
      <c r="D1131" s="69"/>
      <c r="E1131" s="69" t="n">
        <f aca="false">SUM(C1131:D1131)</f>
        <v>0</v>
      </c>
    </row>
    <row r="1132" customFormat="false" ht="57.45" hidden="false" customHeight="false" outlineLevel="0" collapsed="false">
      <c r="A1132" s="61" t="s">
        <v>738</v>
      </c>
      <c r="B1132" s="76" t="s">
        <v>19</v>
      </c>
      <c r="C1132" s="108" t="n">
        <f aca="false">SUM(C1134:C1137)</f>
        <v>7253350</v>
      </c>
      <c r="D1132" s="108" t="n">
        <f aca="false">SUM(D1134:D1137)</f>
        <v>0</v>
      </c>
      <c r="E1132" s="108" t="n">
        <f aca="false">SUM(C1132:D1132)</f>
        <v>7253350</v>
      </c>
    </row>
    <row r="1133" customFormat="false" ht="22.35" hidden="false" customHeight="false" outlineLevel="0" collapsed="false">
      <c r="A1133" s="67" t="s">
        <v>26</v>
      </c>
      <c r="B1133" s="179"/>
      <c r="C1133" s="111" t="n">
        <f aca="false">SUM(C1134:C1137)</f>
        <v>7253350</v>
      </c>
      <c r="D1133" s="112"/>
      <c r="E1133" s="69" t="n">
        <f aca="false">SUM(C1133:D1133)</f>
        <v>7253350</v>
      </c>
    </row>
    <row r="1134" customFormat="false" ht="22.35" hidden="false" customHeight="false" outlineLevel="0" collapsed="false">
      <c r="A1134" s="72" t="s">
        <v>654</v>
      </c>
      <c r="B1134" s="48" t="s">
        <v>618</v>
      </c>
      <c r="C1134" s="111" t="n">
        <v>7198740</v>
      </c>
      <c r="D1134" s="111"/>
      <c r="E1134" s="69" t="n">
        <f aca="false">SUM(C1134:D1134)</f>
        <v>7198740</v>
      </c>
    </row>
    <row r="1135" customFormat="false" ht="74.6" hidden="false" customHeight="false" outlineLevel="0" collapsed="false">
      <c r="A1135" s="72" t="s">
        <v>731</v>
      </c>
      <c r="B1135" s="48" t="s">
        <v>640</v>
      </c>
      <c r="C1135" s="111" t="n">
        <v>54610</v>
      </c>
      <c r="D1135" s="111"/>
      <c r="E1135" s="69" t="n">
        <f aca="false">SUM(C1135:D1135)</f>
        <v>54610</v>
      </c>
    </row>
    <row r="1136" customFormat="false" ht="12.8" hidden="false" customHeight="false" outlineLevel="0" collapsed="false">
      <c r="A1136" s="72" t="s">
        <v>655</v>
      </c>
      <c r="B1136" s="48" t="s">
        <v>656</v>
      </c>
      <c r="C1136" s="111"/>
      <c r="D1136" s="111"/>
      <c r="E1136" s="69" t="n">
        <f aca="false">SUM(C1136:D1136)</f>
        <v>0</v>
      </c>
    </row>
    <row r="1137" customFormat="false" ht="22.35" hidden="false" customHeight="false" outlineLevel="0" collapsed="false">
      <c r="A1137" s="101" t="s">
        <v>658</v>
      </c>
      <c r="B1137" s="181" t="s">
        <v>620</v>
      </c>
      <c r="C1137" s="103"/>
      <c r="D1137" s="103"/>
      <c r="E1137" s="103" t="n">
        <f aca="false">SUM(C1137:D1137)</f>
        <v>0</v>
      </c>
    </row>
    <row r="1138" customFormat="false" ht="12.8" hidden="false" customHeight="false" outlineLevel="0" collapsed="false">
      <c r="A1138" s="72"/>
      <c r="B1138" s="48"/>
      <c r="C1138" s="69"/>
      <c r="D1138" s="69"/>
      <c r="E1138" s="69" t="n">
        <f aca="false">SUM(C1138:D1138)</f>
        <v>0</v>
      </c>
    </row>
    <row r="1139" customFormat="false" ht="79.85" hidden="false" customHeight="false" outlineLevel="0" collapsed="false">
      <c r="A1139" s="61" t="s">
        <v>739</v>
      </c>
      <c r="B1139" s="76" t="s">
        <v>19</v>
      </c>
      <c r="C1139" s="199" t="n">
        <f aca="false">SUM(C1141:C1147)</f>
        <v>4088188</v>
      </c>
      <c r="D1139" s="199" t="n">
        <f aca="false">SUM(D1141:D1147)</f>
        <v>0</v>
      </c>
      <c r="E1139" s="199" t="n">
        <f aca="false">SUM(C1139:D1139)</f>
        <v>4088188</v>
      </c>
    </row>
    <row r="1140" customFormat="false" ht="22.35" hidden="false" customHeight="false" outlineLevel="0" collapsed="false">
      <c r="A1140" s="67" t="s">
        <v>26</v>
      </c>
      <c r="B1140" s="179"/>
      <c r="C1140" s="201" t="n">
        <f aca="false">SUM(C1141:C1147)</f>
        <v>4088188</v>
      </c>
      <c r="D1140" s="202"/>
      <c r="E1140" s="69" t="n">
        <f aca="false">SUM(C1140:D1140)</f>
        <v>4088188</v>
      </c>
    </row>
    <row r="1141" customFormat="false" ht="22.35" hidden="false" customHeight="false" outlineLevel="0" collapsed="false">
      <c r="A1141" s="72" t="s">
        <v>654</v>
      </c>
      <c r="B1141" s="48" t="s">
        <v>618</v>
      </c>
      <c r="C1141" s="201" t="n">
        <v>4045500</v>
      </c>
      <c r="D1141" s="201"/>
      <c r="E1141" s="69" t="n">
        <f aca="false">SUM(C1141:D1141)</f>
        <v>4045500</v>
      </c>
    </row>
    <row r="1142" customFormat="false" ht="32.8" hidden="false" customHeight="false" outlineLevel="0" collapsed="false">
      <c r="A1142" s="72" t="s">
        <v>708</v>
      </c>
      <c r="B1142" s="48" t="s">
        <v>628</v>
      </c>
      <c r="C1142" s="111" t="n">
        <v>2100</v>
      </c>
      <c r="D1142" s="111"/>
      <c r="E1142" s="69" t="n">
        <f aca="false">SUM(C1142:D1142)</f>
        <v>2100</v>
      </c>
    </row>
    <row r="1143" customFormat="false" ht="32.8" hidden="false" customHeight="false" outlineLevel="0" collapsed="false">
      <c r="A1143" s="72" t="s">
        <v>30</v>
      </c>
      <c r="B1143" s="48" t="s">
        <v>31</v>
      </c>
      <c r="C1143" s="69" t="n">
        <v>2500</v>
      </c>
      <c r="D1143" s="69"/>
      <c r="E1143" s="69" t="n">
        <f aca="false">SUM(C1143:D1143)</f>
        <v>2500</v>
      </c>
    </row>
    <row r="1144" customFormat="false" ht="74.6" hidden="false" customHeight="false" outlineLevel="0" collapsed="false">
      <c r="A1144" s="72" t="s">
        <v>729</v>
      </c>
      <c r="B1144" s="48" t="s">
        <v>630</v>
      </c>
      <c r="C1144" s="201" t="n">
        <v>19724</v>
      </c>
      <c r="D1144" s="201"/>
      <c r="E1144" s="69" t="n">
        <f aca="false">SUM(C1144:D1144)</f>
        <v>19724</v>
      </c>
    </row>
    <row r="1145" customFormat="false" ht="53.7" hidden="false" customHeight="false" outlineLevel="0" collapsed="false">
      <c r="A1145" s="72" t="s">
        <v>727</v>
      </c>
      <c r="B1145" s="48" t="s">
        <v>632</v>
      </c>
      <c r="C1145" s="201" t="n">
        <v>18364</v>
      </c>
      <c r="D1145" s="201"/>
      <c r="E1145" s="69" t="n">
        <f aca="false">SUM(C1145:D1145)</f>
        <v>18364</v>
      </c>
    </row>
    <row r="1146" customFormat="false" ht="12.8" hidden="false" customHeight="false" outlineLevel="0" collapsed="false">
      <c r="A1146" s="72" t="s">
        <v>655</v>
      </c>
      <c r="B1146" s="48" t="s">
        <v>656</v>
      </c>
      <c r="C1146" s="69"/>
      <c r="D1146" s="69"/>
      <c r="E1146" s="69" t="n">
        <f aca="false">SUM(C1146:D1146)</f>
        <v>0</v>
      </c>
    </row>
    <row r="1147" customFormat="false" ht="22.35" hidden="false" customHeight="false" outlineLevel="0" collapsed="false">
      <c r="A1147" s="72" t="s">
        <v>658</v>
      </c>
      <c r="B1147" s="79" t="s">
        <v>620</v>
      </c>
      <c r="C1147" s="69"/>
      <c r="D1147" s="69"/>
      <c r="E1147" s="69" t="n">
        <f aca="false">SUM(C1147:D1147)</f>
        <v>0</v>
      </c>
    </row>
    <row r="1148" customFormat="false" ht="12.8" hidden="false" customHeight="false" outlineLevel="0" collapsed="false">
      <c r="A1148" s="72"/>
      <c r="B1148" s="48"/>
      <c r="C1148" s="69"/>
      <c r="D1148" s="69"/>
      <c r="E1148" s="69"/>
    </row>
    <row r="1149" customFormat="false" ht="68.65" hidden="false" customHeight="false" outlineLevel="0" collapsed="false">
      <c r="A1149" s="61" t="s">
        <v>740</v>
      </c>
      <c r="B1149" s="76" t="s">
        <v>19</v>
      </c>
      <c r="C1149" s="183" t="n">
        <f aca="false">SUM(C1151:C1159)</f>
        <v>7212232</v>
      </c>
      <c r="D1149" s="183" t="n">
        <f aca="false">SUM(D1151:D1159)</f>
        <v>0</v>
      </c>
      <c r="E1149" s="183" t="n">
        <f aca="false">SUM(C1149:D1149)</f>
        <v>7212232</v>
      </c>
    </row>
    <row r="1150" customFormat="false" ht="22.35" hidden="false" customHeight="false" outlineLevel="0" collapsed="false">
      <c r="A1150" s="67" t="s">
        <v>26</v>
      </c>
      <c r="B1150" s="179"/>
      <c r="C1150" s="185" t="n">
        <f aca="false">SUM(C1151:C1159)</f>
        <v>7212232</v>
      </c>
      <c r="D1150" s="186"/>
      <c r="E1150" s="69" t="n">
        <f aca="false">SUM(C1150:D1150)</f>
        <v>7212232</v>
      </c>
    </row>
    <row r="1151" customFormat="false" ht="22.35" hidden="false" customHeight="false" outlineLevel="0" collapsed="false">
      <c r="A1151" s="72" t="s">
        <v>654</v>
      </c>
      <c r="B1151" s="48" t="s">
        <v>618</v>
      </c>
      <c r="C1151" s="185" t="n">
        <v>6843400</v>
      </c>
      <c r="D1151" s="185"/>
      <c r="E1151" s="69" t="n">
        <f aca="false">SUM(C1151:D1151)</f>
        <v>6843400</v>
      </c>
    </row>
    <row r="1152" customFormat="false" ht="74.6" hidden="false" customHeight="false" outlineLevel="0" collapsed="false">
      <c r="A1152" s="72" t="s">
        <v>729</v>
      </c>
      <c r="B1152" s="48" t="s">
        <v>630</v>
      </c>
      <c r="C1152" s="185" t="n">
        <v>15644</v>
      </c>
      <c r="D1152" s="185"/>
      <c r="E1152" s="69" t="n">
        <f aca="false">SUM(C1152:D1152)</f>
        <v>15644</v>
      </c>
    </row>
    <row r="1153" customFormat="false" ht="53.7" hidden="false" customHeight="false" outlineLevel="0" collapsed="false">
      <c r="A1153" s="72" t="s">
        <v>727</v>
      </c>
      <c r="B1153" s="48" t="s">
        <v>632</v>
      </c>
      <c r="C1153" s="185" t="n">
        <v>16324</v>
      </c>
      <c r="D1153" s="185"/>
      <c r="E1153" s="69" t="n">
        <f aca="false">SUM(C1153:D1153)</f>
        <v>16324</v>
      </c>
    </row>
    <row r="1154" customFormat="false" ht="85.05" hidden="false" customHeight="false" outlineLevel="0" collapsed="false">
      <c r="A1154" s="72" t="s">
        <v>741</v>
      </c>
      <c r="B1154" s="48" t="s">
        <v>638</v>
      </c>
      <c r="C1154" s="185" t="n">
        <v>20964</v>
      </c>
      <c r="D1154" s="185"/>
      <c r="E1154" s="69" t="n">
        <f aca="false">SUM(C1154:D1154)</f>
        <v>20964</v>
      </c>
    </row>
    <row r="1155" customFormat="false" ht="43.25" hidden="false" customHeight="false" outlineLevel="0" collapsed="false">
      <c r="A1155" s="72" t="s">
        <v>659</v>
      </c>
      <c r="B1155" s="48" t="s">
        <v>642</v>
      </c>
      <c r="C1155" s="185" t="n">
        <v>4200</v>
      </c>
      <c r="D1155" s="185"/>
      <c r="E1155" s="69" t="n">
        <f aca="false">SUM(C1155:D1155)</f>
        <v>4200</v>
      </c>
    </row>
    <row r="1156" customFormat="false" ht="32.8" hidden="false" customHeight="false" outlineLevel="0" collapsed="false">
      <c r="A1156" s="72" t="s">
        <v>742</v>
      </c>
      <c r="B1156" s="48" t="s">
        <v>644</v>
      </c>
      <c r="C1156" s="185"/>
      <c r="D1156" s="185"/>
      <c r="E1156" s="69"/>
    </row>
    <row r="1157" customFormat="false" ht="12.8" hidden="false" customHeight="false" outlineLevel="0" collapsed="false">
      <c r="A1157" s="72" t="s">
        <v>655</v>
      </c>
      <c r="B1157" s="48" t="s">
        <v>656</v>
      </c>
      <c r="C1157" s="69"/>
      <c r="D1157" s="69"/>
      <c r="E1157" s="69" t="n">
        <f aca="false">SUM(C1157:D1157)</f>
        <v>0</v>
      </c>
    </row>
    <row r="1158" customFormat="false" ht="22.35" hidden="false" customHeight="false" outlineLevel="0" collapsed="false">
      <c r="A1158" s="72" t="s">
        <v>658</v>
      </c>
      <c r="B1158" s="79" t="s">
        <v>620</v>
      </c>
      <c r="C1158" s="185"/>
      <c r="D1158" s="185"/>
      <c r="E1158" s="69"/>
    </row>
    <row r="1159" customFormat="false" ht="43.25" hidden="false" customHeight="false" outlineLevel="0" collapsed="false">
      <c r="A1159" s="72" t="s">
        <v>660</v>
      </c>
      <c r="B1159" s="79" t="s">
        <v>626</v>
      </c>
      <c r="C1159" s="185" t="n">
        <v>311700</v>
      </c>
      <c r="D1159" s="185"/>
      <c r="E1159" s="69" t="n">
        <f aca="false">SUM(C1159:D1159)</f>
        <v>311700</v>
      </c>
    </row>
    <row r="1160" customFormat="false" ht="22.35" hidden="false" customHeight="false" outlineLevel="0" collapsed="false">
      <c r="A1160" s="72" t="s">
        <v>57</v>
      </c>
      <c r="B1160" s="79" t="s">
        <v>58</v>
      </c>
      <c r="C1160" s="69"/>
      <c r="D1160" s="69"/>
      <c r="E1160" s="69"/>
    </row>
    <row r="1161" customFormat="false" ht="12.8" hidden="false" customHeight="false" outlineLevel="0" collapsed="false">
      <c r="A1161" s="72"/>
      <c r="B1161" s="48"/>
      <c r="C1161" s="69"/>
      <c r="D1161" s="69"/>
      <c r="E1161" s="69"/>
    </row>
    <row r="1162" customFormat="false" ht="46.25" hidden="false" customHeight="false" outlineLevel="0" collapsed="false">
      <c r="A1162" s="61" t="s">
        <v>743</v>
      </c>
      <c r="B1162" s="76" t="s">
        <v>19</v>
      </c>
      <c r="C1162" s="108" t="n">
        <f aca="false">SUM(C1164:C1170)</f>
        <v>13435752</v>
      </c>
      <c r="D1162" s="108" t="n">
        <f aca="false">SUM(D1164:D1170)</f>
        <v>0</v>
      </c>
      <c r="E1162" s="108" t="n">
        <f aca="false">SUM(C1162:D1162)</f>
        <v>13435752</v>
      </c>
    </row>
    <row r="1163" customFormat="false" ht="22.35" hidden="false" customHeight="false" outlineLevel="0" collapsed="false">
      <c r="A1163" s="67" t="s">
        <v>26</v>
      </c>
      <c r="B1163" s="179"/>
      <c r="C1163" s="111" t="n">
        <f aca="false">SUM(C1164:C1170)</f>
        <v>13435752</v>
      </c>
      <c r="D1163" s="112"/>
      <c r="E1163" s="69" t="n">
        <f aca="false">SUM(C1163:D1163)</f>
        <v>13435752</v>
      </c>
    </row>
    <row r="1164" customFormat="false" ht="22.35" hidden="false" customHeight="false" outlineLevel="0" collapsed="false">
      <c r="A1164" s="72" t="s">
        <v>654</v>
      </c>
      <c r="B1164" s="48" t="s">
        <v>618</v>
      </c>
      <c r="C1164" s="111" t="n">
        <v>13296670</v>
      </c>
      <c r="D1164" s="111"/>
      <c r="E1164" s="69" t="n">
        <f aca="false">SUM(C1164:D1164)</f>
        <v>13296670</v>
      </c>
    </row>
    <row r="1165" customFormat="false" ht="32.8" hidden="false" customHeight="false" outlineLevel="0" collapsed="false">
      <c r="A1165" s="72" t="s">
        <v>708</v>
      </c>
      <c r="B1165" s="48" t="s">
        <v>628</v>
      </c>
      <c r="C1165" s="111" t="n">
        <v>2100</v>
      </c>
      <c r="D1165" s="111"/>
      <c r="E1165" s="69" t="n">
        <f aca="false">SUM(C1165:D1165)</f>
        <v>2100</v>
      </c>
    </row>
    <row r="1166" customFormat="false" ht="64.15" hidden="false" customHeight="false" outlineLevel="0" collapsed="false">
      <c r="A1166" s="72" t="s">
        <v>734</v>
      </c>
      <c r="B1166" s="48" t="s">
        <v>634</v>
      </c>
      <c r="C1166" s="111" t="n">
        <v>134882</v>
      </c>
      <c r="D1166" s="111"/>
      <c r="E1166" s="69" t="n">
        <f aca="false">SUM(C1166:D1166)</f>
        <v>134882</v>
      </c>
    </row>
    <row r="1167" customFormat="false" ht="43.25" hidden="false" customHeight="false" outlineLevel="0" collapsed="false">
      <c r="A1167" s="72" t="s">
        <v>659</v>
      </c>
      <c r="B1167" s="48" t="s">
        <v>642</v>
      </c>
      <c r="C1167" s="111" t="n">
        <v>2100</v>
      </c>
      <c r="D1167" s="111"/>
      <c r="E1167" s="69" t="n">
        <f aca="false">SUM(C1167:D1167)</f>
        <v>2100</v>
      </c>
    </row>
    <row r="1168" customFormat="false" ht="12.8" hidden="false" customHeight="false" outlineLevel="0" collapsed="false">
      <c r="A1168" s="72" t="s">
        <v>655</v>
      </c>
      <c r="B1168" s="48" t="s">
        <v>656</v>
      </c>
      <c r="C1168" s="69"/>
      <c r="D1168" s="69"/>
      <c r="E1168" s="69" t="n">
        <f aca="false">SUM(C1168:D1168)</f>
        <v>0</v>
      </c>
    </row>
    <row r="1169" customFormat="false" ht="22.35" hidden="false" customHeight="false" outlineLevel="0" collapsed="false">
      <c r="A1169" s="72" t="s">
        <v>658</v>
      </c>
      <c r="B1169" s="79" t="s">
        <v>620</v>
      </c>
      <c r="C1169" s="111"/>
      <c r="D1169" s="111"/>
      <c r="E1169" s="69"/>
    </row>
    <row r="1170" customFormat="false" ht="32.8" hidden="false" customHeight="false" outlineLevel="0" collapsed="false">
      <c r="A1170" s="72" t="s">
        <v>30</v>
      </c>
      <c r="B1170" s="79" t="s">
        <v>31</v>
      </c>
      <c r="C1170" s="111"/>
      <c r="D1170" s="111"/>
      <c r="E1170" s="69"/>
    </row>
    <row r="1171" customFormat="false" ht="12.8" hidden="false" customHeight="false" outlineLevel="0" collapsed="false">
      <c r="A1171" s="190"/>
      <c r="B1171" s="48"/>
      <c r="C1171" s="69"/>
      <c r="D1171" s="69"/>
      <c r="E1171" s="69" t="n">
        <f aca="false">SUM(C1171:D1171)</f>
        <v>0</v>
      </c>
    </row>
    <row r="1172" customFormat="false" ht="57.45" hidden="false" customHeight="false" outlineLevel="0" collapsed="false">
      <c r="A1172" s="61" t="s">
        <v>744</v>
      </c>
      <c r="B1172" s="76" t="s">
        <v>19</v>
      </c>
      <c r="C1172" s="108" t="n">
        <f aca="false">SUM(C1174:C1180)</f>
        <v>6984394</v>
      </c>
      <c r="D1172" s="108" t="n">
        <f aca="false">SUM(D1174:D1180)</f>
        <v>0</v>
      </c>
      <c r="E1172" s="108" t="n">
        <f aca="false">SUM(C1172:D1172)</f>
        <v>6984394</v>
      </c>
    </row>
    <row r="1173" customFormat="false" ht="22.35" hidden="false" customHeight="false" outlineLevel="0" collapsed="false">
      <c r="A1173" s="67" t="s">
        <v>26</v>
      </c>
      <c r="B1173" s="179"/>
      <c r="C1173" s="112" t="n">
        <f aca="false">SUM(C1174:C1180)</f>
        <v>6984394</v>
      </c>
      <c r="D1173" s="112"/>
      <c r="E1173" s="82" t="n">
        <f aca="false">SUM(C1173:D1173)</f>
        <v>6984394</v>
      </c>
    </row>
    <row r="1174" customFormat="false" ht="22.35" hidden="false" customHeight="false" outlineLevel="0" collapsed="false">
      <c r="A1174" s="72" t="s">
        <v>654</v>
      </c>
      <c r="B1174" s="48" t="s">
        <v>618</v>
      </c>
      <c r="C1174" s="111" t="n">
        <v>6941500</v>
      </c>
      <c r="D1174" s="112"/>
      <c r="E1174" s="82" t="n">
        <f aca="false">SUM(C1174:D1174)</f>
        <v>6941500</v>
      </c>
    </row>
    <row r="1175" customFormat="false" ht="32.8" hidden="false" customHeight="false" outlineLevel="0" collapsed="false">
      <c r="A1175" s="72" t="s">
        <v>708</v>
      </c>
      <c r="B1175" s="48" t="s">
        <v>628</v>
      </c>
      <c r="C1175" s="69" t="n">
        <v>2822</v>
      </c>
      <c r="D1175" s="69"/>
      <c r="E1175" s="82" t="n">
        <f aca="false">SUM(C1175:D1175)</f>
        <v>2822</v>
      </c>
    </row>
    <row r="1176" customFormat="false" ht="53.7" hidden="false" customHeight="false" outlineLevel="0" collapsed="false">
      <c r="A1176" s="72" t="s">
        <v>745</v>
      </c>
      <c r="B1176" s="48" t="s">
        <v>636</v>
      </c>
      <c r="C1176" s="69" t="n">
        <v>37972</v>
      </c>
      <c r="D1176" s="69"/>
      <c r="E1176" s="82" t="n">
        <f aca="false">SUM(C1176:D1176)</f>
        <v>37972</v>
      </c>
    </row>
    <row r="1177" customFormat="false" ht="43.25" hidden="false" customHeight="false" outlineLevel="0" collapsed="false">
      <c r="A1177" s="72" t="s">
        <v>659</v>
      </c>
      <c r="B1177" s="48" t="s">
        <v>642</v>
      </c>
      <c r="C1177" s="69" t="n">
        <v>2100</v>
      </c>
      <c r="D1177" s="69"/>
      <c r="E1177" s="82" t="n">
        <f aca="false">SUM(C1177:D1177)</f>
        <v>2100</v>
      </c>
    </row>
    <row r="1178" customFormat="false" ht="43.25" hidden="false" customHeight="false" outlineLevel="0" collapsed="false">
      <c r="A1178" s="72" t="s">
        <v>660</v>
      </c>
      <c r="B1178" s="48" t="s">
        <v>626</v>
      </c>
      <c r="C1178" s="111"/>
      <c r="D1178" s="111"/>
      <c r="E1178" s="69" t="n">
        <f aca="false">SUM(C1178:D1178)</f>
        <v>0</v>
      </c>
    </row>
    <row r="1179" customFormat="false" ht="12.8" hidden="false" customHeight="false" outlineLevel="0" collapsed="false">
      <c r="A1179" s="72" t="s">
        <v>655</v>
      </c>
      <c r="B1179" s="48" t="s">
        <v>656</v>
      </c>
      <c r="C1179" s="69"/>
      <c r="D1179" s="69"/>
      <c r="E1179" s="69" t="n">
        <f aca="false">SUM(C1179:D1179)</f>
        <v>0</v>
      </c>
    </row>
    <row r="1180" customFormat="false" ht="22.35" hidden="false" customHeight="false" outlineLevel="0" collapsed="false">
      <c r="A1180" s="72" t="s">
        <v>658</v>
      </c>
      <c r="B1180" s="79" t="s">
        <v>620</v>
      </c>
      <c r="C1180" s="69"/>
      <c r="D1180" s="69"/>
      <c r="E1180" s="82" t="n">
        <f aca="false">SUM(C1180:D1180)</f>
        <v>0</v>
      </c>
    </row>
    <row r="1181" customFormat="false" ht="12.8" hidden="false" customHeight="false" outlineLevel="0" collapsed="false">
      <c r="A1181" s="72"/>
      <c r="B1181" s="48"/>
      <c r="C1181" s="69"/>
      <c r="D1181" s="69"/>
      <c r="E1181" s="69" t="n">
        <f aca="false">SUM(C1181:D1181)</f>
        <v>0</v>
      </c>
    </row>
    <row r="1182" customFormat="false" ht="57.45" hidden="false" customHeight="false" outlineLevel="0" collapsed="false">
      <c r="A1182" s="61" t="s">
        <v>746</v>
      </c>
      <c r="B1182" s="76" t="s">
        <v>19</v>
      </c>
      <c r="C1182" s="108" t="n">
        <f aca="false">SUM(C1184:C1189)</f>
        <v>7618202</v>
      </c>
      <c r="D1182" s="108" t="n">
        <f aca="false">SUM(D1184:D1189)</f>
        <v>0</v>
      </c>
      <c r="E1182" s="108" t="n">
        <f aca="false">SUM(C1182:D1182)</f>
        <v>7618202</v>
      </c>
    </row>
    <row r="1183" customFormat="false" ht="22.35" hidden="false" customHeight="false" outlineLevel="0" collapsed="false">
      <c r="A1183" s="67" t="s">
        <v>26</v>
      </c>
      <c r="B1183" s="179"/>
      <c r="C1183" s="111" t="n">
        <f aca="false">SUM(C1184:C1189)</f>
        <v>7618202</v>
      </c>
      <c r="D1183" s="112"/>
      <c r="E1183" s="69" t="n">
        <f aca="false">SUM(C1183:D1183)</f>
        <v>7618202</v>
      </c>
    </row>
    <row r="1184" customFormat="false" ht="22.35" hidden="false" customHeight="false" outlineLevel="0" collapsed="false">
      <c r="A1184" s="72" t="s">
        <v>654</v>
      </c>
      <c r="B1184" s="48" t="s">
        <v>618</v>
      </c>
      <c r="C1184" s="111" t="n">
        <v>7496370</v>
      </c>
      <c r="D1184" s="111"/>
      <c r="E1184" s="69" t="n">
        <f aca="false">SUM(C1184:D1184)</f>
        <v>7496370</v>
      </c>
    </row>
    <row r="1185" customFormat="false" ht="74.6" hidden="false" customHeight="false" outlineLevel="0" collapsed="false">
      <c r="A1185" s="72" t="s">
        <v>729</v>
      </c>
      <c r="B1185" s="48" t="s">
        <v>630</v>
      </c>
      <c r="C1185" s="111" t="n">
        <v>15304</v>
      </c>
      <c r="D1185" s="111"/>
      <c r="E1185" s="69" t="n">
        <f aca="false">SUM(C1185:D1185)</f>
        <v>15304</v>
      </c>
    </row>
    <row r="1186" customFormat="false" ht="53.7" hidden="false" customHeight="false" outlineLevel="0" collapsed="false">
      <c r="A1186" s="72" t="s">
        <v>745</v>
      </c>
      <c r="B1186" s="48" t="s">
        <v>636</v>
      </c>
      <c r="C1186" s="111" t="n">
        <v>51028</v>
      </c>
      <c r="D1186" s="111"/>
      <c r="E1186" s="69" t="n">
        <f aca="false">SUM(C1186:D1186)</f>
        <v>51028</v>
      </c>
    </row>
    <row r="1187" customFormat="false" ht="43.25" hidden="false" customHeight="false" outlineLevel="0" collapsed="false">
      <c r="A1187" s="75" t="s">
        <v>660</v>
      </c>
      <c r="B1187" s="48" t="s">
        <v>626</v>
      </c>
      <c r="C1187" s="111" t="n">
        <v>55500</v>
      </c>
      <c r="D1187" s="111"/>
      <c r="E1187" s="69" t="n">
        <f aca="false">SUM(C1187:D1187)</f>
        <v>55500</v>
      </c>
    </row>
    <row r="1188" customFormat="false" ht="12.8" hidden="false" customHeight="false" outlineLevel="0" collapsed="false">
      <c r="A1188" s="72" t="s">
        <v>655</v>
      </c>
      <c r="B1188" s="48" t="s">
        <v>656</v>
      </c>
      <c r="C1188" s="69"/>
      <c r="D1188" s="69"/>
      <c r="E1188" s="69" t="n">
        <f aca="false">SUM(C1188:D1188)</f>
        <v>0</v>
      </c>
    </row>
    <row r="1189" customFormat="false" ht="22.35" hidden="false" customHeight="false" outlineLevel="0" collapsed="false">
      <c r="A1189" s="72" t="s">
        <v>658</v>
      </c>
      <c r="B1189" s="79" t="s">
        <v>620</v>
      </c>
      <c r="C1189" s="111"/>
      <c r="D1189" s="111"/>
      <c r="E1189" s="69"/>
    </row>
    <row r="1190" customFormat="false" ht="12.8" hidden="false" customHeight="false" outlineLevel="0" collapsed="false">
      <c r="A1190" s="72"/>
      <c r="B1190" s="48"/>
      <c r="C1190" s="69"/>
      <c r="D1190" s="69"/>
      <c r="E1190" s="69"/>
    </row>
    <row r="1191" customFormat="false" ht="57.45" hidden="false" customHeight="false" outlineLevel="0" collapsed="false">
      <c r="A1191" s="61" t="s">
        <v>747</v>
      </c>
      <c r="B1191" s="76" t="s">
        <v>19</v>
      </c>
      <c r="C1191" s="108" t="n">
        <f aca="false">SUM(C1193:C1200)</f>
        <v>5908874</v>
      </c>
      <c r="D1191" s="108" t="n">
        <f aca="false">SUM(D1193:D1200)</f>
        <v>0</v>
      </c>
      <c r="E1191" s="108" t="n">
        <f aca="false">SUM(C1191:D1191)</f>
        <v>5908874</v>
      </c>
    </row>
    <row r="1192" customFormat="false" ht="22.35" hidden="false" customHeight="false" outlineLevel="0" collapsed="false">
      <c r="A1192" s="67" t="s">
        <v>26</v>
      </c>
      <c r="B1192" s="179"/>
      <c r="C1192" s="151" t="n">
        <f aca="false">SUM(C1193:C1200)</f>
        <v>5908874</v>
      </c>
      <c r="D1192" s="166"/>
      <c r="E1192" s="69" t="n">
        <f aca="false">SUM(C1192:D1192)</f>
        <v>5908874</v>
      </c>
    </row>
    <row r="1193" customFormat="false" ht="22.35" hidden="false" customHeight="false" outlineLevel="0" collapsed="false">
      <c r="A1193" s="72" t="s">
        <v>654</v>
      </c>
      <c r="B1193" s="48" t="s">
        <v>618</v>
      </c>
      <c r="C1193" s="111" t="n">
        <v>5302540</v>
      </c>
      <c r="D1193" s="111"/>
      <c r="E1193" s="69" t="n">
        <f aca="false">SUM(C1193:D1193)</f>
        <v>5302540</v>
      </c>
    </row>
    <row r="1194" customFormat="false" ht="32.8" hidden="false" customHeight="false" outlineLevel="0" collapsed="false">
      <c r="A1194" s="72" t="s">
        <v>708</v>
      </c>
      <c r="B1194" s="48" t="s">
        <v>628</v>
      </c>
      <c r="C1194" s="111"/>
      <c r="D1194" s="111"/>
      <c r="E1194" s="69"/>
    </row>
    <row r="1195" customFormat="false" ht="43.25" hidden="false" customHeight="false" outlineLevel="0" collapsed="false">
      <c r="A1195" s="72" t="s">
        <v>660</v>
      </c>
      <c r="B1195" s="48" t="s">
        <v>626</v>
      </c>
      <c r="C1195" s="111" t="n">
        <v>580430</v>
      </c>
      <c r="D1195" s="111"/>
      <c r="E1195" s="69" t="n">
        <f aca="false">SUM(C1195:D1195)</f>
        <v>580430</v>
      </c>
    </row>
    <row r="1196" customFormat="false" ht="43.25" hidden="false" customHeight="false" outlineLevel="0" collapsed="false">
      <c r="A1196" s="72" t="s">
        <v>659</v>
      </c>
      <c r="B1196" s="48" t="s">
        <v>642</v>
      </c>
      <c r="C1196" s="69" t="n">
        <v>2100</v>
      </c>
      <c r="D1196" s="69"/>
      <c r="E1196" s="69" t="n">
        <f aca="false">SUM(C1196:D1196)</f>
        <v>2100</v>
      </c>
    </row>
    <row r="1197" customFormat="false" ht="53.7" hidden="false" customHeight="false" outlineLevel="0" collapsed="false">
      <c r="A1197" s="72" t="s">
        <v>745</v>
      </c>
      <c r="B1197" s="48" t="s">
        <v>636</v>
      </c>
      <c r="C1197" s="111" t="n">
        <v>23804</v>
      </c>
      <c r="D1197" s="111"/>
      <c r="E1197" s="69" t="n">
        <f aca="false">SUM(C1197:D1197)</f>
        <v>23804</v>
      </c>
    </row>
    <row r="1198" customFormat="false" ht="43.25" hidden="false" customHeight="false" outlineLevel="0" collapsed="false">
      <c r="A1198" s="72" t="s">
        <v>328</v>
      </c>
      <c r="B1198" s="48" t="s">
        <v>329</v>
      </c>
      <c r="C1198" s="111"/>
      <c r="D1198" s="111"/>
      <c r="E1198" s="69"/>
    </row>
    <row r="1199" customFormat="false" ht="12.8" hidden="false" customHeight="false" outlineLevel="0" collapsed="false">
      <c r="A1199" s="72" t="s">
        <v>655</v>
      </c>
      <c r="B1199" s="48" t="s">
        <v>656</v>
      </c>
      <c r="C1199" s="69"/>
      <c r="D1199" s="69"/>
      <c r="E1199" s="69" t="n">
        <f aca="false">SUM(C1199:D1199)</f>
        <v>0</v>
      </c>
    </row>
    <row r="1200" customFormat="false" ht="22.35" hidden="false" customHeight="false" outlineLevel="0" collapsed="false">
      <c r="A1200" s="72" t="s">
        <v>658</v>
      </c>
      <c r="B1200" s="79" t="s">
        <v>620</v>
      </c>
      <c r="C1200" s="111"/>
      <c r="D1200" s="111"/>
      <c r="E1200" s="69"/>
    </row>
    <row r="1201" customFormat="false" ht="12.8" hidden="false" customHeight="false" outlineLevel="0" collapsed="false">
      <c r="A1201" s="72"/>
      <c r="B1201" s="48"/>
      <c r="C1201" s="69"/>
      <c r="D1201" s="69"/>
      <c r="E1201" s="69"/>
    </row>
    <row r="1202" customFormat="false" ht="57.45" hidden="false" customHeight="false" outlineLevel="0" collapsed="false">
      <c r="A1202" s="61" t="s">
        <v>748</v>
      </c>
      <c r="B1202" s="76" t="s">
        <v>19</v>
      </c>
      <c r="C1202" s="108" t="n">
        <f aca="false">SUM(C1204:C1206)</f>
        <v>2876000</v>
      </c>
      <c r="D1202" s="108" t="n">
        <f aca="false">SUM(D1204:D1206)</f>
        <v>0</v>
      </c>
      <c r="E1202" s="108" t="n">
        <f aca="false">SUM(C1202:D1202)</f>
        <v>2876000</v>
      </c>
    </row>
    <row r="1203" customFormat="false" ht="22.35" hidden="false" customHeight="false" outlineLevel="0" collapsed="false">
      <c r="A1203" s="67" t="s">
        <v>26</v>
      </c>
      <c r="B1203" s="179"/>
      <c r="C1203" s="111" t="n">
        <f aca="false">SUM(C1204:C1206)</f>
        <v>2876000</v>
      </c>
      <c r="D1203" s="112"/>
      <c r="E1203" s="82" t="n">
        <f aca="false">D1203+C1203</f>
        <v>2876000</v>
      </c>
    </row>
    <row r="1204" customFormat="false" ht="22.35" hidden="false" customHeight="false" outlineLevel="0" collapsed="false">
      <c r="A1204" s="72" t="s">
        <v>654</v>
      </c>
      <c r="B1204" s="48" t="s">
        <v>618</v>
      </c>
      <c r="C1204" s="69" t="n">
        <v>2866000</v>
      </c>
      <c r="D1204" s="69"/>
      <c r="E1204" s="82" t="n">
        <f aca="false">D1204+C1204</f>
        <v>2866000</v>
      </c>
    </row>
    <row r="1205" customFormat="false" ht="32.8" hidden="false" customHeight="false" outlineLevel="0" collapsed="false">
      <c r="A1205" s="116" t="s">
        <v>30</v>
      </c>
      <c r="B1205" s="124" t="s">
        <v>31</v>
      </c>
      <c r="C1205" s="103" t="n">
        <v>10000</v>
      </c>
      <c r="D1205" s="103"/>
      <c r="E1205" s="144" t="n">
        <f aca="false">D1205+C1205</f>
        <v>10000</v>
      </c>
    </row>
    <row r="1206" customFormat="false" ht="12.8" hidden="false" customHeight="false" outlineLevel="0" collapsed="false">
      <c r="A1206" s="67" t="s">
        <v>655</v>
      </c>
      <c r="B1206" s="203" t="s">
        <v>656</v>
      </c>
      <c r="C1206" s="113"/>
      <c r="D1206" s="113"/>
      <c r="E1206" s="113" t="n">
        <f aca="false">SUM(C1206:D1206)</f>
        <v>0</v>
      </c>
    </row>
    <row r="1207" customFormat="false" ht="64.15" hidden="false" customHeight="false" outlineLevel="0" collapsed="false">
      <c r="A1207" s="126" t="s">
        <v>749</v>
      </c>
      <c r="B1207" s="204"/>
      <c r="C1207" s="69"/>
      <c r="D1207" s="69"/>
      <c r="E1207" s="69"/>
    </row>
    <row r="1208" customFormat="false" ht="12.8" hidden="false" customHeight="false" outlineLevel="0" collapsed="false">
      <c r="A1208" s="72"/>
      <c r="B1208" s="48"/>
      <c r="C1208" s="69"/>
      <c r="D1208" s="69"/>
      <c r="E1208" s="69"/>
    </row>
    <row r="1209" customFormat="false" ht="68.65" hidden="false" customHeight="false" outlineLevel="0" collapsed="false">
      <c r="A1209" s="61" t="s">
        <v>750</v>
      </c>
      <c r="B1209" s="76" t="s">
        <v>19</v>
      </c>
      <c r="C1209" s="183" t="n">
        <f aca="false">SUM(C1211:C1218)</f>
        <v>6950032</v>
      </c>
      <c r="D1209" s="183" t="n">
        <f aca="false">SUM(D1211:D1218)</f>
        <v>0</v>
      </c>
      <c r="E1209" s="183" t="n">
        <f aca="false">SUM(C1209:D1209)</f>
        <v>6950032</v>
      </c>
    </row>
    <row r="1210" customFormat="false" ht="22.35" hidden="false" customHeight="false" outlineLevel="0" collapsed="false">
      <c r="A1210" s="67" t="s">
        <v>26</v>
      </c>
      <c r="B1210" s="179"/>
      <c r="C1210" s="185" t="n">
        <f aca="false">SUM(C1211:C1218)</f>
        <v>6950032</v>
      </c>
      <c r="D1210" s="186"/>
      <c r="E1210" s="69" t="n">
        <f aca="false">SUM(C1210:D1210)</f>
        <v>6950032</v>
      </c>
    </row>
    <row r="1211" customFormat="false" ht="22.35" hidden="false" customHeight="false" outlineLevel="0" collapsed="false">
      <c r="A1211" s="72" t="s">
        <v>654</v>
      </c>
      <c r="B1211" s="48" t="s">
        <v>618</v>
      </c>
      <c r="C1211" s="185" t="n">
        <v>6894950</v>
      </c>
      <c r="D1211" s="185"/>
      <c r="E1211" s="69" t="n">
        <f aca="false">SUM(C1211:D1211)</f>
        <v>6894950</v>
      </c>
    </row>
    <row r="1212" customFormat="false" ht="22.35" hidden="false" customHeight="false" outlineLevel="0" collapsed="false">
      <c r="A1212" s="72" t="s">
        <v>658</v>
      </c>
      <c r="B1212" s="48" t="s">
        <v>620</v>
      </c>
      <c r="C1212" s="185"/>
      <c r="D1212" s="185"/>
      <c r="E1212" s="69"/>
    </row>
    <row r="1213" customFormat="false" ht="74.6" hidden="false" customHeight="false" outlineLevel="0" collapsed="false">
      <c r="A1213" s="72" t="s">
        <v>729</v>
      </c>
      <c r="B1213" s="48" t="s">
        <v>630</v>
      </c>
      <c r="C1213" s="69" t="n">
        <v>20132</v>
      </c>
      <c r="D1213" s="69"/>
      <c r="E1213" s="69" t="n">
        <f aca="false">SUM(C1213:D1213)</f>
        <v>20132</v>
      </c>
    </row>
    <row r="1214" customFormat="false" ht="43.25" hidden="false" customHeight="false" outlineLevel="0" collapsed="false">
      <c r="A1214" s="72" t="s">
        <v>659</v>
      </c>
      <c r="B1214" s="48" t="s">
        <v>642</v>
      </c>
      <c r="C1214" s="69" t="n">
        <v>2100</v>
      </c>
      <c r="D1214" s="69"/>
      <c r="E1214" s="69" t="n">
        <f aca="false">SUM(C1214:D1214)</f>
        <v>2100</v>
      </c>
    </row>
    <row r="1215" customFormat="false" ht="32.8" hidden="false" customHeight="false" outlineLevel="0" collapsed="false">
      <c r="A1215" s="72" t="s">
        <v>708</v>
      </c>
      <c r="B1215" s="48" t="s">
        <v>628</v>
      </c>
      <c r="C1215" s="69" t="n">
        <v>1050</v>
      </c>
      <c r="D1215" s="69"/>
      <c r="E1215" s="69" t="n">
        <f aca="false">SUM(C1215:D1215)</f>
        <v>1050</v>
      </c>
    </row>
    <row r="1216" customFormat="false" ht="12.8" hidden="false" customHeight="false" outlineLevel="0" collapsed="false">
      <c r="A1216" s="72" t="s">
        <v>655</v>
      </c>
      <c r="B1216" s="48" t="s">
        <v>656</v>
      </c>
      <c r="C1216" s="69"/>
      <c r="D1216" s="69"/>
      <c r="E1216" s="69" t="n">
        <f aca="false">SUM(C1216:D1216)</f>
        <v>0</v>
      </c>
    </row>
    <row r="1217" customFormat="false" ht="43.25" hidden="false" customHeight="false" outlineLevel="0" collapsed="false">
      <c r="A1217" s="72" t="s">
        <v>660</v>
      </c>
      <c r="B1217" s="79" t="s">
        <v>626</v>
      </c>
      <c r="C1217" s="69" t="n">
        <v>31800</v>
      </c>
      <c r="D1217" s="69"/>
      <c r="E1217" s="69" t="n">
        <f aca="false">SUM(C1217:D1217)</f>
        <v>31800</v>
      </c>
    </row>
    <row r="1218" customFormat="false" ht="32.8" hidden="false" customHeight="false" outlineLevel="0" collapsed="false">
      <c r="A1218" s="72" t="s">
        <v>751</v>
      </c>
      <c r="B1218" s="79" t="s">
        <v>752</v>
      </c>
      <c r="C1218" s="69"/>
      <c r="D1218" s="69"/>
      <c r="E1218" s="82" t="n">
        <f aca="false">SUM(C1218:D1218)</f>
        <v>0</v>
      </c>
    </row>
    <row r="1219" customFormat="false" ht="12.8" hidden="false" customHeight="false" outlineLevel="0" collapsed="false">
      <c r="A1219" s="72"/>
      <c r="B1219" s="48"/>
      <c r="C1219" s="69"/>
      <c r="D1219" s="69"/>
      <c r="E1219" s="69"/>
    </row>
    <row r="1220" customFormat="false" ht="57.45" hidden="false" customHeight="false" outlineLevel="0" collapsed="false">
      <c r="A1220" s="61" t="s">
        <v>753</v>
      </c>
      <c r="B1220" s="76" t="s">
        <v>19</v>
      </c>
      <c r="C1220" s="108" t="n">
        <f aca="false">SUM(C1222:C1225)</f>
        <v>6534330</v>
      </c>
      <c r="D1220" s="108" t="n">
        <f aca="false">SUM(D1222:D1225)</f>
        <v>0</v>
      </c>
      <c r="E1220" s="108" t="n">
        <f aca="false">SUM(C1220:D1220)</f>
        <v>6534330</v>
      </c>
    </row>
    <row r="1221" customFormat="false" ht="22.35" hidden="false" customHeight="false" outlineLevel="0" collapsed="false">
      <c r="A1221" s="67" t="s">
        <v>26</v>
      </c>
      <c r="B1221" s="179"/>
      <c r="C1221" s="151" t="n">
        <f aca="false">SUM(C1222:C1225)</f>
        <v>6534330</v>
      </c>
      <c r="D1221" s="166"/>
      <c r="E1221" s="69" t="n">
        <f aca="false">SUM(C1221:D1221)</f>
        <v>6534330</v>
      </c>
    </row>
    <row r="1222" customFormat="false" ht="22.35" hidden="false" customHeight="false" outlineLevel="0" collapsed="false">
      <c r="A1222" s="72" t="s">
        <v>654</v>
      </c>
      <c r="B1222" s="48" t="s">
        <v>618</v>
      </c>
      <c r="C1222" s="111" t="n">
        <v>6515400</v>
      </c>
      <c r="D1222" s="111"/>
      <c r="E1222" s="69" t="n">
        <f aca="false">SUM(C1222:D1222)</f>
        <v>6515400</v>
      </c>
    </row>
    <row r="1223" customFormat="false" ht="12.8" hidden="false" customHeight="false" outlineLevel="0" collapsed="false">
      <c r="A1223" s="72" t="s">
        <v>655</v>
      </c>
      <c r="B1223" s="48" t="s">
        <v>656</v>
      </c>
      <c r="C1223" s="69"/>
      <c r="D1223" s="69"/>
      <c r="E1223" s="69" t="n">
        <f aca="false">SUM(C1223:D1223)</f>
        <v>0</v>
      </c>
    </row>
    <row r="1224" customFormat="false" ht="22.35" hidden="false" customHeight="false" outlineLevel="0" collapsed="false">
      <c r="A1224" s="72" t="s">
        <v>658</v>
      </c>
      <c r="B1224" s="79" t="s">
        <v>620</v>
      </c>
      <c r="C1224" s="111"/>
      <c r="D1224" s="111"/>
      <c r="E1224" s="69"/>
    </row>
    <row r="1225" customFormat="false" ht="74.6" hidden="false" customHeight="false" outlineLevel="0" collapsed="false">
      <c r="A1225" s="72" t="s">
        <v>731</v>
      </c>
      <c r="B1225" s="79" t="s">
        <v>640</v>
      </c>
      <c r="C1225" s="111" t="n">
        <v>18930</v>
      </c>
      <c r="D1225" s="111"/>
      <c r="E1225" s="69" t="n">
        <f aca="false">SUM(C1225:D1225)</f>
        <v>18930</v>
      </c>
    </row>
    <row r="1226" customFormat="false" ht="12.8" hidden="false" customHeight="false" outlineLevel="0" collapsed="false">
      <c r="A1226" s="72"/>
      <c r="B1226" s="48"/>
      <c r="C1226" s="69"/>
      <c r="D1226" s="69"/>
      <c r="E1226" s="69"/>
    </row>
    <row r="1227" customFormat="false" ht="113.4" hidden="false" customHeight="false" outlineLevel="0" collapsed="false">
      <c r="A1227" s="131" t="s">
        <v>754</v>
      </c>
      <c r="B1227" s="76" t="s">
        <v>19</v>
      </c>
      <c r="C1227" s="108" t="n">
        <f aca="false">SUM(C1229:C1235)</f>
        <v>4139304</v>
      </c>
      <c r="D1227" s="108" t="n">
        <f aca="false">SUM(D1229:D1235)</f>
        <v>0</v>
      </c>
      <c r="E1227" s="108" t="n">
        <f aca="false">SUM(C1227:D1227)</f>
        <v>4139304</v>
      </c>
    </row>
    <row r="1228" customFormat="false" ht="22.35" hidden="false" customHeight="false" outlineLevel="0" collapsed="false">
      <c r="A1228" s="67" t="s">
        <v>26</v>
      </c>
      <c r="B1228" s="179"/>
      <c r="C1228" s="151" t="n">
        <f aca="false">SUM(C1229:C1235)</f>
        <v>4139304</v>
      </c>
      <c r="D1228" s="166"/>
      <c r="E1228" s="187" t="n">
        <f aca="false">SUM(C1228:D1228)</f>
        <v>4139304</v>
      </c>
    </row>
    <row r="1229" customFormat="false" ht="22.35" hidden="false" customHeight="false" outlineLevel="0" collapsed="false">
      <c r="A1229" s="72" t="s">
        <v>654</v>
      </c>
      <c r="B1229" s="48" t="s">
        <v>618</v>
      </c>
      <c r="C1229" s="111" t="n">
        <v>3895600</v>
      </c>
      <c r="D1229" s="111"/>
      <c r="E1229" s="187" t="n">
        <f aca="false">SUM(C1229:D1229)</f>
        <v>3895600</v>
      </c>
    </row>
    <row r="1230" customFormat="false" ht="53.7" hidden="false" customHeight="false" outlineLevel="0" collapsed="false">
      <c r="A1230" s="72" t="s">
        <v>745</v>
      </c>
      <c r="B1230" s="48" t="s">
        <v>636</v>
      </c>
      <c r="C1230" s="111" t="n">
        <v>10000</v>
      </c>
      <c r="D1230" s="111"/>
      <c r="E1230" s="187" t="n">
        <f aca="false">SUM(C1230:D1230)</f>
        <v>10000</v>
      </c>
    </row>
    <row r="1231" customFormat="false" ht="85.05" hidden="false" customHeight="false" outlineLevel="0" collapsed="false">
      <c r="A1231" s="72" t="s">
        <v>741</v>
      </c>
      <c r="B1231" s="48" t="s">
        <v>638</v>
      </c>
      <c r="C1231" s="111" t="n">
        <v>10204</v>
      </c>
      <c r="D1231" s="111"/>
      <c r="E1231" s="187" t="n">
        <f aca="false">SUM(C1231:D1231)</f>
        <v>10204</v>
      </c>
    </row>
    <row r="1232" customFormat="false" ht="32.8" hidden="false" customHeight="false" outlineLevel="0" collapsed="false">
      <c r="A1232" s="72" t="s">
        <v>698</v>
      </c>
      <c r="B1232" s="48" t="s">
        <v>628</v>
      </c>
      <c r="C1232" s="69" t="n">
        <v>2100</v>
      </c>
      <c r="D1232" s="69"/>
      <c r="E1232" s="82" t="n">
        <f aca="false">SUM(C1232:D1232)</f>
        <v>2100</v>
      </c>
    </row>
    <row r="1233" customFormat="false" ht="12.8" hidden="false" customHeight="false" outlineLevel="0" collapsed="false">
      <c r="A1233" s="72" t="s">
        <v>655</v>
      </c>
      <c r="B1233" s="48" t="s">
        <v>656</v>
      </c>
      <c r="C1233" s="111"/>
      <c r="D1233" s="111"/>
      <c r="E1233" s="187" t="n">
        <f aca="false">SUM(C1233:D1233)</f>
        <v>0</v>
      </c>
    </row>
    <row r="1234" customFormat="false" ht="22.35" hidden="false" customHeight="false" outlineLevel="0" collapsed="false">
      <c r="A1234" s="72" t="s">
        <v>658</v>
      </c>
      <c r="B1234" s="79" t="s">
        <v>620</v>
      </c>
      <c r="C1234" s="111"/>
      <c r="D1234" s="111"/>
      <c r="E1234" s="187"/>
    </row>
    <row r="1235" customFormat="false" ht="43.25" hidden="false" customHeight="false" outlineLevel="0" collapsed="false">
      <c r="A1235" s="72" t="s">
        <v>660</v>
      </c>
      <c r="B1235" s="79" t="s">
        <v>626</v>
      </c>
      <c r="C1235" s="111" t="n">
        <v>221400</v>
      </c>
      <c r="D1235" s="111"/>
      <c r="E1235" s="69" t="n">
        <f aca="false">SUM(C1235:D1235)</f>
        <v>221400</v>
      </c>
    </row>
    <row r="1236" customFormat="false" ht="12.8" hidden="false" customHeight="false" outlineLevel="0" collapsed="false">
      <c r="A1236" s="72"/>
      <c r="B1236" s="48"/>
      <c r="C1236" s="69"/>
      <c r="D1236" s="69"/>
      <c r="E1236" s="194" t="n">
        <f aca="false">SUM(C1236:D1236)</f>
        <v>0</v>
      </c>
    </row>
    <row r="1237" customFormat="false" ht="57.45" hidden="false" customHeight="false" outlineLevel="0" collapsed="false">
      <c r="A1237" s="61" t="s">
        <v>755</v>
      </c>
      <c r="B1237" s="76" t="s">
        <v>19</v>
      </c>
      <c r="C1237" s="183" t="n">
        <f aca="false">SUM(C1239:C1241)</f>
        <v>3416490</v>
      </c>
      <c r="D1237" s="183" t="n">
        <f aca="false">SUM(D1239:D1241)</f>
        <v>0</v>
      </c>
      <c r="E1237" s="183" t="n">
        <f aca="false">SUM(C1237:D1237)</f>
        <v>3416490</v>
      </c>
    </row>
    <row r="1238" customFormat="false" ht="22.35" hidden="false" customHeight="false" outlineLevel="0" collapsed="false">
      <c r="A1238" s="67" t="s">
        <v>26</v>
      </c>
      <c r="B1238" s="179"/>
      <c r="C1238" s="185" t="n">
        <f aca="false">SUM(C1239:C1241)</f>
        <v>3416490</v>
      </c>
      <c r="D1238" s="186"/>
      <c r="E1238" s="69" t="n">
        <f aca="false">SUM(C1238:D1238)</f>
        <v>3416490</v>
      </c>
    </row>
    <row r="1239" customFormat="false" ht="22.35" hidden="false" customHeight="false" outlineLevel="0" collapsed="false">
      <c r="A1239" s="72" t="s">
        <v>654</v>
      </c>
      <c r="B1239" s="48" t="s">
        <v>618</v>
      </c>
      <c r="C1239" s="185" t="n">
        <v>3416490</v>
      </c>
      <c r="D1239" s="186"/>
      <c r="E1239" s="69" t="n">
        <f aca="false">SUM(C1239:D1239)</f>
        <v>3416490</v>
      </c>
    </row>
    <row r="1240" customFormat="false" ht="12.8" hidden="false" customHeight="false" outlineLevel="0" collapsed="false">
      <c r="A1240" s="72" t="s">
        <v>655</v>
      </c>
      <c r="B1240" s="48" t="s">
        <v>656</v>
      </c>
      <c r="C1240" s="185"/>
      <c r="D1240" s="186"/>
      <c r="E1240" s="69" t="n">
        <f aca="false">SUM(C1240:D1240)</f>
        <v>0</v>
      </c>
    </row>
    <row r="1241" customFormat="false" ht="22.35" hidden="false" customHeight="false" outlineLevel="0" collapsed="false">
      <c r="A1241" s="72" t="s">
        <v>658</v>
      </c>
      <c r="B1241" s="79" t="s">
        <v>620</v>
      </c>
      <c r="C1241" s="185"/>
      <c r="D1241" s="186"/>
      <c r="E1241" s="69"/>
    </row>
    <row r="1242" customFormat="false" ht="12.8" hidden="false" customHeight="false" outlineLevel="0" collapsed="false">
      <c r="A1242" s="72"/>
      <c r="B1242" s="48"/>
      <c r="C1242" s="69"/>
      <c r="D1242" s="69"/>
      <c r="E1242" s="69"/>
    </row>
    <row r="1243" customFormat="false" ht="102.2" hidden="false" customHeight="false" outlineLevel="0" collapsed="false">
      <c r="A1243" s="61" t="s">
        <v>756</v>
      </c>
      <c r="B1243" s="76" t="s">
        <v>19</v>
      </c>
      <c r="C1243" s="108" t="n">
        <f aca="false">SUM(C1245:C1251)</f>
        <v>26009168</v>
      </c>
      <c r="D1243" s="108" t="n">
        <f aca="false">SUM(D1245:D1251)</f>
        <v>0</v>
      </c>
      <c r="E1243" s="108" t="n">
        <f aca="false">SUM(C1243:D1243)</f>
        <v>26009168</v>
      </c>
    </row>
    <row r="1244" customFormat="false" ht="22.35" hidden="false" customHeight="false" outlineLevel="0" collapsed="false">
      <c r="A1244" s="67" t="s">
        <v>26</v>
      </c>
      <c r="B1244" s="68"/>
      <c r="C1244" s="70" t="n">
        <f aca="false">SUM(C1245:C1251)</f>
        <v>26009168</v>
      </c>
      <c r="D1244" s="70" t="n">
        <f aca="false">SUM(D1245:D1251)</f>
        <v>0</v>
      </c>
      <c r="E1244" s="69" t="n">
        <f aca="false">SUM(C1244:D1244)</f>
        <v>26009168</v>
      </c>
    </row>
    <row r="1245" customFormat="false" ht="22.35" hidden="false" customHeight="false" outlineLevel="0" collapsed="false">
      <c r="A1245" s="72" t="s">
        <v>654</v>
      </c>
      <c r="B1245" s="48" t="s">
        <v>618</v>
      </c>
      <c r="C1245" s="69" t="n">
        <v>25937000</v>
      </c>
      <c r="D1245" s="69"/>
      <c r="E1245" s="69" t="n">
        <f aca="false">SUM(C1245:D1245)</f>
        <v>25937000</v>
      </c>
    </row>
    <row r="1246" customFormat="false" ht="32.8" hidden="false" customHeight="false" outlineLevel="0" collapsed="false">
      <c r="A1246" s="72" t="s">
        <v>30</v>
      </c>
      <c r="B1246" s="48" t="s">
        <v>31</v>
      </c>
      <c r="C1246" s="69" t="n">
        <v>5000</v>
      </c>
      <c r="D1246" s="69"/>
      <c r="E1246" s="69" t="n">
        <f aca="false">SUM(C1246:D1246)</f>
        <v>5000</v>
      </c>
    </row>
    <row r="1247" customFormat="false" ht="32.8" hidden="false" customHeight="false" outlineLevel="0" collapsed="false">
      <c r="A1247" s="72" t="s">
        <v>751</v>
      </c>
      <c r="B1247" s="48" t="s">
        <v>752</v>
      </c>
      <c r="C1247" s="69" t="n">
        <v>36000</v>
      </c>
      <c r="D1247" s="69"/>
      <c r="E1247" s="69" t="n">
        <f aca="false">SUM(C1247:D1247)</f>
        <v>36000</v>
      </c>
    </row>
    <row r="1248" customFormat="false" ht="43.25" hidden="false" customHeight="false" outlineLevel="0" collapsed="false">
      <c r="A1248" s="72" t="s">
        <v>328</v>
      </c>
      <c r="B1248" s="48" t="s">
        <v>329</v>
      </c>
      <c r="C1248" s="69"/>
      <c r="D1248" s="69"/>
      <c r="E1248" s="69"/>
    </row>
    <row r="1249" customFormat="false" ht="12.8" hidden="false" customHeight="false" outlineLevel="0" collapsed="false">
      <c r="A1249" s="75" t="s">
        <v>655</v>
      </c>
      <c r="B1249" s="48" t="s">
        <v>656</v>
      </c>
      <c r="C1249" s="69" t="n">
        <v>21000</v>
      </c>
      <c r="D1249" s="69"/>
      <c r="E1249" s="69" t="n">
        <f aca="false">SUM(C1249:D1249)</f>
        <v>21000</v>
      </c>
    </row>
    <row r="1250" customFormat="false" ht="22.35" hidden="false" customHeight="false" outlineLevel="0" collapsed="false">
      <c r="A1250" s="75" t="s">
        <v>658</v>
      </c>
      <c r="B1250" s="79" t="s">
        <v>620</v>
      </c>
      <c r="C1250" s="69"/>
      <c r="D1250" s="69"/>
      <c r="E1250" s="69" t="n">
        <f aca="false">SUM(C1250:D1250)</f>
        <v>0</v>
      </c>
    </row>
    <row r="1251" customFormat="false" ht="74.6" hidden="false" customHeight="false" outlineLevel="0" collapsed="false">
      <c r="A1251" s="72" t="s">
        <v>729</v>
      </c>
      <c r="B1251" s="79" t="s">
        <v>630</v>
      </c>
      <c r="C1251" s="69" t="n">
        <v>10168</v>
      </c>
      <c r="D1251" s="69"/>
      <c r="E1251" s="69" t="n">
        <f aca="false">SUM(C1251:D1251)</f>
        <v>10168</v>
      </c>
    </row>
    <row r="1252" customFormat="false" ht="22.35" hidden="false" customHeight="false" outlineLevel="0" collapsed="false">
      <c r="A1252" s="72" t="s">
        <v>57</v>
      </c>
      <c r="B1252" s="79" t="s">
        <v>58</v>
      </c>
      <c r="C1252" s="69"/>
      <c r="D1252" s="69"/>
      <c r="E1252" s="69"/>
    </row>
    <row r="1253" customFormat="false" ht="12.8" hidden="false" customHeight="false" outlineLevel="0" collapsed="false">
      <c r="A1253" s="75"/>
      <c r="B1253" s="48"/>
      <c r="C1253" s="69"/>
      <c r="D1253" s="69"/>
      <c r="E1253" s="69"/>
    </row>
    <row r="1254" customFormat="false" ht="57.45" hidden="false" customHeight="false" outlineLevel="0" collapsed="false">
      <c r="A1254" s="61" t="s">
        <v>757</v>
      </c>
      <c r="B1254" s="76" t="s">
        <v>19</v>
      </c>
      <c r="C1254" s="108" t="n">
        <f aca="false">SUM(C1256:C1265)</f>
        <v>8031301</v>
      </c>
      <c r="D1254" s="108" t="n">
        <f aca="false">SUM(D1256:D1266)</f>
        <v>0</v>
      </c>
      <c r="E1254" s="108" t="n">
        <f aca="false">SUM(C1254:D1254)</f>
        <v>8031301</v>
      </c>
    </row>
    <row r="1255" customFormat="false" ht="22.35" hidden="false" customHeight="false" outlineLevel="0" collapsed="false">
      <c r="A1255" s="72" t="s">
        <v>26</v>
      </c>
      <c r="B1255" s="130"/>
      <c r="C1255" s="111" t="n">
        <f aca="false">SUM(C1256:C1265)</f>
        <v>8031301</v>
      </c>
      <c r="D1255" s="112"/>
      <c r="E1255" s="69" t="n">
        <f aca="false">SUM(C1255:D1255)</f>
        <v>8031301</v>
      </c>
    </row>
    <row r="1256" customFormat="false" ht="22.35" hidden="false" customHeight="false" outlineLevel="0" collapsed="false">
      <c r="A1256" s="72" t="s">
        <v>654</v>
      </c>
      <c r="B1256" s="48" t="s">
        <v>618</v>
      </c>
      <c r="C1256" s="111" t="n">
        <v>7559300</v>
      </c>
      <c r="D1256" s="111"/>
      <c r="E1256" s="69" t="n">
        <f aca="false">SUM(C1256:D1256)</f>
        <v>7559300</v>
      </c>
    </row>
    <row r="1257" customFormat="false" ht="74.6" hidden="false" customHeight="false" outlineLevel="0" collapsed="false">
      <c r="A1257" s="72" t="s">
        <v>729</v>
      </c>
      <c r="B1257" s="48" t="s">
        <v>630</v>
      </c>
      <c r="C1257" s="111" t="n">
        <v>11560</v>
      </c>
      <c r="D1257" s="111"/>
      <c r="E1257" s="69" t="n">
        <f aca="false">SUM(C1257:D1257)</f>
        <v>11560</v>
      </c>
    </row>
    <row r="1258" customFormat="false" ht="53.7" hidden="false" customHeight="false" outlineLevel="0" collapsed="false">
      <c r="A1258" s="72" t="s">
        <v>727</v>
      </c>
      <c r="B1258" s="48" t="s">
        <v>632</v>
      </c>
      <c r="C1258" s="111" t="n">
        <v>102530</v>
      </c>
      <c r="D1258" s="111"/>
      <c r="E1258" s="69" t="n">
        <f aca="false">SUM(C1258:D1258)</f>
        <v>102530</v>
      </c>
    </row>
    <row r="1259" customFormat="false" ht="64.15" hidden="false" customHeight="false" outlineLevel="0" collapsed="false">
      <c r="A1259" s="72" t="s">
        <v>734</v>
      </c>
      <c r="B1259" s="48" t="s">
        <v>634</v>
      </c>
      <c r="C1259" s="111" t="n">
        <v>146420</v>
      </c>
      <c r="D1259" s="111"/>
      <c r="E1259" s="69" t="n">
        <f aca="false">SUM(C1259:D1259)</f>
        <v>146420</v>
      </c>
    </row>
    <row r="1260" customFormat="false" ht="53.7" hidden="false" customHeight="false" outlineLevel="0" collapsed="false">
      <c r="A1260" s="72" t="s">
        <v>745</v>
      </c>
      <c r="B1260" s="48" t="s">
        <v>636</v>
      </c>
      <c r="C1260" s="111" t="n">
        <v>199387</v>
      </c>
      <c r="D1260" s="111"/>
      <c r="E1260" s="69" t="n">
        <f aca="false">SUM(C1260:D1260)</f>
        <v>199387</v>
      </c>
    </row>
    <row r="1261" customFormat="false" ht="85.05" hidden="false" customHeight="false" outlineLevel="0" collapsed="false">
      <c r="A1261" s="72" t="s">
        <v>741</v>
      </c>
      <c r="B1261" s="48" t="s">
        <v>638</v>
      </c>
      <c r="C1261" s="111" t="n">
        <v>9384</v>
      </c>
      <c r="D1261" s="111"/>
      <c r="E1261" s="69" t="n">
        <f aca="false">SUM(C1261:D1261)</f>
        <v>9384</v>
      </c>
    </row>
    <row r="1262" customFormat="false" ht="74.6" hidden="false" customHeight="false" outlineLevel="0" collapsed="false">
      <c r="A1262" s="72" t="s">
        <v>731</v>
      </c>
      <c r="B1262" s="48" t="s">
        <v>640</v>
      </c>
      <c r="C1262" s="111" t="n">
        <v>2720</v>
      </c>
      <c r="D1262" s="111"/>
      <c r="E1262" s="69" t="n">
        <f aca="false">SUM(C1262:D1262)</f>
        <v>2720</v>
      </c>
    </row>
    <row r="1263" customFormat="false" ht="43.25" hidden="false" customHeight="false" outlineLevel="0" collapsed="false">
      <c r="A1263" s="72" t="s">
        <v>328</v>
      </c>
      <c r="B1263" s="48" t="s">
        <v>329</v>
      </c>
      <c r="C1263" s="111"/>
      <c r="D1263" s="111"/>
      <c r="E1263" s="69"/>
    </row>
    <row r="1264" customFormat="false" ht="12.8" hidden="false" customHeight="false" outlineLevel="0" collapsed="false">
      <c r="A1264" s="72" t="s">
        <v>655</v>
      </c>
      <c r="B1264" s="48" t="s">
        <v>656</v>
      </c>
      <c r="C1264" s="111"/>
      <c r="D1264" s="111"/>
      <c r="E1264" s="69" t="n">
        <f aca="false">SUM(C1264:D1264)</f>
        <v>0</v>
      </c>
    </row>
    <row r="1265" customFormat="false" ht="22.35" hidden="false" customHeight="false" outlineLevel="0" collapsed="false">
      <c r="A1265" s="72" t="s">
        <v>658</v>
      </c>
      <c r="B1265" s="79" t="s">
        <v>620</v>
      </c>
      <c r="C1265" s="111"/>
      <c r="D1265" s="111"/>
      <c r="E1265" s="69"/>
    </row>
    <row r="1266" customFormat="false" ht="12.8" hidden="false" customHeight="false" outlineLevel="0" collapsed="false">
      <c r="A1266" s="72"/>
      <c r="B1266" s="48"/>
      <c r="C1266" s="69"/>
      <c r="D1266" s="69"/>
      <c r="E1266" s="69" t="n">
        <f aca="false">SUM(C1266:D1266)</f>
        <v>0</v>
      </c>
    </row>
    <row r="1267" customFormat="false" ht="68.65" hidden="false" customHeight="false" outlineLevel="0" collapsed="false">
      <c r="A1267" s="61" t="s">
        <v>758</v>
      </c>
      <c r="B1267" s="76" t="s">
        <v>19</v>
      </c>
      <c r="C1267" s="108" t="n">
        <f aca="false">SUM(C1269:C1273)</f>
        <v>4465650</v>
      </c>
      <c r="D1267" s="108" t="n">
        <f aca="false">SUM(D1269:D1274)</f>
        <v>0</v>
      </c>
      <c r="E1267" s="108" t="n">
        <f aca="false">SUM(C1267:D1267)</f>
        <v>4465650</v>
      </c>
    </row>
    <row r="1268" customFormat="false" ht="22.35" hidden="false" customHeight="false" outlineLevel="0" collapsed="false">
      <c r="A1268" s="72" t="s">
        <v>26</v>
      </c>
      <c r="B1268" s="130"/>
      <c r="C1268" s="111" t="n">
        <f aca="false">SUM(C1269:C1273)</f>
        <v>4465650</v>
      </c>
      <c r="D1268" s="112"/>
      <c r="E1268" s="69" t="n">
        <f aca="false">SUM(C1268:D1268)</f>
        <v>4465650</v>
      </c>
    </row>
    <row r="1269" customFormat="false" ht="22.35" hidden="false" customHeight="false" outlineLevel="0" collapsed="false">
      <c r="A1269" s="72" t="s">
        <v>654</v>
      </c>
      <c r="B1269" s="48" t="s">
        <v>618</v>
      </c>
      <c r="C1269" s="111" t="n">
        <v>4380900</v>
      </c>
      <c r="D1269" s="111"/>
      <c r="E1269" s="69" t="n">
        <f aca="false">SUM(C1269:D1269)</f>
        <v>4380900</v>
      </c>
    </row>
    <row r="1270" customFormat="false" ht="12.8" hidden="false" customHeight="false" outlineLevel="0" collapsed="false">
      <c r="A1270" s="72" t="s">
        <v>655</v>
      </c>
      <c r="B1270" s="48" t="s">
        <v>656</v>
      </c>
      <c r="C1270" s="111"/>
      <c r="D1270" s="111"/>
      <c r="E1270" s="69" t="n">
        <f aca="false">SUM(C1270:D1270)</f>
        <v>0</v>
      </c>
    </row>
    <row r="1271" customFormat="false" ht="22.35" hidden="false" customHeight="false" outlineLevel="0" collapsed="false">
      <c r="A1271" s="101" t="s">
        <v>658</v>
      </c>
      <c r="B1271" s="181" t="s">
        <v>620</v>
      </c>
      <c r="C1271" s="155"/>
      <c r="D1271" s="155"/>
      <c r="E1271" s="103"/>
    </row>
    <row r="1272" customFormat="false" ht="53.7" hidden="false" customHeight="false" outlineLevel="0" collapsed="false">
      <c r="A1272" s="72" t="s">
        <v>667</v>
      </c>
      <c r="B1272" s="79" t="s">
        <v>668</v>
      </c>
      <c r="C1272" s="111" t="n">
        <v>1500</v>
      </c>
      <c r="D1272" s="111"/>
      <c r="E1272" s="69" t="n">
        <f aca="false">SUM(C1272:D1272)</f>
        <v>1500</v>
      </c>
    </row>
    <row r="1273" customFormat="false" ht="32.8" hidden="false" customHeight="false" outlineLevel="0" collapsed="false">
      <c r="A1273" s="72" t="s">
        <v>643</v>
      </c>
      <c r="B1273" s="79" t="s">
        <v>644</v>
      </c>
      <c r="C1273" s="111" t="n">
        <v>83250</v>
      </c>
      <c r="D1273" s="111"/>
      <c r="E1273" s="69" t="n">
        <f aca="false">SUM(C1273:D1273)</f>
        <v>83250</v>
      </c>
    </row>
    <row r="1274" customFormat="false" ht="12.8" hidden="false" customHeight="false" outlineLevel="0" collapsed="false">
      <c r="A1274" s="72"/>
      <c r="B1274" s="48"/>
      <c r="C1274" s="69"/>
      <c r="D1274" s="69"/>
      <c r="E1274" s="69" t="n">
        <f aca="false">SUM(C1274:D1274)</f>
        <v>0</v>
      </c>
    </row>
    <row r="1275" customFormat="false" ht="68.65" hidden="false" customHeight="false" outlineLevel="0" collapsed="false">
      <c r="A1275" s="61" t="s">
        <v>759</v>
      </c>
      <c r="B1275" s="76" t="s">
        <v>19</v>
      </c>
      <c r="C1275" s="108" t="n">
        <f aca="false">SUM(C1277:C1282)</f>
        <v>9746100</v>
      </c>
      <c r="D1275" s="108" t="n">
        <f aca="false">SUM(D1277:D1282)</f>
        <v>0</v>
      </c>
      <c r="E1275" s="108" t="n">
        <f aca="false">SUM(C1275:D1275)</f>
        <v>9746100</v>
      </c>
    </row>
    <row r="1276" customFormat="false" ht="22.35" hidden="false" customHeight="false" outlineLevel="0" collapsed="false">
      <c r="A1276" s="67" t="s">
        <v>26</v>
      </c>
      <c r="B1276" s="68"/>
      <c r="C1276" s="70" t="n">
        <f aca="false">SUM(C1277:C1281)</f>
        <v>9746100</v>
      </c>
      <c r="D1276" s="70" t="n">
        <f aca="false">SUM(D1277:D1281)</f>
        <v>0</v>
      </c>
      <c r="E1276" s="113" t="n">
        <f aca="false">SUM(C1276:D1276)</f>
        <v>9746100</v>
      </c>
    </row>
    <row r="1277" customFormat="false" ht="22.35" hidden="false" customHeight="false" outlineLevel="0" collapsed="false">
      <c r="A1277" s="72" t="s">
        <v>654</v>
      </c>
      <c r="B1277" s="48" t="s">
        <v>618</v>
      </c>
      <c r="C1277" s="111" t="n">
        <v>9626100</v>
      </c>
      <c r="D1277" s="112"/>
      <c r="E1277" s="69" t="n">
        <f aca="false">SUM(C1277:D1277)</f>
        <v>9626100</v>
      </c>
    </row>
    <row r="1278" customFormat="false" ht="32.8" hidden="false" customHeight="false" outlineLevel="0" collapsed="false">
      <c r="A1278" s="75" t="s">
        <v>30</v>
      </c>
      <c r="B1278" s="48" t="s">
        <v>31</v>
      </c>
      <c r="C1278" s="111" t="n">
        <v>10000</v>
      </c>
      <c r="D1278" s="112"/>
      <c r="E1278" s="69" t="n">
        <f aca="false">SUM(C1278:D1278)</f>
        <v>10000</v>
      </c>
    </row>
    <row r="1279" customFormat="false" ht="53.7" hidden="false" customHeight="false" outlineLevel="0" collapsed="false">
      <c r="A1279" s="72" t="s">
        <v>667</v>
      </c>
      <c r="B1279" s="48" t="s">
        <v>668</v>
      </c>
      <c r="C1279" s="69" t="n">
        <v>110000</v>
      </c>
      <c r="D1279" s="69"/>
      <c r="E1279" s="69" t="n">
        <f aca="false">SUM(C1279:D1279)</f>
        <v>110000</v>
      </c>
    </row>
    <row r="1280" customFormat="false" ht="12.8" hidden="false" customHeight="false" outlineLevel="0" collapsed="false">
      <c r="A1280" s="72" t="s">
        <v>655</v>
      </c>
      <c r="B1280" s="48" t="s">
        <v>656</v>
      </c>
      <c r="C1280" s="69"/>
      <c r="D1280" s="69"/>
      <c r="E1280" s="69" t="n">
        <f aca="false">SUM(C1280:D1280)</f>
        <v>0</v>
      </c>
    </row>
    <row r="1281" customFormat="false" ht="22.35" hidden="false" customHeight="false" outlineLevel="0" collapsed="false">
      <c r="A1281" s="75" t="s">
        <v>658</v>
      </c>
      <c r="B1281" s="79" t="s">
        <v>620</v>
      </c>
      <c r="C1281" s="111"/>
      <c r="D1281" s="112"/>
      <c r="E1281" s="69" t="n">
        <f aca="false">SUM(C1281:D1281)</f>
        <v>0</v>
      </c>
    </row>
    <row r="1282" customFormat="false" ht="22.35" hidden="false" customHeight="false" outlineLevel="0" collapsed="false">
      <c r="A1282" s="72" t="s">
        <v>57</v>
      </c>
      <c r="B1282" s="79" t="s">
        <v>58</v>
      </c>
      <c r="C1282" s="69"/>
      <c r="D1282" s="69"/>
      <c r="E1282" s="69" t="n">
        <f aca="false">SUM(C1282:D1282)</f>
        <v>0</v>
      </c>
    </row>
    <row r="1283" customFormat="false" ht="12.8" hidden="false" customHeight="false" outlineLevel="0" collapsed="false">
      <c r="A1283" s="72"/>
      <c r="B1283" s="48"/>
      <c r="C1283" s="69"/>
      <c r="D1283" s="69"/>
      <c r="E1283" s="69"/>
    </row>
    <row r="1284" customFormat="false" ht="57.45" hidden="false" customHeight="false" outlineLevel="0" collapsed="false">
      <c r="A1284" s="61" t="s">
        <v>760</v>
      </c>
      <c r="B1284" s="76" t="s">
        <v>19</v>
      </c>
      <c r="C1284" s="183" t="n">
        <f aca="false">SUM(C1286:C1290)</f>
        <v>8181500</v>
      </c>
      <c r="D1284" s="183" t="n">
        <f aca="false">SUM(D1286:D1290)</f>
        <v>0</v>
      </c>
      <c r="E1284" s="183" t="n">
        <f aca="false">SUM(C1284:D1284)</f>
        <v>8181500</v>
      </c>
    </row>
    <row r="1285" customFormat="false" ht="22.35" hidden="false" customHeight="false" outlineLevel="0" collapsed="false">
      <c r="A1285" s="72" t="s">
        <v>26</v>
      </c>
      <c r="B1285" s="179"/>
      <c r="C1285" s="185" t="n">
        <f aca="false">SUM(C1286:C1290)</f>
        <v>8181500</v>
      </c>
      <c r="D1285" s="186"/>
      <c r="E1285" s="69" t="n">
        <f aca="false">SUM(C1285:D1285)</f>
        <v>8181500</v>
      </c>
    </row>
    <row r="1286" customFormat="false" ht="22.35" hidden="false" customHeight="false" outlineLevel="0" collapsed="false">
      <c r="A1286" s="72" t="s">
        <v>654</v>
      </c>
      <c r="B1286" s="48" t="s">
        <v>618</v>
      </c>
      <c r="C1286" s="185" t="n">
        <v>7983700</v>
      </c>
      <c r="D1286" s="185"/>
      <c r="E1286" s="69" t="n">
        <f aca="false">SUM(C1286:D1286)</f>
        <v>7983700</v>
      </c>
    </row>
    <row r="1287" customFormat="false" ht="32.8" hidden="false" customHeight="false" outlineLevel="0" collapsed="false">
      <c r="A1287" s="75" t="s">
        <v>30</v>
      </c>
      <c r="B1287" s="48" t="s">
        <v>31</v>
      </c>
      <c r="C1287" s="185" t="n">
        <v>4000</v>
      </c>
      <c r="D1287" s="185"/>
      <c r="E1287" s="69" t="n">
        <f aca="false">SUM(C1287:D1287)</f>
        <v>4000</v>
      </c>
    </row>
    <row r="1288" customFormat="false" ht="43.25" hidden="false" customHeight="false" outlineLevel="0" collapsed="false">
      <c r="A1288" s="72" t="s">
        <v>660</v>
      </c>
      <c r="B1288" s="48" t="s">
        <v>626</v>
      </c>
      <c r="C1288" s="185" t="n">
        <v>193800</v>
      </c>
      <c r="D1288" s="185"/>
      <c r="E1288" s="69" t="n">
        <f aca="false">SUM(C1288:D1288)</f>
        <v>193800</v>
      </c>
    </row>
    <row r="1289" customFormat="false" ht="12.8" hidden="false" customHeight="false" outlineLevel="0" collapsed="false">
      <c r="A1289" s="72" t="s">
        <v>655</v>
      </c>
      <c r="B1289" s="48" t="s">
        <v>656</v>
      </c>
      <c r="C1289" s="111"/>
      <c r="D1289" s="111"/>
      <c r="E1289" s="69" t="n">
        <f aca="false">SUM(C1289:D1289)</f>
        <v>0</v>
      </c>
    </row>
    <row r="1290" customFormat="false" ht="53.7" hidden="false" customHeight="false" outlineLevel="0" collapsed="false">
      <c r="A1290" s="72" t="s">
        <v>667</v>
      </c>
      <c r="B1290" s="79" t="s">
        <v>668</v>
      </c>
      <c r="C1290" s="185"/>
      <c r="D1290" s="185"/>
      <c r="E1290" s="69"/>
    </row>
    <row r="1291" customFormat="false" ht="12.8" hidden="false" customHeight="false" outlineLevel="0" collapsed="false">
      <c r="A1291" s="72"/>
      <c r="B1291" s="48"/>
      <c r="C1291" s="111"/>
      <c r="D1291" s="111"/>
      <c r="E1291" s="69"/>
    </row>
    <row r="1292" customFormat="false" ht="57.45" hidden="false" customHeight="false" outlineLevel="0" collapsed="false">
      <c r="A1292" s="61" t="s">
        <v>761</v>
      </c>
      <c r="B1292" s="76" t="s">
        <v>19</v>
      </c>
      <c r="C1292" s="183" t="n">
        <f aca="false">SUM(C1294:C1296)</f>
        <v>4651500</v>
      </c>
      <c r="D1292" s="183" t="n">
        <f aca="false">SUM(D1294:D1296)</f>
        <v>0</v>
      </c>
      <c r="E1292" s="183" t="n">
        <f aca="false">SUM(C1292:D1292)</f>
        <v>4651500</v>
      </c>
    </row>
    <row r="1293" customFormat="false" ht="22.35" hidden="false" customHeight="false" outlineLevel="0" collapsed="false">
      <c r="A1293" s="72" t="s">
        <v>26</v>
      </c>
      <c r="B1293" s="179"/>
      <c r="C1293" s="185" t="n">
        <f aca="false">SUM(C1294:C1296)</f>
        <v>4651500</v>
      </c>
      <c r="D1293" s="186"/>
      <c r="E1293" s="69" t="n">
        <f aca="false">SUM(C1293:D1293)</f>
        <v>4651500</v>
      </c>
    </row>
    <row r="1294" customFormat="false" ht="22.35" hidden="false" customHeight="false" outlineLevel="0" collapsed="false">
      <c r="A1294" s="72" t="s">
        <v>654</v>
      </c>
      <c r="B1294" s="48" t="s">
        <v>618</v>
      </c>
      <c r="C1294" s="185" t="n">
        <v>4651500</v>
      </c>
      <c r="D1294" s="186"/>
      <c r="E1294" s="69" t="n">
        <f aca="false">SUM(C1294:D1294)</f>
        <v>4651500</v>
      </c>
    </row>
    <row r="1295" customFormat="false" ht="12.8" hidden="false" customHeight="false" outlineLevel="0" collapsed="false">
      <c r="A1295" s="72" t="s">
        <v>655</v>
      </c>
      <c r="B1295" s="48" t="s">
        <v>656</v>
      </c>
      <c r="C1295" s="111"/>
      <c r="D1295" s="69"/>
      <c r="E1295" s="69" t="n">
        <f aca="false">SUM(C1295:D1295)</f>
        <v>0</v>
      </c>
    </row>
    <row r="1296" customFormat="false" ht="22.35" hidden="false" customHeight="false" outlineLevel="0" collapsed="false">
      <c r="A1296" s="72" t="s">
        <v>658</v>
      </c>
      <c r="B1296" s="79" t="s">
        <v>620</v>
      </c>
      <c r="C1296" s="185"/>
      <c r="D1296" s="186"/>
      <c r="E1296" s="69"/>
    </row>
    <row r="1297" customFormat="false" ht="12.8" hidden="false" customHeight="false" outlineLevel="0" collapsed="false">
      <c r="A1297" s="72"/>
      <c r="B1297" s="48"/>
      <c r="C1297" s="69"/>
      <c r="D1297" s="69"/>
      <c r="E1297" s="69" t="n">
        <f aca="false">SUM(C1297:D1297)</f>
        <v>0</v>
      </c>
    </row>
    <row r="1298" customFormat="false" ht="57.45" hidden="false" customHeight="false" outlineLevel="0" collapsed="false">
      <c r="A1298" s="61" t="s">
        <v>762</v>
      </c>
      <c r="B1298" s="124" t="s">
        <v>19</v>
      </c>
      <c r="C1298" s="90" t="n">
        <f aca="false">SUM(C1300:C1305)</f>
        <v>10678570</v>
      </c>
      <c r="D1298" s="103" t="n">
        <f aca="false">SUM(D1300:D1305)</f>
        <v>0</v>
      </c>
      <c r="E1298" s="108" t="n">
        <f aca="false">SUM(C1298:D1298)</f>
        <v>10678570</v>
      </c>
    </row>
    <row r="1299" customFormat="false" ht="22.35" hidden="false" customHeight="false" outlineLevel="0" collapsed="false">
      <c r="A1299" s="75" t="s">
        <v>26</v>
      </c>
      <c r="B1299" s="68"/>
      <c r="C1299" s="111" t="n">
        <f aca="false">SUM(C1300:C1305)</f>
        <v>10678570</v>
      </c>
      <c r="D1299" s="69"/>
      <c r="E1299" s="82" t="n">
        <f aca="false">D1299+C1299</f>
        <v>10678570</v>
      </c>
    </row>
    <row r="1300" customFormat="false" ht="22.35" hidden="false" customHeight="false" outlineLevel="0" collapsed="false">
      <c r="A1300" s="72" t="s">
        <v>654</v>
      </c>
      <c r="B1300" s="48" t="s">
        <v>618</v>
      </c>
      <c r="C1300" s="69" t="n">
        <v>10597200</v>
      </c>
      <c r="D1300" s="69"/>
      <c r="E1300" s="82" t="n">
        <f aca="false">D1300+C1300</f>
        <v>10597200</v>
      </c>
    </row>
    <row r="1301" customFormat="false" ht="22.35" hidden="false" customHeight="false" outlineLevel="0" collapsed="false">
      <c r="A1301" s="72" t="s">
        <v>658</v>
      </c>
      <c r="B1301" s="48" t="s">
        <v>620</v>
      </c>
      <c r="C1301" s="69" t="n">
        <v>13500</v>
      </c>
      <c r="D1301" s="69"/>
      <c r="E1301" s="82" t="n">
        <f aca="false">D1301+C1301</f>
        <v>13500</v>
      </c>
    </row>
    <row r="1302" customFormat="false" ht="32.8" hidden="false" customHeight="false" outlineLevel="0" collapsed="false">
      <c r="A1302" s="75" t="s">
        <v>30</v>
      </c>
      <c r="B1302" s="48" t="s">
        <v>31</v>
      </c>
      <c r="C1302" s="69" t="n">
        <v>51000</v>
      </c>
      <c r="D1302" s="69"/>
      <c r="E1302" s="82" t="n">
        <f aca="false">D1302+C1302</f>
        <v>51000</v>
      </c>
    </row>
    <row r="1303" customFormat="false" ht="43.25" hidden="false" customHeight="false" outlineLevel="0" collapsed="false">
      <c r="A1303" s="75" t="s">
        <v>659</v>
      </c>
      <c r="B1303" s="87" t="s">
        <v>642</v>
      </c>
      <c r="C1303" s="69" t="n">
        <v>4600</v>
      </c>
      <c r="D1303" s="69"/>
      <c r="E1303" s="69" t="n">
        <f aca="false">SUM(C1303:D1303)</f>
        <v>4600</v>
      </c>
    </row>
    <row r="1304" customFormat="false" ht="74.6" hidden="false" customHeight="false" outlineLevel="0" collapsed="false">
      <c r="A1304" s="72" t="s">
        <v>731</v>
      </c>
      <c r="B1304" s="48" t="s">
        <v>640</v>
      </c>
      <c r="C1304" s="69" t="n">
        <v>270</v>
      </c>
      <c r="D1304" s="69"/>
      <c r="E1304" s="69" t="n">
        <f aca="false">SUM(C1304:D1304)</f>
        <v>270</v>
      </c>
    </row>
    <row r="1305" customFormat="false" ht="12.8" hidden="false" customHeight="false" outlineLevel="0" collapsed="false">
      <c r="A1305" s="72" t="s">
        <v>655</v>
      </c>
      <c r="B1305" s="48" t="s">
        <v>656</v>
      </c>
      <c r="C1305" s="69" t="n">
        <v>12000</v>
      </c>
      <c r="D1305" s="69"/>
      <c r="E1305" s="69" t="n">
        <f aca="false">SUM(C1305:D1305)</f>
        <v>12000</v>
      </c>
    </row>
    <row r="1306" customFormat="false" ht="22.35" hidden="false" customHeight="false" outlineLevel="0" collapsed="false">
      <c r="A1306" s="72" t="s">
        <v>57</v>
      </c>
      <c r="B1306" s="79" t="s">
        <v>58</v>
      </c>
      <c r="C1306" s="69"/>
      <c r="D1306" s="69"/>
      <c r="E1306" s="69"/>
    </row>
    <row r="1307" customFormat="false" ht="12.8" hidden="false" customHeight="false" outlineLevel="0" collapsed="false">
      <c r="A1307" s="72"/>
      <c r="B1307" s="48"/>
      <c r="C1307" s="82"/>
      <c r="D1307" s="82"/>
      <c r="E1307" s="82" t="n">
        <f aca="false">SUM(C1307:D1307)</f>
        <v>0</v>
      </c>
    </row>
    <row r="1308" customFormat="false" ht="68.65" hidden="false" customHeight="false" outlineLevel="0" collapsed="false">
      <c r="A1308" s="61" t="s">
        <v>763</v>
      </c>
      <c r="B1308" s="76" t="s">
        <v>19</v>
      </c>
      <c r="C1308" s="118" t="n">
        <f aca="false">SUM(C1310:C1317)</f>
        <v>9406020</v>
      </c>
      <c r="D1308" s="118" t="n">
        <f aca="false">SUM(D1310:D1317)</f>
        <v>0</v>
      </c>
      <c r="E1308" s="118" t="n">
        <f aca="false">SUM(C1308:D1308)</f>
        <v>9406020</v>
      </c>
    </row>
    <row r="1309" customFormat="false" ht="22.35" hidden="false" customHeight="false" outlineLevel="0" collapsed="false">
      <c r="A1309" s="67" t="s">
        <v>26</v>
      </c>
      <c r="B1309" s="68"/>
      <c r="C1309" s="70" t="n">
        <f aca="false">SUM(C1310:C1316)</f>
        <v>9406020</v>
      </c>
      <c r="D1309" s="70" t="n">
        <f aca="false">SUM(D1310:D1315)</f>
        <v>0</v>
      </c>
      <c r="E1309" s="69" t="n">
        <f aca="false">SUM(C1309:D1309)</f>
        <v>9406020</v>
      </c>
    </row>
    <row r="1310" customFormat="false" ht="22.35" hidden="false" customHeight="false" outlineLevel="0" collapsed="false">
      <c r="A1310" s="72" t="s">
        <v>654</v>
      </c>
      <c r="B1310" s="48" t="s">
        <v>618</v>
      </c>
      <c r="C1310" s="111" t="n">
        <v>9121100</v>
      </c>
      <c r="D1310" s="111"/>
      <c r="E1310" s="69" t="n">
        <f aca="false">SUM(C1310:D1310)</f>
        <v>9121100</v>
      </c>
    </row>
    <row r="1311" customFormat="false" ht="22.35" hidden="false" customHeight="false" outlineLevel="0" collapsed="false">
      <c r="A1311" s="72" t="s">
        <v>658</v>
      </c>
      <c r="B1311" s="48" t="s">
        <v>620</v>
      </c>
      <c r="C1311" s="111"/>
      <c r="D1311" s="111"/>
      <c r="E1311" s="69"/>
    </row>
    <row r="1312" customFormat="false" ht="43.25" hidden="false" customHeight="false" outlineLevel="0" collapsed="false">
      <c r="A1312" s="72" t="s">
        <v>660</v>
      </c>
      <c r="B1312" s="87" t="s">
        <v>626</v>
      </c>
      <c r="C1312" s="111" t="n">
        <v>207600</v>
      </c>
      <c r="D1312" s="111"/>
      <c r="E1312" s="69" t="n">
        <f aca="false">SUM(C1312:D1312)</f>
        <v>207600</v>
      </c>
    </row>
    <row r="1313" customFormat="false" ht="74.6" hidden="false" customHeight="false" outlineLevel="0" collapsed="false">
      <c r="A1313" s="72" t="s">
        <v>731</v>
      </c>
      <c r="B1313" s="48" t="s">
        <v>640</v>
      </c>
      <c r="C1313" s="111" t="n">
        <v>7470</v>
      </c>
      <c r="D1313" s="111"/>
      <c r="E1313" s="69" t="n">
        <f aca="false">SUM(C1313:D1313)</f>
        <v>7470</v>
      </c>
    </row>
    <row r="1314" customFormat="false" ht="43.25" hidden="false" customHeight="false" outlineLevel="0" collapsed="false">
      <c r="A1314" s="72" t="s">
        <v>328</v>
      </c>
      <c r="B1314" s="48" t="s">
        <v>329</v>
      </c>
      <c r="C1314" s="111"/>
      <c r="D1314" s="111"/>
      <c r="E1314" s="69"/>
    </row>
    <row r="1315" customFormat="false" ht="12.8" hidden="false" customHeight="false" outlineLevel="0" collapsed="false">
      <c r="A1315" s="72" t="s">
        <v>655</v>
      </c>
      <c r="B1315" s="48" t="s">
        <v>656</v>
      </c>
      <c r="C1315" s="111" t="n">
        <v>11000</v>
      </c>
      <c r="D1315" s="111"/>
      <c r="E1315" s="69" t="n">
        <f aca="false">SUM(C1315:D1315)</f>
        <v>11000</v>
      </c>
    </row>
    <row r="1316" customFormat="false" ht="43.25" hidden="false" customHeight="false" outlineLevel="0" collapsed="false">
      <c r="A1316" s="72" t="s">
        <v>699</v>
      </c>
      <c r="B1316" s="122" t="s">
        <v>652</v>
      </c>
      <c r="C1316" s="111" t="n">
        <v>58850</v>
      </c>
      <c r="D1316" s="111"/>
      <c r="E1316" s="69" t="n">
        <f aca="false">SUM(C1316:D1316)</f>
        <v>58850</v>
      </c>
    </row>
    <row r="1317" customFormat="false" ht="22.35" hidden="false" customHeight="false" outlineLevel="0" collapsed="false">
      <c r="A1317" s="72" t="s">
        <v>57</v>
      </c>
      <c r="B1317" s="48" t="s">
        <v>58</v>
      </c>
      <c r="C1317" s="111"/>
      <c r="D1317" s="111"/>
      <c r="E1317" s="69" t="n">
        <f aca="false">SUM(C1317:D1317)</f>
        <v>0</v>
      </c>
    </row>
    <row r="1318" customFormat="false" ht="12.8" hidden="false" customHeight="false" outlineLevel="0" collapsed="false">
      <c r="A1318" s="72"/>
      <c r="B1318" s="48"/>
      <c r="C1318" s="111"/>
      <c r="D1318" s="111"/>
      <c r="E1318" s="69"/>
    </row>
    <row r="1319" customFormat="false" ht="68.65" hidden="false" customHeight="false" outlineLevel="0" collapsed="false">
      <c r="A1319" s="61" t="s">
        <v>764</v>
      </c>
      <c r="B1319" s="76" t="s">
        <v>19</v>
      </c>
      <c r="C1319" s="108" t="n">
        <f aca="false">SUM(C1321:C1326)</f>
        <v>8441070</v>
      </c>
      <c r="D1319" s="108" t="n">
        <f aca="false">SUM(D1321:D1326)</f>
        <v>0</v>
      </c>
      <c r="E1319" s="108" t="n">
        <f aca="false">SUM(C1319:D1319)</f>
        <v>8441070</v>
      </c>
    </row>
    <row r="1320" customFormat="false" ht="22.35" hidden="false" customHeight="false" outlineLevel="0" collapsed="false">
      <c r="A1320" s="67" t="s">
        <v>26</v>
      </c>
      <c r="B1320" s="68"/>
      <c r="C1320" s="70" t="n">
        <f aca="false">SUM(C1321:C1325)</f>
        <v>8441070</v>
      </c>
      <c r="D1320" s="70" t="n">
        <f aca="false">SUM(D1321:D1325)</f>
        <v>0</v>
      </c>
      <c r="E1320" s="69" t="n">
        <f aca="false">SUM(C1320:D1320)</f>
        <v>8441070</v>
      </c>
    </row>
    <row r="1321" customFormat="false" ht="22.35" hidden="false" customHeight="false" outlineLevel="0" collapsed="false">
      <c r="A1321" s="72" t="s">
        <v>654</v>
      </c>
      <c r="B1321" s="48" t="s">
        <v>618</v>
      </c>
      <c r="C1321" s="111" t="n">
        <v>8378070</v>
      </c>
      <c r="D1321" s="111"/>
      <c r="E1321" s="69" t="n">
        <f aca="false">SUM(C1321:D1321)</f>
        <v>8378070</v>
      </c>
    </row>
    <row r="1322" customFormat="false" ht="43.25" hidden="false" customHeight="false" outlineLevel="0" collapsed="false">
      <c r="A1322" s="72" t="s">
        <v>328</v>
      </c>
      <c r="B1322" s="87" t="s">
        <v>329</v>
      </c>
      <c r="C1322" s="111" t="n">
        <v>54000</v>
      </c>
      <c r="D1322" s="111"/>
      <c r="E1322" s="69" t="n">
        <f aca="false">SUM(C1322:D1322)</f>
        <v>54000</v>
      </c>
    </row>
    <row r="1323" customFormat="false" ht="32.8" hidden="false" customHeight="false" outlineLevel="0" collapsed="false">
      <c r="A1323" s="72" t="s">
        <v>30</v>
      </c>
      <c r="B1323" s="48" t="s">
        <v>31</v>
      </c>
      <c r="C1323" s="111"/>
      <c r="D1323" s="111"/>
      <c r="E1323" s="69" t="n">
        <f aca="false">SUM(C1323:D1323)</f>
        <v>0</v>
      </c>
    </row>
    <row r="1324" customFormat="false" ht="12.8" hidden="false" customHeight="false" outlineLevel="0" collapsed="false">
      <c r="A1324" s="72" t="s">
        <v>655</v>
      </c>
      <c r="B1324" s="48" t="s">
        <v>656</v>
      </c>
      <c r="C1324" s="111" t="n">
        <v>9000</v>
      </c>
      <c r="D1324" s="111"/>
      <c r="E1324" s="69" t="n">
        <f aca="false">SUM(C1324:D1324)</f>
        <v>9000</v>
      </c>
    </row>
    <row r="1325" customFormat="false" ht="22.35" hidden="false" customHeight="false" outlineLevel="0" collapsed="false">
      <c r="A1325" s="72" t="s">
        <v>658</v>
      </c>
      <c r="B1325" s="79" t="s">
        <v>620</v>
      </c>
      <c r="C1325" s="111"/>
      <c r="D1325" s="111"/>
      <c r="E1325" s="69" t="n">
        <f aca="false">SUM(C1325:D1325)</f>
        <v>0</v>
      </c>
    </row>
    <row r="1326" customFormat="false" ht="22.35" hidden="false" customHeight="false" outlineLevel="0" collapsed="false">
      <c r="A1326" s="75" t="s">
        <v>57</v>
      </c>
      <c r="B1326" s="79" t="s">
        <v>58</v>
      </c>
      <c r="C1326" s="111"/>
      <c r="D1326" s="111"/>
      <c r="E1326" s="69" t="n">
        <f aca="false">SUM(C1326:D1326)</f>
        <v>0</v>
      </c>
    </row>
    <row r="1327" customFormat="false" ht="12.8" hidden="false" customHeight="false" outlineLevel="0" collapsed="false">
      <c r="A1327" s="169"/>
      <c r="B1327" s="48"/>
      <c r="C1327" s="69"/>
      <c r="D1327" s="69"/>
      <c r="E1327" s="69" t="n">
        <f aca="false">SUM(C1327:D1327)</f>
        <v>0</v>
      </c>
    </row>
    <row r="1328" customFormat="false" ht="68.65" hidden="false" customHeight="false" outlineLevel="0" collapsed="false">
      <c r="A1328" s="61" t="s">
        <v>765</v>
      </c>
      <c r="B1328" s="76" t="s">
        <v>19</v>
      </c>
      <c r="C1328" s="183" t="n">
        <f aca="false">SUM(C1330:C1335)</f>
        <v>11492900</v>
      </c>
      <c r="D1328" s="183" t="n">
        <f aca="false">SUM(D1330:D1335)</f>
        <v>0</v>
      </c>
      <c r="E1328" s="183" t="n">
        <f aca="false">SUM(C1328:D1328)</f>
        <v>11492900</v>
      </c>
    </row>
    <row r="1329" customFormat="false" ht="22.35" hidden="false" customHeight="false" outlineLevel="0" collapsed="false">
      <c r="A1329" s="72" t="s">
        <v>26</v>
      </c>
      <c r="B1329" s="179"/>
      <c r="C1329" s="185" t="n">
        <f aca="false">SUM(C1330:C1335)</f>
        <v>11492900</v>
      </c>
      <c r="D1329" s="186"/>
      <c r="E1329" s="69" t="n">
        <f aca="false">SUM(C1329:D1329)</f>
        <v>11492900</v>
      </c>
    </row>
    <row r="1330" customFormat="false" ht="22.35" hidden="false" customHeight="false" outlineLevel="0" collapsed="false">
      <c r="A1330" s="72" t="s">
        <v>654</v>
      </c>
      <c r="B1330" s="48" t="s">
        <v>618</v>
      </c>
      <c r="C1330" s="185" t="n">
        <v>11340100</v>
      </c>
      <c r="D1330" s="185"/>
      <c r="E1330" s="69" t="n">
        <f aca="false">SUM(C1330:D1330)</f>
        <v>11340100</v>
      </c>
    </row>
    <row r="1331" customFormat="false" ht="22.35" hidden="false" customHeight="false" outlineLevel="0" collapsed="false">
      <c r="A1331" s="72" t="s">
        <v>658</v>
      </c>
      <c r="B1331" s="48" t="s">
        <v>620</v>
      </c>
      <c r="C1331" s="111" t="n">
        <v>25800</v>
      </c>
      <c r="D1331" s="111"/>
      <c r="E1331" s="69" t="n">
        <f aca="false">SUM(C1331:D1331)</f>
        <v>25800</v>
      </c>
    </row>
    <row r="1332" customFormat="false" ht="32.8" hidden="false" customHeight="false" outlineLevel="0" collapsed="false">
      <c r="A1332" s="75" t="s">
        <v>30</v>
      </c>
      <c r="B1332" s="87" t="s">
        <v>31</v>
      </c>
      <c r="C1332" s="111" t="n">
        <v>10000</v>
      </c>
      <c r="D1332" s="111"/>
      <c r="E1332" s="69" t="n">
        <f aca="false">SUM(C1332:D1332)</f>
        <v>10000</v>
      </c>
    </row>
    <row r="1333" customFormat="false" ht="43.25" hidden="false" customHeight="false" outlineLevel="0" collapsed="false">
      <c r="A1333" s="75" t="s">
        <v>660</v>
      </c>
      <c r="B1333" s="87" t="s">
        <v>626</v>
      </c>
      <c r="C1333" s="111" t="n">
        <v>103000</v>
      </c>
      <c r="D1333" s="111"/>
      <c r="E1333" s="69" t="n">
        <f aca="false">SUM(C1333:D1333)</f>
        <v>103000</v>
      </c>
    </row>
    <row r="1334" customFormat="false" ht="43.25" hidden="false" customHeight="false" outlineLevel="0" collapsed="false">
      <c r="A1334" s="75" t="s">
        <v>328</v>
      </c>
      <c r="B1334" s="87" t="s">
        <v>329</v>
      </c>
      <c r="C1334" s="111"/>
      <c r="D1334" s="111"/>
      <c r="E1334" s="69"/>
    </row>
    <row r="1335" customFormat="false" ht="12.8" hidden="false" customHeight="false" outlineLevel="0" collapsed="false">
      <c r="A1335" s="72" t="s">
        <v>655</v>
      </c>
      <c r="B1335" s="48" t="s">
        <v>656</v>
      </c>
      <c r="C1335" s="111" t="n">
        <v>14000</v>
      </c>
      <c r="D1335" s="111"/>
      <c r="E1335" s="69" t="n">
        <f aca="false">SUM(C1335:D1335)</f>
        <v>14000</v>
      </c>
    </row>
    <row r="1336" customFormat="false" ht="12.8" hidden="false" customHeight="false" outlineLevel="0" collapsed="false">
      <c r="A1336" s="75"/>
      <c r="B1336" s="87"/>
      <c r="C1336" s="73"/>
      <c r="D1336" s="73"/>
      <c r="E1336" s="73" t="n">
        <f aca="false">SUM(C1336:D1336)</f>
        <v>0</v>
      </c>
    </row>
    <row r="1337" customFormat="false" ht="68.65" hidden="false" customHeight="false" outlineLevel="0" collapsed="false">
      <c r="A1337" s="61" t="s">
        <v>766</v>
      </c>
      <c r="B1337" s="102" t="s">
        <v>19</v>
      </c>
      <c r="C1337" s="205" t="n">
        <f aca="false">SUM(C1339:C1343)</f>
        <v>6034300</v>
      </c>
      <c r="D1337" s="205" t="n">
        <f aca="false">SUM(D1339:D1343)</f>
        <v>0</v>
      </c>
      <c r="E1337" s="63" t="n">
        <f aca="false">SUM(C1337:D1337)</f>
        <v>6034300</v>
      </c>
    </row>
    <row r="1338" customFormat="false" ht="22.35" hidden="false" customHeight="false" outlineLevel="0" collapsed="false">
      <c r="A1338" s="67" t="s">
        <v>26</v>
      </c>
      <c r="B1338" s="68"/>
      <c r="C1338" s="70" t="n">
        <f aca="false">SUM(C1339:C1342)</f>
        <v>6034300</v>
      </c>
      <c r="D1338" s="70" t="n">
        <f aca="false">SUM(D1339:D1342)</f>
        <v>0</v>
      </c>
      <c r="E1338" s="69" t="n">
        <f aca="false">SUM(C1338:D1338)</f>
        <v>6034300</v>
      </c>
    </row>
    <row r="1339" customFormat="false" ht="22.35" hidden="false" customHeight="false" outlineLevel="0" collapsed="false">
      <c r="A1339" s="72" t="s">
        <v>654</v>
      </c>
      <c r="B1339" s="48" t="s">
        <v>618</v>
      </c>
      <c r="C1339" s="73" t="n">
        <v>5980500</v>
      </c>
      <c r="D1339" s="176"/>
      <c r="E1339" s="69" t="n">
        <f aca="false">SUM(C1339:D1339)</f>
        <v>5980500</v>
      </c>
    </row>
    <row r="1340" customFormat="false" ht="32.8" hidden="false" customHeight="false" outlineLevel="0" collapsed="false">
      <c r="A1340" s="75" t="s">
        <v>30</v>
      </c>
      <c r="B1340" s="87" t="s">
        <v>31</v>
      </c>
      <c r="C1340" s="69" t="n">
        <v>45800</v>
      </c>
      <c r="D1340" s="69"/>
      <c r="E1340" s="69" t="n">
        <f aca="false">SUM(C1340:D1340)</f>
        <v>45800</v>
      </c>
    </row>
    <row r="1341" customFormat="false" ht="12.8" hidden="false" customHeight="false" outlineLevel="0" collapsed="false">
      <c r="A1341" s="72" t="s">
        <v>655</v>
      </c>
      <c r="B1341" s="48" t="s">
        <v>656</v>
      </c>
      <c r="C1341" s="73" t="n">
        <v>8000</v>
      </c>
      <c r="D1341" s="73"/>
      <c r="E1341" s="69" t="n">
        <f aca="false">SUM(C1341:D1341)</f>
        <v>8000</v>
      </c>
    </row>
    <row r="1342" customFormat="false" ht="22.35" hidden="false" customHeight="false" outlineLevel="0" collapsed="false">
      <c r="A1342" s="72" t="s">
        <v>658</v>
      </c>
      <c r="B1342" s="79" t="s">
        <v>620</v>
      </c>
      <c r="C1342" s="73"/>
      <c r="D1342" s="73"/>
      <c r="E1342" s="69" t="n">
        <f aca="false">SUM(C1342:D1342)</f>
        <v>0</v>
      </c>
    </row>
    <row r="1343" customFormat="false" ht="22.35" hidden="false" customHeight="false" outlineLevel="0" collapsed="false">
      <c r="A1343" s="116" t="s">
        <v>57</v>
      </c>
      <c r="B1343" s="181" t="s">
        <v>58</v>
      </c>
      <c r="C1343" s="103"/>
      <c r="D1343" s="103"/>
      <c r="E1343" s="103" t="n">
        <f aca="false">SUM(C1343:D1343)</f>
        <v>0</v>
      </c>
    </row>
    <row r="1344" customFormat="false" ht="12.8" hidden="false" customHeight="false" outlineLevel="0" collapsed="false">
      <c r="A1344" s="72"/>
      <c r="B1344" s="87"/>
      <c r="C1344" s="73"/>
      <c r="D1344" s="73"/>
      <c r="E1344" s="73"/>
    </row>
    <row r="1345" customFormat="false" ht="113.4" hidden="false" customHeight="false" outlineLevel="0" collapsed="false">
      <c r="A1345" s="61" t="s">
        <v>767</v>
      </c>
      <c r="B1345" s="102" t="s">
        <v>19</v>
      </c>
      <c r="C1345" s="205" t="n">
        <f aca="false">SUM(C1347:C1353)</f>
        <v>16972043</v>
      </c>
      <c r="D1345" s="205" t="n">
        <f aca="false">SUM(D1347:D1353)</f>
        <v>0</v>
      </c>
      <c r="E1345" s="63" t="n">
        <f aca="false">SUM(C1345:D1345)</f>
        <v>16972043</v>
      </c>
    </row>
    <row r="1346" customFormat="false" ht="22.35" hidden="false" customHeight="false" outlineLevel="0" collapsed="false">
      <c r="A1346" s="67" t="s">
        <v>26</v>
      </c>
      <c r="B1346" s="85"/>
      <c r="C1346" s="206" t="n">
        <f aca="false">SUM(C1347:C1353)</f>
        <v>16972043</v>
      </c>
      <c r="D1346" s="207"/>
      <c r="E1346" s="69" t="n">
        <f aca="false">SUM(C1346:D1346)</f>
        <v>16972043</v>
      </c>
    </row>
    <row r="1347" customFormat="false" ht="22.35" hidden="false" customHeight="false" outlineLevel="0" collapsed="false">
      <c r="A1347" s="72" t="s">
        <v>654</v>
      </c>
      <c r="B1347" s="48" t="s">
        <v>618</v>
      </c>
      <c r="C1347" s="73" t="n">
        <v>16952000</v>
      </c>
      <c r="D1347" s="176"/>
      <c r="E1347" s="69" t="n">
        <f aca="false">SUM(C1347:D1347)</f>
        <v>16952000</v>
      </c>
    </row>
    <row r="1348" customFormat="false" ht="32.8" hidden="false" customHeight="false" outlineLevel="0" collapsed="false">
      <c r="A1348" s="75" t="s">
        <v>30</v>
      </c>
      <c r="B1348" s="87" t="s">
        <v>31</v>
      </c>
      <c r="C1348" s="73" t="n">
        <v>2000</v>
      </c>
      <c r="D1348" s="73"/>
      <c r="E1348" s="69" t="n">
        <f aca="false">SUM(C1348:D1348)</f>
        <v>2000</v>
      </c>
    </row>
    <row r="1349" customFormat="false" ht="32.8" hidden="false" customHeight="false" outlineLevel="0" collapsed="false">
      <c r="A1349" s="72" t="s">
        <v>768</v>
      </c>
      <c r="B1349" s="48" t="s">
        <v>769</v>
      </c>
      <c r="C1349" s="73"/>
      <c r="D1349" s="73"/>
      <c r="E1349" s="69"/>
    </row>
    <row r="1350" customFormat="false" ht="43.25" hidden="false" customHeight="false" outlineLevel="0" collapsed="false">
      <c r="A1350" s="72" t="s">
        <v>328</v>
      </c>
      <c r="B1350" s="48" t="s">
        <v>329</v>
      </c>
      <c r="C1350" s="73"/>
      <c r="D1350" s="73"/>
      <c r="E1350" s="69"/>
    </row>
    <row r="1351" customFormat="false" ht="12.8" hidden="false" customHeight="false" outlineLevel="0" collapsed="false">
      <c r="A1351" s="72" t="s">
        <v>655</v>
      </c>
      <c r="B1351" s="48" t="s">
        <v>656</v>
      </c>
      <c r="C1351" s="73" t="n">
        <v>15000</v>
      </c>
      <c r="D1351" s="73"/>
      <c r="E1351" s="69" t="n">
        <f aca="false">SUM(C1351:D1351)</f>
        <v>15000</v>
      </c>
    </row>
    <row r="1352" customFormat="false" ht="43.25" hidden="false" customHeight="false" outlineLevel="0" collapsed="false">
      <c r="A1352" s="72" t="s">
        <v>659</v>
      </c>
      <c r="B1352" s="79" t="s">
        <v>642</v>
      </c>
      <c r="C1352" s="73" t="n">
        <v>3043</v>
      </c>
      <c r="D1352" s="176"/>
      <c r="E1352" s="69" t="n">
        <f aca="false">SUM(C1352:D1352)</f>
        <v>3043</v>
      </c>
    </row>
    <row r="1353" customFormat="false" ht="22.35" hidden="false" customHeight="false" outlineLevel="0" collapsed="false">
      <c r="A1353" s="72" t="s">
        <v>658</v>
      </c>
      <c r="B1353" s="79" t="s">
        <v>620</v>
      </c>
      <c r="C1353" s="73"/>
      <c r="D1353" s="73"/>
      <c r="E1353" s="69" t="n">
        <f aca="false">SUM(C1353:D1353)</f>
        <v>0</v>
      </c>
    </row>
    <row r="1354" customFormat="false" ht="12.8" hidden="false" customHeight="false" outlineLevel="0" collapsed="false">
      <c r="A1354" s="75"/>
      <c r="B1354" s="87"/>
      <c r="C1354" s="73"/>
      <c r="D1354" s="73"/>
      <c r="E1354" s="73"/>
    </row>
    <row r="1355" customFormat="false" ht="91" hidden="false" customHeight="false" outlineLevel="0" collapsed="false">
      <c r="A1355" s="61" t="s">
        <v>770</v>
      </c>
      <c r="B1355" s="76" t="s">
        <v>19</v>
      </c>
      <c r="C1355" s="108" t="n">
        <f aca="false">SUM(C1357:C1362)</f>
        <v>11705522</v>
      </c>
      <c r="D1355" s="108" t="n">
        <f aca="false">SUM(D1357:D1362)</f>
        <v>0</v>
      </c>
      <c r="E1355" s="108" t="n">
        <f aca="false">SUM(C1355:D1355)</f>
        <v>11705522</v>
      </c>
    </row>
    <row r="1356" customFormat="false" ht="22.35" hidden="false" customHeight="false" outlineLevel="0" collapsed="false">
      <c r="A1356" s="72" t="s">
        <v>26</v>
      </c>
      <c r="B1356" s="179"/>
      <c r="C1356" s="111" t="n">
        <f aca="false">SUM(C1357:C1362)</f>
        <v>11705522</v>
      </c>
      <c r="D1356" s="112"/>
      <c r="E1356" s="69" t="n">
        <f aca="false">SUM(C1356:D1356)</f>
        <v>11705522</v>
      </c>
    </row>
    <row r="1357" customFormat="false" ht="22.35" hidden="false" customHeight="false" outlineLevel="0" collapsed="false">
      <c r="A1357" s="72" t="s">
        <v>654</v>
      </c>
      <c r="B1357" s="48" t="s">
        <v>618</v>
      </c>
      <c r="C1357" s="111" t="n">
        <v>11333400</v>
      </c>
      <c r="D1357" s="111"/>
      <c r="E1357" s="69" t="n">
        <f aca="false">SUM(C1357:D1357)</f>
        <v>11333400</v>
      </c>
    </row>
    <row r="1358" customFormat="false" ht="32.8" hidden="false" customHeight="false" outlineLevel="0" collapsed="false">
      <c r="A1358" s="75" t="s">
        <v>30</v>
      </c>
      <c r="B1358" s="48" t="s">
        <v>31</v>
      </c>
      <c r="C1358" s="111"/>
      <c r="D1358" s="111"/>
      <c r="E1358" s="69" t="n">
        <f aca="false">SUM(C1358:D1358)</f>
        <v>0</v>
      </c>
    </row>
    <row r="1359" customFormat="false" ht="43.25" hidden="false" customHeight="false" outlineLevel="0" collapsed="false">
      <c r="A1359" s="72" t="s">
        <v>660</v>
      </c>
      <c r="B1359" s="48" t="s">
        <v>626</v>
      </c>
      <c r="C1359" s="111" t="n">
        <v>249320</v>
      </c>
      <c r="D1359" s="111"/>
      <c r="E1359" s="69" t="n">
        <f aca="false">SUM(C1359:D1359)</f>
        <v>249320</v>
      </c>
    </row>
    <row r="1360" customFormat="false" ht="12.8" hidden="false" customHeight="false" outlineLevel="0" collapsed="false">
      <c r="A1360" s="72" t="s">
        <v>655</v>
      </c>
      <c r="B1360" s="48" t="s">
        <v>656</v>
      </c>
      <c r="C1360" s="111" t="n">
        <v>11000</v>
      </c>
      <c r="D1360" s="111"/>
      <c r="E1360" s="69" t="n">
        <f aca="false">SUM(C1360:D1360)</f>
        <v>11000</v>
      </c>
    </row>
    <row r="1361" customFormat="false" ht="22.35" hidden="false" customHeight="false" outlineLevel="0" collapsed="false">
      <c r="A1361" s="72" t="s">
        <v>658</v>
      </c>
      <c r="B1361" s="79" t="s">
        <v>620</v>
      </c>
      <c r="C1361" s="111"/>
      <c r="D1361" s="111"/>
      <c r="E1361" s="69"/>
    </row>
    <row r="1362" customFormat="false" ht="32.8" hidden="false" customHeight="false" outlineLevel="0" collapsed="false">
      <c r="A1362" s="75" t="s">
        <v>643</v>
      </c>
      <c r="B1362" s="79" t="s">
        <v>644</v>
      </c>
      <c r="C1362" s="111" t="n">
        <v>111802</v>
      </c>
      <c r="D1362" s="111"/>
      <c r="E1362" s="69" t="n">
        <f aca="false">SUM(C1362:D1362)</f>
        <v>111802</v>
      </c>
    </row>
    <row r="1363" customFormat="false" ht="12.8" hidden="false" customHeight="false" outlineLevel="0" collapsed="false">
      <c r="A1363" s="75"/>
      <c r="B1363" s="48"/>
      <c r="C1363" s="69"/>
      <c r="D1363" s="69"/>
      <c r="E1363" s="69"/>
    </row>
    <row r="1364" customFormat="false" ht="79.85" hidden="false" customHeight="false" outlineLevel="0" collapsed="false">
      <c r="A1364" s="61" t="s">
        <v>771</v>
      </c>
      <c r="B1364" s="76" t="s">
        <v>19</v>
      </c>
      <c r="C1364" s="63" t="n">
        <f aca="false">SUM(C1366:C1372)</f>
        <v>6682361</v>
      </c>
      <c r="D1364" s="63" t="n">
        <f aca="false">SUM(D1366:D1371)</f>
        <v>0</v>
      </c>
      <c r="E1364" s="63" t="n">
        <f aca="false">SUM(C1364:D1364)</f>
        <v>6682361</v>
      </c>
    </row>
    <row r="1365" customFormat="false" ht="22.35" hidden="false" customHeight="false" outlineLevel="0" collapsed="false">
      <c r="A1365" s="72" t="s">
        <v>26</v>
      </c>
      <c r="B1365" s="68"/>
      <c r="C1365" s="69" t="n">
        <f aca="false">SUM(C1366:C1371)</f>
        <v>6682361</v>
      </c>
      <c r="D1365" s="69"/>
      <c r="E1365" s="69" t="n">
        <f aca="false">SUM(C1365:D1365)</f>
        <v>6682361</v>
      </c>
    </row>
    <row r="1366" customFormat="false" ht="22.35" hidden="false" customHeight="false" outlineLevel="0" collapsed="false">
      <c r="A1366" s="72" t="s">
        <v>654</v>
      </c>
      <c r="B1366" s="48" t="s">
        <v>618</v>
      </c>
      <c r="C1366" s="159" t="n">
        <v>6544700</v>
      </c>
      <c r="D1366" s="159"/>
      <c r="E1366" s="69" t="n">
        <f aca="false">SUM(C1366:D1366)</f>
        <v>6544700</v>
      </c>
    </row>
    <row r="1367" customFormat="false" ht="43.25" hidden="false" customHeight="false" outlineLevel="0" collapsed="false">
      <c r="A1367" s="72" t="s">
        <v>328</v>
      </c>
      <c r="B1367" s="48" t="s">
        <v>329</v>
      </c>
      <c r="C1367" s="159" t="n">
        <v>54000</v>
      </c>
      <c r="D1367" s="159"/>
      <c r="E1367" s="69" t="n">
        <f aca="false">SUM(C1367:D1367)</f>
        <v>54000</v>
      </c>
    </row>
    <row r="1368" customFormat="false" ht="43.25" hidden="false" customHeight="false" outlineLevel="0" collapsed="false">
      <c r="A1368" s="72" t="s">
        <v>659</v>
      </c>
      <c r="B1368" s="48" t="s">
        <v>642</v>
      </c>
      <c r="C1368" s="159" t="n">
        <v>8661</v>
      </c>
      <c r="D1368" s="159"/>
      <c r="E1368" s="69" t="n">
        <f aca="false">SUM(C1368:D1368)</f>
        <v>8661</v>
      </c>
    </row>
    <row r="1369" customFormat="false" ht="53.7" hidden="false" customHeight="false" outlineLevel="0" collapsed="false">
      <c r="A1369" s="72" t="s">
        <v>667</v>
      </c>
      <c r="B1369" s="48" t="s">
        <v>668</v>
      </c>
      <c r="C1369" s="159" t="n">
        <v>65000</v>
      </c>
      <c r="D1369" s="159"/>
      <c r="E1369" s="69" t="n">
        <f aca="false">SUM(C1369:D1369)</f>
        <v>65000</v>
      </c>
    </row>
    <row r="1370" customFormat="false" ht="12.8" hidden="false" customHeight="false" outlineLevel="0" collapsed="false">
      <c r="A1370" s="72" t="s">
        <v>655</v>
      </c>
      <c r="B1370" s="48" t="s">
        <v>656</v>
      </c>
      <c r="C1370" s="159" t="n">
        <v>10000</v>
      </c>
      <c r="D1370" s="159"/>
      <c r="E1370" s="69" t="n">
        <f aca="false">SUM(C1370:D1370)</f>
        <v>10000</v>
      </c>
    </row>
    <row r="1371" customFormat="false" ht="22.35" hidden="false" customHeight="false" outlineLevel="0" collapsed="false">
      <c r="A1371" s="72" t="s">
        <v>658</v>
      </c>
      <c r="B1371" s="79" t="s">
        <v>620</v>
      </c>
      <c r="C1371" s="159"/>
      <c r="D1371" s="159"/>
      <c r="E1371" s="69" t="n">
        <f aca="false">SUM(C1371:D1371)</f>
        <v>0</v>
      </c>
    </row>
    <row r="1372" customFormat="false" ht="22.35" hidden="false" customHeight="false" outlineLevel="0" collapsed="false">
      <c r="A1372" s="72" t="s">
        <v>57</v>
      </c>
      <c r="B1372" s="48" t="s">
        <v>58</v>
      </c>
      <c r="C1372" s="69"/>
      <c r="D1372" s="69"/>
      <c r="E1372" s="69" t="n">
        <f aca="false">SUM(C1372:D1372)</f>
        <v>0</v>
      </c>
    </row>
    <row r="1373" customFormat="false" ht="12.8" hidden="false" customHeight="false" outlineLevel="0" collapsed="false">
      <c r="A1373" s="75"/>
      <c r="B1373" s="48"/>
      <c r="C1373" s="69"/>
      <c r="D1373" s="69"/>
      <c r="E1373" s="69"/>
    </row>
    <row r="1374" customFormat="false" ht="124.6" hidden="false" customHeight="false" outlineLevel="0" collapsed="false">
      <c r="A1374" s="61" t="s">
        <v>772</v>
      </c>
      <c r="B1374" s="76" t="s">
        <v>19</v>
      </c>
      <c r="C1374" s="108" t="n">
        <f aca="false">SUM(C1376:C1379)</f>
        <v>2223700</v>
      </c>
      <c r="D1374" s="108" t="n">
        <f aca="false">SUM(D1376:D1379)</f>
        <v>0</v>
      </c>
      <c r="E1374" s="108" t="n">
        <f aca="false">SUM(C1374:D1374)</f>
        <v>2223700</v>
      </c>
    </row>
    <row r="1375" customFormat="false" ht="22.35" hidden="false" customHeight="false" outlineLevel="0" collapsed="false">
      <c r="A1375" s="72" t="s">
        <v>26</v>
      </c>
      <c r="B1375" s="179"/>
      <c r="C1375" s="111" t="n">
        <f aca="false">SUM(C1376:C1379)</f>
        <v>2223700</v>
      </c>
      <c r="D1375" s="112"/>
      <c r="E1375" s="69" t="n">
        <f aca="false">SUM(C1375:D1375)</f>
        <v>2223700</v>
      </c>
    </row>
    <row r="1376" customFormat="false" ht="22.35" hidden="false" customHeight="false" outlineLevel="0" collapsed="false">
      <c r="A1376" s="72" t="s">
        <v>654</v>
      </c>
      <c r="B1376" s="48" t="s">
        <v>618</v>
      </c>
      <c r="C1376" s="111" t="n">
        <v>2038700</v>
      </c>
      <c r="D1376" s="111"/>
      <c r="E1376" s="69" t="n">
        <f aca="false">SUM(C1376:D1376)</f>
        <v>2038700</v>
      </c>
    </row>
    <row r="1377" customFormat="false" ht="53.7" hidden="false" customHeight="false" outlineLevel="0" collapsed="false">
      <c r="A1377" s="72" t="s">
        <v>773</v>
      </c>
      <c r="B1377" s="48" t="s">
        <v>774</v>
      </c>
      <c r="C1377" s="111" t="n">
        <v>145000</v>
      </c>
      <c r="D1377" s="112"/>
      <c r="E1377" s="69" t="n">
        <f aca="false">SUM(C1377,D1377)</f>
        <v>145000</v>
      </c>
    </row>
    <row r="1378" customFormat="false" ht="12.8" hidden="false" customHeight="false" outlineLevel="0" collapsed="false">
      <c r="A1378" s="75" t="s">
        <v>655</v>
      </c>
      <c r="B1378" s="48" t="s">
        <v>656</v>
      </c>
      <c r="C1378" s="69"/>
      <c r="D1378" s="69"/>
      <c r="E1378" s="69" t="n">
        <f aca="false">SUM(C1378:D1378)</f>
        <v>0</v>
      </c>
    </row>
    <row r="1379" customFormat="false" ht="22.35" hidden="false" customHeight="false" outlineLevel="0" collapsed="false">
      <c r="A1379" s="72" t="s">
        <v>658</v>
      </c>
      <c r="B1379" s="79" t="s">
        <v>620</v>
      </c>
      <c r="C1379" s="111" t="n">
        <v>40000</v>
      </c>
      <c r="D1379" s="112"/>
      <c r="E1379" s="69" t="n">
        <f aca="false">SUM(C1379,D1379)</f>
        <v>40000</v>
      </c>
    </row>
    <row r="1380" customFormat="false" ht="12.8" hidden="false" customHeight="false" outlineLevel="0" collapsed="false">
      <c r="A1380" s="75"/>
      <c r="B1380" s="48"/>
      <c r="C1380" s="69"/>
      <c r="D1380" s="69"/>
      <c r="E1380" s="69"/>
    </row>
    <row r="1381" customFormat="false" ht="135.8" hidden="false" customHeight="false" outlineLevel="0" collapsed="false">
      <c r="A1381" s="61" t="s">
        <v>775</v>
      </c>
      <c r="B1381" s="76" t="s">
        <v>19</v>
      </c>
      <c r="C1381" s="183" t="n">
        <f aca="false">SUM(C1383:C1385)</f>
        <v>2198500</v>
      </c>
      <c r="D1381" s="183" t="n">
        <f aca="false">SUM(D1383:D1385)</f>
        <v>0</v>
      </c>
      <c r="E1381" s="183" t="n">
        <f aca="false">SUM(C1381:D1381)</f>
        <v>2198500</v>
      </c>
    </row>
    <row r="1382" customFormat="false" ht="22.35" hidden="false" customHeight="false" outlineLevel="0" collapsed="false">
      <c r="A1382" s="72" t="s">
        <v>26</v>
      </c>
      <c r="B1382" s="179"/>
      <c r="C1382" s="185" t="n">
        <f aca="false">SUM(C1383:C1385)</f>
        <v>2198500</v>
      </c>
      <c r="D1382" s="186"/>
      <c r="E1382" s="69" t="n">
        <f aca="false">SUM(C1382:D1382)</f>
        <v>2198500</v>
      </c>
    </row>
    <row r="1383" customFormat="false" ht="22.35" hidden="false" customHeight="false" outlineLevel="0" collapsed="false">
      <c r="A1383" s="72" t="s">
        <v>654</v>
      </c>
      <c r="B1383" s="48" t="s">
        <v>618</v>
      </c>
      <c r="C1383" s="185" t="n">
        <v>1908500</v>
      </c>
      <c r="D1383" s="186"/>
      <c r="E1383" s="69" t="n">
        <f aca="false">SUM(C1383:D1383)</f>
        <v>1908500</v>
      </c>
    </row>
    <row r="1384" customFormat="false" ht="53.7" hidden="false" customHeight="false" outlineLevel="0" collapsed="false">
      <c r="A1384" s="72" t="s">
        <v>773</v>
      </c>
      <c r="B1384" s="48" t="s">
        <v>774</v>
      </c>
      <c r="C1384" s="111" t="n">
        <v>250000</v>
      </c>
      <c r="D1384" s="112"/>
      <c r="E1384" s="69" t="n">
        <f aca="false">SUM(C1384,D1384)</f>
        <v>250000</v>
      </c>
    </row>
    <row r="1385" customFormat="false" ht="22.35" hidden="false" customHeight="false" outlineLevel="0" collapsed="false">
      <c r="A1385" s="72" t="s">
        <v>658</v>
      </c>
      <c r="B1385" s="79" t="s">
        <v>620</v>
      </c>
      <c r="C1385" s="185" t="n">
        <v>40000</v>
      </c>
      <c r="D1385" s="186"/>
      <c r="E1385" s="69" t="n">
        <f aca="false">SUM(C1385,D1385)</f>
        <v>40000</v>
      </c>
    </row>
    <row r="1386" customFormat="false" ht="12.8" hidden="false" customHeight="false" outlineLevel="0" collapsed="false">
      <c r="A1386" s="72"/>
      <c r="B1386" s="48"/>
      <c r="C1386" s="69"/>
      <c r="D1386" s="69"/>
      <c r="E1386" s="69" t="n">
        <f aca="false">SUM(C1386:D1386)</f>
        <v>0</v>
      </c>
    </row>
    <row r="1387" customFormat="false" ht="135.8" hidden="false" customHeight="false" outlineLevel="0" collapsed="false">
      <c r="A1387" s="61" t="s">
        <v>776</v>
      </c>
      <c r="B1387" s="76" t="s">
        <v>19</v>
      </c>
      <c r="C1387" s="108" t="n">
        <f aca="false">SUM(C1389:C1392)</f>
        <v>2242100</v>
      </c>
      <c r="D1387" s="108" t="n">
        <f aca="false">SUM(D1389:D1391)</f>
        <v>0</v>
      </c>
      <c r="E1387" s="108" t="n">
        <f aca="false">SUM(C1387:D1387)</f>
        <v>2242100</v>
      </c>
    </row>
    <row r="1388" customFormat="false" ht="22.35" hidden="false" customHeight="false" outlineLevel="0" collapsed="false">
      <c r="A1388" s="72" t="s">
        <v>26</v>
      </c>
      <c r="B1388" s="179"/>
      <c r="C1388" s="111" t="n">
        <f aca="false">SUM(C1389:C1392)</f>
        <v>2242100</v>
      </c>
      <c r="D1388" s="112"/>
      <c r="E1388" s="69" t="n">
        <f aca="false">SUM(C1388:D1388)</f>
        <v>2242100</v>
      </c>
    </row>
    <row r="1389" customFormat="false" ht="22.35" hidden="false" customHeight="false" outlineLevel="0" collapsed="false">
      <c r="A1389" s="72" t="s">
        <v>654</v>
      </c>
      <c r="B1389" s="79" t="s">
        <v>618</v>
      </c>
      <c r="C1389" s="111" t="n">
        <v>2096100</v>
      </c>
      <c r="D1389" s="111"/>
      <c r="E1389" s="69" t="n">
        <f aca="false">SUM(C1389:D1389)</f>
        <v>2096100</v>
      </c>
    </row>
    <row r="1390" customFormat="false" ht="32.8" hidden="false" customHeight="false" outlineLevel="0" collapsed="false">
      <c r="A1390" s="75" t="s">
        <v>30</v>
      </c>
      <c r="B1390" s="79" t="s">
        <v>31</v>
      </c>
      <c r="C1390" s="111" t="n">
        <v>6000</v>
      </c>
      <c r="D1390" s="111"/>
      <c r="E1390" s="69" t="n">
        <f aca="false">SUM(C1390:D1390)</f>
        <v>6000</v>
      </c>
    </row>
    <row r="1391" customFormat="false" ht="53.7" hidden="false" customHeight="false" outlineLevel="0" collapsed="false">
      <c r="A1391" s="72" t="s">
        <v>773</v>
      </c>
      <c r="B1391" s="79" t="s">
        <v>774</v>
      </c>
      <c r="C1391" s="111" t="n">
        <v>100000</v>
      </c>
      <c r="D1391" s="112"/>
      <c r="E1391" s="69" t="n">
        <f aca="false">SUM(C1391,D1391)</f>
        <v>100000</v>
      </c>
    </row>
    <row r="1392" customFormat="false" ht="22.35" hidden="false" customHeight="false" outlineLevel="0" collapsed="false">
      <c r="A1392" s="72" t="s">
        <v>658</v>
      </c>
      <c r="B1392" s="79" t="s">
        <v>620</v>
      </c>
      <c r="C1392" s="111" t="n">
        <v>40000</v>
      </c>
      <c r="D1392" s="112"/>
      <c r="E1392" s="69" t="n">
        <f aca="false">SUM(C1392,D1392)</f>
        <v>40000</v>
      </c>
    </row>
    <row r="1393" customFormat="false" ht="12.8" hidden="false" customHeight="false" outlineLevel="0" collapsed="false">
      <c r="A1393" s="72"/>
      <c r="B1393" s="48"/>
      <c r="C1393" s="111"/>
      <c r="D1393" s="112"/>
      <c r="E1393" s="69"/>
    </row>
    <row r="1394" customFormat="false" ht="124.6" hidden="false" customHeight="false" outlineLevel="0" collapsed="false">
      <c r="A1394" s="61" t="s">
        <v>777</v>
      </c>
      <c r="B1394" s="76" t="s">
        <v>19</v>
      </c>
      <c r="C1394" s="108" t="n">
        <f aca="false">SUM(C1396:C1399)</f>
        <v>0</v>
      </c>
      <c r="D1394" s="108" t="n">
        <f aca="false">SUM(D1396:D1398)</f>
        <v>0</v>
      </c>
      <c r="E1394" s="108" t="n">
        <f aca="false">SUM(C1394:D1394)</f>
        <v>0</v>
      </c>
    </row>
    <row r="1395" customFormat="false" ht="22.35" hidden="false" customHeight="false" outlineLevel="0" collapsed="false">
      <c r="A1395" s="72" t="s">
        <v>26</v>
      </c>
      <c r="B1395" s="179"/>
      <c r="C1395" s="111" t="n">
        <f aca="false">SUM(C1396:C1399)</f>
        <v>0</v>
      </c>
      <c r="D1395" s="112"/>
      <c r="E1395" s="69" t="n">
        <f aca="false">SUM(C1395:D1395)</f>
        <v>0</v>
      </c>
    </row>
    <row r="1396" customFormat="false" ht="22.35" hidden="false" customHeight="false" outlineLevel="0" collapsed="false">
      <c r="A1396" s="72" t="s">
        <v>654</v>
      </c>
      <c r="B1396" s="48" t="s">
        <v>618</v>
      </c>
      <c r="C1396" s="111"/>
      <c r="D1396" s="111"/>
      <c r="E1396" s="69"/>
    </row>
    <row r="1397" customFormat="false" ht="32.8" hidden="false" customHeight="false" outlineLevel="0" collapsed="false">
      <c r="A1397" s="75" t="s">
        <v>30</v>
      </c>
      <c r="B1397" s="48" t="s">
        <v>31</v>
      </c>
      <c r="C1397" s="111"/>
      <c r="D1397" s="111"/>
      <c r="E1397" s="69"/>
    </row>
    <row r="1398" customFormat="false" ht="53.7" hidden="false" customHeight="false" outlineLevel="0" collapsed="false">
      <c r="A1398" s="72" t="s">
        <v>773</v>
      </c>
      <c r="B1398" s="48" t="s">
        <v>774</v>
      </c>
      <c r="C1398" s="111"/>
      <c r="D1398" s="112"/>
      <c r="E1398" s="69"/>
    </row>
    <row r="1399" customFormat="false" ht="12.8" hidden="false" customHeight="false" outlineLevel="0" collapsed="false">
      <c r="A1399" s="72"/>
      <c r="B1399" s="48"/>
      <c r="C1399" s="69"/>
      <c r="D1399" s="69"/>
      <c r="E1399" s="69"/>
    </row>
    <row r="1400" customFormat="false" ht="113.4" hidden="false" customHeight="false" outlineLevel="0" collapsed="false">
      <c r="A1400" s="61" t="s">
        <v>778</v>
      </c>
      <c r="B1400" s="76" t="s">
        <v>19</v>
      </c>
      <c r="C1400" s="108" t="n">
        <f aca="false">SUM(C1402:C1405)</f>
        <v>5071900</v>
      </c>
      <c r="D1400" s="108" t="n">
        <f aca="false">SUM(D1402:D1404)</f>
        <v>0</v>
      </c>
      <c r="E1400" s="108" t="n">
        <f aca="false">SUM(C1400:D1400)</f>
        <v>5071900</v>
      </c>
    </row>
    <row r="1401" customFormat="false" ht="22.35" hidden="false" customHeight="false" outlineLevel="0" collapsed="false">
      <c r="A1401" s="72" t="s">
        <v>26</v>
      </c>
      <c r="B1401" s="179"/>
      <c r="C1401" s="111" t="n">
        <f aca="false">SUM(C1402:C1405)</f>
        <v>5071900</v>
      </c>
      <c r="D1401" s="112"/>
      <c r="E1401" s="69" t="n">
        <f aca="false">SUM(C1401:D1401)</f>
        <v>5071900</v>
      </c>
    </row>
    <row r="1402" customFormat="false" ht="22.35" hidden="false" customHeight="false" outlineLevel="0" collapsed="false">
      <c r="A1402" s="72" t="s">
        <v>654</v>
      </c>
      <c r="B1402" s="48" t="s">
        <v>618</v>
      </c>
      <c r="C1402" s="111" t="n">
        <v>3081600</v>
      </c>
      <c r="D1402" s="111"/>
      <c r="E1402" s="69" t="n">
        <f aca="false">SUM(C1402:D1402)</f>
        <v>3081600</v>
      </c>
    </row>
    <row r="1403" customFormat="false" ht="53.7" hidden="false" customHeight="false" outlineLevel="0" collapsed="false">
      <c r="A1403" s="72" t="s">
        <v>773</v>
      </c>
      <c r="B1403" s="48" t="s">
        <v>774</v>
      </c>
      <c r="C1403" s="111" t="n">
        <v>250000</v>
      </c>
      <c r="D1403" s="112"/>
      <c r="E1403" s="69" t="n">
        <f aca="false">SUM(C1403,D1403)</f>
        <v>250000</v>
      </c>
    </row>
    <row r="1404" customFormat="false" ht="53.7" hidden="false" customHeight="false" outlineLevel="0" collapsed="false">
      <c r="A1404" s="75" t="s">
        <v>667</v>
      </c>
      <c r="B1404" s="79" t="s">
        <v>668</v>
      </c>
      <c r="C1404" s="69" t="n">
        <v>1700300</v>
      </c>
      <c r="D1404" s="69"/>
      <c r="E1404" s="69" t="n">
        <f aca="false">SUM(C1404:D1404)</f>
        <v>1700300</v>
      </c>
    </row>
    <row r="1405" customFormat="false" ht="22.35" hidden="false" customHeight="false" outlineLevel="0" collapsed="false">
      <c r="A1405" s="72" t="s">
        <v>658</v>
      </c>
      <c r="B1405" s="79" t="s">
        <v>620</v>
      </c>
      <c r="C1405" s="111" t="n">
        <v>40000</v>
      </c>
      <c r="D1405" s="112"/>
      <c r="E1405" s="69" t="n">
        <f aca="false">SUM(C1405,D1405)</f>
        <v>40000</v>
      </c>
    </row>
    <row r="1406" customFormat="false" ht="12.8" hidden="false" customHeight="false" outlineLevel="0" collapsed="false">
      <c r="A1406" s="75"/>
      <c r="B1406" s="48"/>
      <c r="C1406" s="69"/>
      <c r="D1406" s="69"/>
      <c r="E1406" s="69"/>
    </row>
    <row r="1407" customFormat="false" ht="68.65" hidden="false" customHeight="false" outlineLevel="0" collapsed="false">
      <c r="A1407" s="61" t="s">
        <v>779</v>
      </c>
      <c r="B1407" s="76" t="s">
        <v>19</v>
      </c>
      <c r="C1407" s="108" t="n">
        <f aca="false">SUM(C1409:C1411)</f>
        <v>3529200</v>
      </c>
      <c r="D1407" s="108" t="n">
        <f aca="false">SUM(D1409:D1409)</f>
        <v>0</v>
      </c>
      <c r="E1407" s="108" t="n">
        <f aca="false">SUM(C1407:D1407)</f>
        <v>3529200</v>
      </c>
    </row>
    <row r="1408" customFormat="false" ht="22.35" hidden="false" customHeight="false" outlineLevel="0" collapsed="false">
      <c r="A1408" s="75" t="s">
        <v>26</v>
      </c>
      <c r="B1408" s="179"/>
      <c r="C1408" s="111" t="n">
        <f aca="false">SUM(C1409:C1411)</f>
        <v>3529200</v>
      </c>
      <c r="D1408" s="112"/>
      <c r="E1408" s="69" t="n">
        <f aca="false">SUM(C1408,D1408)</f>
        <v>3529200</v>
      </c>
    </row>
    <row r="1409" customFormat="false" ht="22.35" hidden="false" customHeight="false" outlineLevel="0" collapsed="false">
      <c r="A1409" s="72" t="s">
        <v>654</v>
      </c>
      <c r="B1409" s="48" t="s">
        <v>618</v>
      </c>
      <c r="C1409" s="111" t="n">
        <v>3349200</v>
      </c>
      <c r="D1409" s="112"/>
      <c r="E1409" s="69" t="n">
        <f aca="false">SUM(C1409,D1409)</f>
        <v>3349200</v>
      </c>
    </row>
    <row r="1410" customFormat="false" ht="53.7" hidden="false" customHeight="false" outlineLevel="0" collapsed="false">
      <c r="A1410" s="101" t="s">
        <v>773</v>
      </c>
      <c r="B1410" s="124" t="s">
        <v>774</v>
      </c>
      <c r="C1410" s="155" t="n">
        <v>140000</v>
      </c>
      <c r="D1410" s="108"/>
      <c r="E1410" s="103" t="n">
        <f aca="false">SUM(C1410,D1410)</f>
        <v>140000</v>
      </c>
    </row>
    <row r="1411" customFormat="false" ht="22.35" hidden="false" customHeight="false" outlineLevel="0" collapsed="false">
      <c r="A1411" s="72" t="s">
        <v>658</v>
      </c>
      <c r="B1411" s="79" t="s">
        <v>620</v>
      </c>
      <c r="C1411" s="111" t="n">
        <v>40000</v>
      </c>
      <c r="D1411" s="111"/>
      <c r="E1411" s="69" t="n">
        <f aca="false">SUM(C1411,D1411)</f>
        <v>40000</v>
      </c>
    </row>
    <row r="1412" customFormat="false" ht="12.8" hidden="false" customHeight="false" outlineLevel="0" collapsed="false">
      <c r="A1412" s="75"/>
      <c r="B1412" s="48"/>
      <c r="C1412" s="69"/>
      <c r="D1412" s="69"/>
      <c r="E1412" s="69" t="n">
        <f aca="false">SUM(C1412:D1412)</f>
        <v>0</v>
      </c>
    </row>
    <row r="1413" customFormat="false" ht="68.65" hidden="false" customHeight="false" outlineLevel="0" collapsed="false">
      <c r="A1413" s="61" t="s">
        <v>780</v>
      </c>
      <c r="B1413" s="76" t="s">
        <v>19</v>
      </c>
      <c r="C1413" s="183" t="n">
        <f aca="false">SUM(C1415:C1418)</f>
        <v>3173900</v>
      </c>
      <c r="D1413" s="183" t="n">
        <f aca="false">SUM(D1415:D1418)</f>
        <v>0</v>
      </c>
      <c r="E1413" s="183" t="n">
        <f aca="false">SUM(C1413:D1413)</f>
        <v>3173900</v>
      </c>
    </row>
    <row r="1414" customFormat="false" ht="22.35" hidden="false" customHeight="false" outlineLevel="0" collapsed="false">
      <c r="A1414" s="75" t="s">
        <v>26</v>
      </c>
      <c r="B1414" s="179"/>
      <c r="C1414" s="185" t="n">
        <f aca="false">SUM(C1415:C1418)</f>
        <v>3173900</v>
      </c>
      <c r="D1414" s="186"/>
      <c r="E1414" s="69" t="n">
        <f aca="false">SUM(C1414:D1414)</f>
        <v>3173900</v>
      </c>
    </row>
    <row r="1415" customFormat="false" ht="22.35" hidden="false" customHeight="false" outlineLevel="0" collapsed="false">
      <c r="A1415" s="72" t="s">
        <v>654</v>
      </c>
      <c r="B1415" s="48" t="s">
        <v>618</v>
      </c>
      <c r="C1415" s="185" t="n">
        <v>2903900</v>
      </c>
      <c r="D1415" s="185"/>
      <c r="E1415" s="69" t="n">
        <f aca="false">SUM(C1415:D1415)</f>
        <v>2903900</v>
      </c>
    </row>
    <row r="1416" customFormat="false" ht="53.7" hidden="false" customHeight="false" outlineLevel="0" collapsed="false">
      <c r="A1416" s="72" t="s">
        <v>773</v>
      </c>
      <c r="B1416" s="48" t="s">
        <v>774</v>
      </c>
      <c r="C1416" s="111" t="n">
        <v>230000</v>
      </c>
      <c r="D1416" s="112"/>
      <c r="E1416" s="69" t="n">
        <f aca="false">SUM(C1416,D1416)</f>
        <v>230000</v>
      </c>
    </row>
    <row r="1417" customFormat="false" ht="12.8" hidden="false" customHeight="false" outlineLevel="0" collapsed="false">
      <c r="A1417" s="75" t="s">
        <v>655</v>
      </c>
      <c r="B1417" s="48" t="s">
        <v>656</v>
      </c>
      <c r="C1417" s="69"/>
      <c r="D1417" s="69"/>
      <c r="E1417" s="69" t="n">
        <f aca="false">SUM(C1417:D1417)</f>
        <v>0</v>
      </c>
    </row>
    <row r="1418" customFormat="false" ht="22.35" hidden="false" customHeight="false" outlineLevel="0" collapsed="false">
      <c r="A1418" s="72" t="s">
        <v>658</v>
      </c>
      <c r="B1418" s="79" t="s">
        <v>620</v>
      </c>
      <c r="C1418" s="111" t="n">
        <v>40000</v>
      </c>
      <c r="D1418" s="112"/>
      <c r="E1418" s="69" t="n">
        <f aca="false">SUM(C1418,D1418)</f>
        <v>40000</v>
      </c>
    </row>
    <row r="1419" customFormat="false" ht="12.8" hidden="false" customHeight="false" outlineLevel="0" collapsed="false">
      <c r="A1419" s="75"/>
      <c r="B1419" s="48"/>
      <c r="C1419" s="69"/>
      <c r="D1419" s="69"/>
      <c r="E1419" s="69" t="n">
        <f aca="false">SUM(C1419:D1419)</f>
        <v>0</v>
      </c>
    </row>
    <row r="1420" customFormat="false" ht="68.65" hidden="false" customHeight="false" outlineLevel="0" collapsed="false">
      <c r="A1420" s="61" t="s">
        <v>781</v>
      </c>
      <c r="B1420" s="76" t="s">
        <v>19</v>
      </c>
      <c r="C1420" s="108" t="n">
        <f aca="false">SUM(C1422:C1427)</f>
        <v>3584100</v>
      </c>
      <c r="D1420" s="108" t="n">
        <f aca="false">SUM(D1422:D1427)</f>
        <v>0</v>
      </c>
      <c r="E1420" s="108" t="n">
        <f aca="false">SUM(C1420:D1420)</f>
        <v>3584100</v>
      </c>
    </row>
    <row r="1421" customFormat="false" ht="22.35" hidden="false" customHeight="false" outlineLevel="0" collapsed="false">
      <c r="A1421" s="75" t="s">
        <v>26</v>
      </c>
      <c r="B1421" s="179"/>
      <c r="C1421" s="111" t="n">
        <f aca="false">SUM(C1422:C1427)</f>
        <v>3584100</v>
      </c>
      <c r="D1421" s="112"/>
      <c r="E1421" s="69" t="n">
        <f aca="false">SUM(C1421:D1421)</f>
        <v>3584100</v>
      </c>
    </row>
    <row r="1422" customFormat="false" ht="22.35" hidden="false" customHeight="false" outlineLevel="0" collapsed="false">
      <c r="A1422" s="72" t="s">
        <v>654</v>
      </c>
      <c r="B1422" s="48" t="s">
        <v>618</v>
      </c>
      <c r="C1422" s="111" t="n">
        <v>3413100</v>
      </c>
      <c r="D1422" s="111"/>
      <c r="E1422" s="69" t="n">
        <f aca="false">SUM(C1422:D1422)</f>
        <v>3413100</v>
      </c>
    </row>
    <row r="1423" customFormat="false" ht="32.8" hidden="false" customHeight="false" outlineLevel="0" collapsed="false">
      <c r="A1423" s="75" t="s">
        <v>30</v>
      </c>
      <c r="B1423" s="48" t="s">
        <v>31</v>
      </c>
      <c r="C1423" s="69" t="n">
        <v>11000</v>
      </c>
      <c r="D1423" s="111"/>
      <c r="E1423" s="69" t="n">
        <f aca="false">SUM(C1423:D1423)</f>
        <v>11000</v>
      </c>
    </row>
    <row r="1424" customFormat="false" ht="53.7" hidden="false" customHeight="false" outlineLevel="0" collapsed="false">
      <c r="A1424" s="72" t="s">
        <v>773</v>
      </c>
      <c r="B1424" s="48" t="s">
        <v>774</v>
      </c>
      <c r="C1424" s="111" t="n">
        <v>120000</v>
      </c>
      <c r="D1424" s="112"/>
      <c r="E1424" s="69" t="n">
        <f aca="false">SUM(C1424,D1424)</f>
        <v>120000</v>
      </c>
    </row>
    <row r="1425" customFormat="false" ht="85.05" hidden="false" customHeight="false" outlineLevel="0" collapsed="false">
      <c r="A1425" s="72" t="s">
        <v>782</v>
      </c>
      <c r="B1425" s="48" t="s">
        <v>783</v>
      </c>
      <c r="C1425" s="111"/>
      <c r="D1425" s="112"/>
      <c r="E1425" s="69"/>
    </row>
    <row r="1426" customFormat="false" ht="12.8" hidden="false" customHeight="false" outlineLevel="0" collapsed="false">
      <c r="A1426" s="75" t="s">
        <v>655</v>
      </c>
      <c r="B1426" s="48" t="s">
        <v>656</v>
      </c>
      <c r="C1426" s="69"/>
      <c r="D1426" s="69"/>
      <c r="E1426" s="69" t="n">
        <f aca="false">SUM(C1426:D1426)</f>
        <v>0</v>
      </c>
    </row>
    <row r="1427" customFormat="false" ht="22.35" hidden="false" customHeight="false" outlineLevel="0" collapsed="false">
      <c r="A1427" s="72" t="s">
        <v>658</v>
      </c>
      <c r="B1427" s="79" t="s">
        <v>620</v>
      </c>
      <c r="C1427" s="111" t="n">
        <v>40000</v>
      </c>
      <c r="D1427" s="112"/>
      <c r="E1427" s="69" t="n">
        <f aca="false">SUM(C1427,D1427)</f>
        <v>40000</v>
      </c>
    </row>
    <row r="1428" customFormat="false" ht="12.8" hidden="false" customHeight="false" outlineLevel="0" collapsed="false">
      <c r="A1428" s="75"/>
      <c r="B1428" s="48"/>
      <c r="C1428" s="82"/>
      <c r="D1428" s="82"/>
      <c r="E1428" s="82" t="n">
        <f aca="false">SUM(C1428:D1428)</f>
        <v>0</v>
      </c>
    </row>
    <row r="1429" customFormat="false" ht="68.65" hidden="false" customHeight="false" outlineLevel="0" collapsed="false">
      <c r="A1429" s="61" t="s">
        <v>784</v>
      </c>
      <c r="B1429" s="76" t="s">
        <v>19</v>
      </c>
      <c r="C1429" s="118" t="n">
        <f aca="false">SUM(C1431:C1435)</f>
        <v>4407200</v>
      </c>
      <c r="D1429" s="118" t="n">
        <f aca="false">SUM(D1431:D1435)</f>
        <v>0</v>
      </c>
      <c r="E1429" s="118" t="n">
        <f aca="false">SUM(C1429:D1429)</f>
        <v>4407200</v>
      </c>
    </row>
    <row r="1430" customFormat="false" ht="22.35" hidden="false" customHeight="false" outlineLevel="0" collapsed="false">
      <c r="A1430" s="75" t="s">
        <v>26</v>
      </c>
      <c r="B1430" s="179"/>
      <c r="C1430" s="111" t="n">
        <f aca="false">SUM(C1431:C1435)</f>
        <v>4407200</v>
      </c>
      <c r="D1430" s="112"/>
      <c r="E1430" s="69" t="n">
        <f aca="false">SUM(C1430:D1430)</f>
        <v>4407200</v>
      </c>
    </row>
    <row r="1431" customFormat="false" ht="22.35" hidden="false" customHeight="false" outlineLevel="0" collapsed="false">
      <c r="A1431" s="72" t="s">
        <v>654</v>
      </c>
      <c r="B1431" s="48" t="s">
        <v>618</v>
      </c>
      <c r="C1431" s="111" t="n">
        <v>4199200</v>
      </c>
      <c r="D1431" s="111"/>
      <c r="E1431" s="69" t="n">
        <f aca="false">SUM(C1431:D1431)</f>
        <v>4199200</v>
      </c>
    </row>
    <row r="1432" customFormat="false" ht="32.8" hidden="false" customHeight="false" outlineLevel="0" collapsed="false">
      <c r="A1432" s="75" t="s">
        <v>30</v>
      </c>
      <c r="B1432" s="48" t="s">
        <v>31</v>
      </c>
      <c r="C1432" s="69" t="n">
        <v>18000</v>
      </c>
      <c r="D1432" s="69"/>
      <c r="E1432" s="69" t="n">
        <f aca="false">SUM(C1432:D1432)</f>
        <v>18000</v>
      </c>
    </row>
    <row r="1433" customFormat="false" ht="53.7" hidden="false" customHeight="false" outlineLevel="0" collapsed="false">
      <c r="A1433" s="72" t="s">
        <v>773</v>
      </c>
      <c r="B1433" s="48" t="s">
        <v>774</v>
      </c>
      <c r="C1433" s="111" t="n">
        <v>150000</v>
      </c>
      <c r="D1433" s="112"/>
      <c r="E1433" s="69" t="n">
        <f aca="false">SUM(C1433,D1433)</f>
        <v>150000</v>
      </c>
    </row>
    <row r="1434" customFormat="false" ht="12.8" hidden="false" customHeight="false" outlineLevel="0" collapsed="false">
      <c r="A1434" s="72" t="s">
        <v>655</v>
      </c>
      <c r="B1434" s="48" t="s">
        <v>656</v>
      </c>
      <c r="C1434" s="111"/>
      <c r="D1434" s="111"/>
      <c r="E1434" s="69" t="n">
        <f aca="false">SUM(C1434:D1434)</f>
        <v>0</v>
      </c>
    </row>
    <row r="1435" customFormat="false" ht="22.35" hidden="false" customHeight="false" outlineLevel="0" collapsed="false">
      <c r="A1435" s="72" t="s">
        <v>658</v>
      </c>
      <c r="B1435" s="79" t="s">
        <v>620</v>
      </c>
      <c r="C1435" s="111" t="n">
        <v>40000</v>
      </c>
      <c r="D1435" s="112"/>
      <c r="E1435" s="69" t="n">
        <f aca="false">SUM(C1435,D1435)</f>
        <v>40000</v>
      </c>
    </row>
    <row r="1436" customFormat="false" ht="12.8" hidden="false" customHeight="false" outlineLevel="0" collapsed="false">
      <c r="A1436" s="75"/>
      <c r="B1436" s="48"/>
      <c r="C1436" s="69"/>
      <c r="D1436" s="69"/>
      <c r="E1436" s="69" t="n">
        <f aca="false">SUM(C1436:D1436)</f>
        <v>0</v>
      </c>
    </row>
    <row r="1437" customFormat="false" ht="57.45" hidden="false" customHeight="false" outlineLevel="0" collapsed="false">
      <c r="A1437" s="61" t="s">
        <v>785</v>
      </c>
      <c r="B1437" s="76" t="s">
        <v>19</v>
      </c>
      <c r="C1437" s="183" t="n">
        <f aca="false">SUM(C1439:C1443)</f>
        <v>3869400</v>
      </c>
      <c r="D1437" s="183" t="n">
        <f aca="false">SUM(D1439:D1441)</f>
        <v>0</v>
      </c>
      <c r="E1437" s="183" t="n">
        <f aca="false">SUM(C1437:D1437)</f>
        <v>3869400</v>
      </c>
    </row>
    <row r="1438" customFormat="false" ht="22.35" hidden="false" customHeight="false" outlineLevel="0" collapsed="false">
      <c r="A1438" s="72" t="s">
        <v>26</v>
      </c>
      <c r="B1438" s="179"/>
      <c r="C1438" s="185" t="n">
        <f aca="false">SUM(C1439:C1442)</f>
        <v>3869400</v>
      </c>
      <c r="D1438" s="186"/>
      <c r="E1438" s="69" t="n">
        <f aca="false">SUM(C1438:D1438)</f>
        <v>3869400</v>
      </c>
    </row>
    <row r="1439" customFormat="false" ht="22.35" hidden="false" customHeight="false" outlineLevel="0" collapsed="false">
      <c r="A1439" s="72" t="s">
        <v>654</v>
      </c>
      <c r="B1439" s="48" t="s">
        <v>618</v>
      </c>
      <c r="C1439" s="185" t="n">
        <v>3868800</v>
      </c>
      <c r="D1439" s="185"/>
      <c r="E1439" s="69" t="n">
        <f aca="false">SUM(C1439:D1439)</f>
        <v>3868800</v>
      </c>
    </row>
    <row r="1440" customFormat="false" ht="32.8" hidden="false" customHeight="false" outlineLevel="0" collapsed="false">
      <c r="A1440" s="72" t="s">
        <v>30</v>
      </c>
      <c r="B1440" s="48" t="s">
        <v>31</v>
      </c>
      <c r="C1440" s="185"/>
      <c r="D1440" s="185"/>
      <c r="E1440" s="69" t="n">
        <f aca="false">SUM(C1440:D1440)</f>
        <v>0</v>
      </c>
    </row>
    <row r="1441" customFormat="false" ht="12.8" hidden="false" customHeight="false" outlineLevel="0" collapsed="false">
      <c r="A1441" s="75" t="s">
        <v>655</v>
      </c>
      <c r="B1441" s="48" t="s">
        <v>656</v>
      </c>
      <c r="C1441" s="111"/>
      <c r="D1441" s="111"/>
      <c r="E1441" s="69" t="n">
        <f aca="false">SUM(C1441:D1441)</f>
        <v>0</v>
      </c>
    </row>
    <row r="1442" customFormat="false" ht="53.7" hidden="false" customHeight="false" outlineLevel="0" collapsed="false">
      <c r="A1442" s="72" t="s">
        <v>667</v>
      </c>
      <c r="B1442" s="79" t="s">
        <v>668</v>
      </c>
      <c r="C1442" s="111" t="n">
        <v>600</v>
      </c>
      <c r="D1442" s="111"/>
      <c r="E1442" s="69" t="n">
        <f aca="false">SUM(C1442:D1442)</f>
        <v>600</v>
      </c>
    </row>
    <row r="1443" customFormat="false" ht="22.35" hidden="false" customHeight="false" outlineLevel="0" collapsed="false">
      <c r="A1443" s="75" t="s">
        <v>57</v>
      </c>
      <c r="B1443" s="79" t="s">
        <v>58</v>
      </c>
      <c r="C1443" s="111"/>
      <c r="D1443" s="111"/>
      <c r="E1443" s="69"/>
    </row>
    <row r="1444" customFormat="false" ht="12.8" hidden="false" customHeight="false" outlineLevel="0" collapsed="false">
      <c r="A1444" s="72"/>
      <c r="B1444" s="48"/>
      <c r="C1444" s="111"/>
      <c r="D1444" s="111"/>
      <c r="E1444" s="69" t="n">
        <f aca="false">SUM(C1444:D1444)</f>
        <v>0</v>
      </c>
    </row>
    <row r="1445" customFormat="false" ht="57.45" hidden="false" customHeight="false" outlineLevel="0" collapsed="false">
      <c r="A1445" s="61" t="s">
        <v>786</v>
      </c>
      <c r="B1445" s="76" t="s">
        <v>19</v>
      </c>
      <c r="C1445" s="108" t="n">
        <f aca="false">SUM(C1447:C1449)</f>
        <v>4083000</v>
      </c>
      <c r="D1445" s="108" t="n">
        <f aca="false">SUM(D1447:D1449)</f>
        <v>0</v>
      </c>
      <c r="E1445" s="108" t="n">
        <f aca="false">SUM(C1445:D1445)</f>
        <v>4083000</v>
      </c>
    </row>
    <row r="1446" customFormat="false" ht="22.35" hidden="false" customHeight="false" outlineLevel="0" collapsed="false">
      <c r="A1446" s="72" t="s">
        <v>26</v>
      </c>
      <c r="B1446" s="179"/>
      <c r="C1446" s="111" t="n">
        <f aca="false">SUM(C1447:C1449)</f>
        <v>4083000</v>
      </c>
      <c r="D1446" s="112"/>
      <c r="E1446" s="69" t="n">
        <f aca="false">SUM(C1446:D1446)</f>
        <v>4083000</v>
      </c>
    </row>
    <row r="1447" customFormat="false" ht="22.35" hidden="false" customHeight="false" outlineLevel="0" collapsed="false">
      <c r="A1447" s="72" t="s">
        <v>654</v>
      </c>
      <c r="B1447" s="48" t="s">
        <v>618</v>
      </c>
      <c r="C1447" s="111" t="n">
        <v>4082400</v>
      </c>
      <c r="D1447" s="112"/>
      <c r="E1447" s="69" t="n">
        <f aca="false">SUM(C1447:D1447)</f>
        <v>4082400</v>
      </c>
    </row>
    <row r="1448" customFormat="false" ht="12.8" hidden="false" customHeight="false" outlineLevel="0" collapsed="false">
      <c r="A1448" s="75" t="s">
        <v>655</v>
      </c>
      <c r="B1448" s="48" t="s">
        <v>656</v>
      </c>
      <c r="C1448" s="69"/>
      <c r="D1448" s="69"/>
      <c r="E1448" s="69" t="n">
        <f aca="false">SUM(C1448:D1448)</f>
        <v>0</v>
      </c>
    </row>
    <row r="1449" customFormat="false" ht="53.7" hidden="false" customHeight="false" outlineLevel="0" collapsed="false">
      <c r="A1449" s="75" t="s">
        <v>667</v>
      </c>
      <c r="B1449" s="79" t="s">
        <v>668</v>
      </c>
      <c r="C1449" s="69" t="n">
        <v>600</v>
      </c>
      <c r="D1449" s="69"/>
      <c r="E1449" s="69" t="n">
        <f aca="false">SUM(C1449:D1449)</f>
        <v>600</v>
      </c>
    </row>
    <row r="1450" customFormat="false" ht="22.35" hidden="false" customHeight="false" outlineLevel="0" collapsed="false">
      <c r="A1450" s="75" t="s">
        <v>57</v>
      </c>
      <c r="B1450" s="79" t="s">
        <v>58</v>
      </c>
      <c r="C1450" s="69"/>
      <c r="D1450" s="69"/>
      <c r="E1450" s="69"/>
    </row>
    <row r="1451" customFormat="false" ht="12.8" hidden="false" customHeight="false" outlineLevel="0" collapsed="false">
      <c r="A1451" s="75"/>
      <c r="B1451" s="48"/>
      <c r="C1451" s="69"/>
      <c r="D1451" s="69"/>
      <c r="E1451" s="69" t="n">
        <f aca="false">SUM(C1451:D1451)</f>
        <v>0</v>
      </c>
    </row>
    <row r="1452" customFormat="false" ht="57.45" hidden="false" customHeight="false" outlineLevel="0" collapsed="false">
      <c r="A1452" s="61" t="s">
        <v>787</v>
      </c>
      <c r="B1452" s="76" t="s">
        <v>19</v>
      </c>
      <c r="C1452" s="108" t="n">
        <f aca="false">SUM(C1454:C1455)</f>
        <v>1777600</v>
      </c>
      <c r="D1452" s="108" t="n">
        <f aca="false">SUM(D1454:D1455)</f>
        <v>0</v>
      </c>
      <c r="E1452" s="108" t="n">
        <f aca="false">SUM(C1452:D1452)</f>
        <v>1777600</v>
      </c>
    </row>
    <row r="1453" customFormat="false" ht="22.35" hidden="false" customHeight="false" outlineLevel="0" collapsed="false">
      <c r="A1453" s="72" t="s">
        <v>26</v>
      </c>
      <c r="B1453" s="179"/>
      <c r="C1453" s="111" t="n">
        <f aca="false">SUM(C1454:C1455)</f>
        <v>1777600</v>
      </c>
      <c r="D1453" s="112"/>
      <c r="E1453" s="69" t="n">
        <f aca="false">SUM(C1453:D1453)</f>
        <v>1777600</v>
      </c>
    </row>
    <row r="1454" customFormat="false" ht="22.35" hidden="false" customHeight="false" outlineLevel="0" collapsed="false">
      <c r="A1454" s="72" t="s">
        <v>654</v>
      </c>
      <c r="B1454" s="48" t="s">
        <v>618</v>
      </c>
      <c r="C1454" s="111" t="n">
        <v>1777600</v>
      </c>
      <c r="D1454" s="111"/>
      <c r="E1454" s="69" t="n">
        <f aca="false">SUM(C1454:D1454)</f>
        <v>1777600</v>
      </c>
    </row>
    <row r="1455" customFormat="false" ht="12.8" hidden="false" customHeight="false" outlineLevel="0" collapsed="false">
      <c r="A1455" s="72" t="s">
        <v>655</v>
      </c>
      <c r="B1455" s="48" t="s">
        <v>656</v>
      </c>
      <c r="C1455" s="185"/>
      <c r="D1455" s="185"/>
      <c r="E1455" s="69" t="n">
        <f aca="false">SUM(C1455:D1455)</f>
        <v>0</v>
      </c>
    </row>
    <row r="1456" customFormat="false" ht="12.8" hidden="false" customHeight="false" outlineLevel="0" collapsed="false">
      <c r="A1456" s="75"/>
      <c r="B1456" s="48"/>
      <c r="C1456" s="69"/>
      <c r="D1456" s="69"/>
      <c r="E1456" s="69" t="n">
        <f aca="false">SUM(C1456:D1456)</f>
        <v>0</v>
      </c>
    </row>
    <row r="1457" customFormat="false" ht="46.25" hidden="false" customHeight="false" outlineLevel="0" collapsed="false">
      <c r="A1457" s="61" t="s">
        <v>788</v>
      </c>
      <c r="B1457" s="76" t="s">
        <v>19</v>
      </c>
      <c r="C1457" s="108" t="n">
        <f aca="false">SUM(C1459:C1459)</f>
        <v>1656200</v>
      </c>
      <c r="D1457" s="108" t="n">
        <f aca="false">SUM(D1459:D1459)</f>
        <v>0</v>
      </c>
      <c r="E1457" s="108" t="n">
        <f aca="false">SUM(C1457:D1457)</f>
        <v>1656200</v>
      </c>
    </row>
    <row r="1458" customFormat="false" ht="22.35" hidden="false" customHeight="false" outlineLevel="0" collapsed="false">
      <c r="A1458" s="72" t="s">
        <v>26</v>
      </c>
      <c r="B1458" s="130"/>
      <c r="C1458" s="111" t="n">
        <f aca="false">SUM(C1459)</f>
        <v>1656200</v>
      </c>
      <c r="D1458" s="112"/>
      <c r="E1458" s="69" t="n">
        <f aca="false">SUM(C1458:D1458)</f>
        <v>1656200</v>
      </c>
    </row>
    <row r="1459" customFormat="false" ht="22.35" hidden="false" customHeight="false" outlineLevel="0" collapsed="false">
      <c r="A1459" s="72" t="s">
        <v>654</v>
      </c>
      <c r="B1459" s="48" t="s">
        <v>618</v>
      </c>
      <c r="C1459" s="111" t="n">
        <f aca="false">1616200+40000</f>
        <v>1656200</v>
      </c>
      <c r="D1459" s="111"/>
      <c r="E1459" s="69" t="n">
        <f aca="false">SUM(C1459:D1459)</f>
        <v>1656200</v>
      </c>
    </row>
    <row r="1460" customFormat="false" ht="12.8" hidden="false" customHeight="false" outlineLevel="0" collapsed="false">
      <c r="A1460" s="72" t="s">
        <v>655</v>
      </c>
      <c r="B1460" s="48" t="s">
        <v>656</v>
      </c>
      <c r="C1460" s="111"/>
      <c r="D1460" s="111"/>
      <c r="E1460" s="69"/>
    </row>
    <row r="1461" customFormat="false" ht="12.8" hidden="false" customHeight="false" outlineLevel="0" collapsed="false">
      <c r="A1461" s="72"/>
      <c r="B1461" s="48"/>
      <c r="C1461" s="69"/>
      <c r="D1461" s="69"/>
      <c r="E1461" s="69" t="n">
        <f aca="false">SUM(C1461:D1461)</f>
        <v>0</v>
      </c>
    </row>
    <row r="1462" customFormat="false" ht="57.45" hidden="false" customHeight="false" outlineLevel="0" collapsed="false">
      <c r="A1462" s="61" t="s">
        <v>789</v>
      </c>
      <c r="B1462" s="76" t="s">
        <v>19</v>
      </c>
      <c r="C1462" s="108" t="n">
        <f aca="false">SUM(C1464:C1469)</f>
        <v>11168985</v>
      </c>
      <c r="D1462" s="108" t="n">
        <f aca="false">SUM(D1464:D1469)</f>
        <v>0</v>
      </c>
      <c r="E1462" s="108" t="n">
        <f aca="false">SUM(C1462:D1462)</f>
        <v>11168985</v>
      </c>
    </row>
    <row r="1463" customFormat="false" ht="22.35" hidden="false" customHeight="false" outlineLevel="0" collapsed="false">
      <c r="A1463" s="72" t="s">
        <v>26</v>
      </c>
      <c r="B1463" s="85"/>
      <c r="C1463" s="69" t="n">
        <f aca="false">SUM(C1464:C1467)</f>
        <v>11168985</v>
      </c>
      <c r="D1463" s="69" t="n">
        <f aca="false">SUM(D1464:D1466)</f>
        <v>0</v>
      </c>
      <c r="E1463" s="69" t="n">
        <f aca="false">SUM(C1463:D1463)</f>
        <v>11168985</v>
      </c>
    </row>
    <row r="1464" customFormat="false" ht="22.35" hidden="false" customHeight="false" outlineLevel="0" collapsed="false">
      <c r="A1464" s="72" t="s">
        <v>654</v>
      </c>
      <c r="B1464" s="48" t="s">
        <v>618</v>
      </c>
      <c r="C1464" s="111" t="n">
        <f aca="false">10800600+12200+67200</f>
        <v>10880000</v>
      </c>
      <c r="D1464" s="111"/>
      <c r="E1464" s="69" t="n">
        <f aca="false">SUM(C1464:D1464)</f>
        <v>10880000</v>
      </c>
    </row>
    <row r="1465" customFormat="false" ht="53.7" hidden="false" customHeight="false" outlineLevel="0" collapsed="false">
      <c r="A1465" s="75" t="s">
        <v>790</v>
      </c>
      <c r="B1465" s="48" t="s">
        <v>791</v>
      </c>
      <c r="C1465" s="111" t="n">
        <v>120000</v>
      </c>
      <c r="D1465" s="111"/>
      <c r="E1465" s="69" t="n">
        <f aca="false">SUM(C1465:D1465)</f>
        <v>120000</v>
      </c>
    </row>
    <row r="1466" customFormat="false" ht="32.8" hidden="false" customHeight="false" outlineLevel="0" collapsed="false">
      <c r="A1466" s="75" t="s">
        <v>30</v>
      </c>
      <c r="B1466" s="48" t="s">
        <v>31</v>
      </c>
      <c r="C1466" s="111" t="n">
        <f aca="false">12500+16000+2000+8485</f>
        <v>38985</v>
      </c>
      <c r="D1466" s="111"/>
      <c r="E1466" s="69" t="n">
        <f aca="false">SUM(C1466:D1466)</f>
        <v>38985</v>
      </c>
    </row>
    <row r="1467" customFormat="false" ht="32.8" hidden="false" customHeight="false" outlineLevel="0" collapsed="false">
      <c r="A1467" s="75" t="s">
        <v>145</v>
      </c>
      <c r="B1467" s="79" t="s">
        <v>146</v>
      </c>
      <c r="C1467" s="111" t="n">
        <v>130000</v>
      </c>
      <c r="D1467" s="111"/>
      <c r="E1467" s="69" t="n">
        <f aca="false">SUM(C1467:D1467)</f>
        <v>130000</v>
      </c>
    </row>
    <row r="1468" customFormat="false" ht="12.8" hidden="false" customHeight="false" outlineLevel="0" collapsed="false">
      <c r="A1468" s="75" t="s">
        <v>655</v>
      </c>
      <c r="B1468" s="79" t="s">
        <v>656</v>
      </c>
      <c r="C1468" s="111"/>
      <c r="D1468" s="111"/>
      <c r="E1468" s="69"/>
    </row>
    <row r="1469" customFormat="false" ht="22.35" hidden="false" customHeight="false" outlineLevel="0" collapsed="false">
      <c r="A1469" s="75" t="s">
        <v>57</v>
      </c>
      <c r="B1469" s="79" t="s">
        <v>58</v>
      </c>
      <c r="C1469" s="111"/>
      <c r="D1469" s="111"/>
      <c r="E1469" s="69" t="n">
        <f aca="false">SUM(C1469:D1469)</f>
        <v>0</v>
      </c>
    </row>
    <row r="1470" customFormat="false" ht="12.8" hidden="false" customHeight="false" outlineLevel="0" collapsed="false">
      <c r="A1470" s="210"/>
      <c r="B1470" s="87"/>
      <c r="C1470" s="69"/>
      <c r="D1470" s="69"/>
      <c r="E1470" s="69"/>
    </row>
    <row r="1471" customFormat="false" ht="57.45" hidden="false" customHeight="false" outlineLevel="0" collapsed="false">
      <c r="A1471" s="61" t="s">
        <v>792</v>
      </c>
      <c r="B1471" s="76" t="s">
        <v>19</v>
      </c>
      <c r="C1471" s="108" t="n">
        <f aca="false">SUM(C1473:C1475)</f>
        <v>2000000</v>
      </c>
      <c r="D1471" s="108" t="n">
        <f aca="false">SUM(D1473:D1475)</f>
        <v>0</v>
      </c>
      <c r="E1471" s="108" t="n">
        <f aca="false">SUM(C1471:D1471)</f>
        <v>2000000</v>
      </c>
    </row>
    <row r="1472" customFormat="false" ht="22.35" hidden="false" customHeight="false" outlineLevel="0" collapsed="false">
      <c r="A1472" s="72" t="s">
        <v>26</v>
      </c>
      <c r="B1472" s="85"/>
      <c r="C1472" s="69" t="n">
        <f aca="false">SUM(C1473:C1474)</f>
        <v>2000000</v>
      </c>
      <c r="D1472" s="69" t="n">
        <f aca="false">SUM(D1473:D1474)</f>
        <v>0</v>
      </c>
      <c r="E1472" s="69" t="n">
        <f aca="false">SUM(C1472:D1472)</f>
        <v>2000000</v>
      </c>
    </row>
    <row r="1473" customFormat="false" ht="22.35" hidden="false" customHeight="false" outlineLevel="0" collapsed="false">
      <c r="A1473" s="72" t="s">
        <v>654</v>
      </c>
      <c r="B1473" s="48" t="s">
        <v>618</v>
      </c>
      <c r="C1473" s="111" t="n">
        <v>2000000</v>
      </c>
      <c r="D1473" s="111"/>
      <c r="E1473" s="69" t="n">
        <f aca="false">SUM(C1473:D1473)</f>
        <v>2000000</v>
      </c>
    </row>
    <row r="1474" customFormat="false" ht="53.7" hidden="false" customHeight="false" outlineLevel="0" collapsed="false">
      <c r="A1474" s="75" t="s">
        <v>793</v>
      </c>
      <c r="B1474" s="48" t="s">
        <v>791</v>
      </c>
      <c r="C1474" s="111"/>
      <c r="D1474" s="111"/>
      <c r="E1474" s="69" t="n">
        <f aca="false">SUM(C1474:D1474)</f>
        <v>0</v>
      </c>
    </row>
    <row r="1475" customFormat="false" ht="22.35" hidden="false" customHeight="false" outlineLevel="0" collapsed="false">
      <c r="A1475" s="75" t="s">
        <v>57</v>
      </c>
      <c r="B1475" s="79" t="s">
        <v>58</v>
      </c>
      <c r="C1475" s="111"/>
      <c r="D1475" s="111"/>
      <c r="E1475" s="69" t="n">
        <f aca="false">SUM(C1475:D1475)</f>
        <v>0</v>
      </c>
    </row>
    <row r="1476" customFormat="false" ht="12.8" hidden="false" customHeight="false" outlineLevel="0" collapsed="false">
      <c r="A1476" s="72"/>
      <c r="B1476" s="48"/>
      <c r="C1476" s="69"/>
      <c r="D1476" s="69"/>
      <c r="E1476" s="69" t="n">
        <f aca="false">SUM(C1476:D1476)</f>
        <v>0</v>
      </c>
    </row>
    <row r="1477" customFormat="false" ht="57.45" hidden="false" customHeight="false" outlineLevel="0" collapsed="false">
      <c r="A1477" s="61" t="s">
        <v>794</v>
      </c>
      <c r="B1477" s="76" t="s">
        <v>19</v>
      </c>
      <c r="C1477" s="108" t="n">
        <f aca="false">SUM(C1479:C1480)</f>
        <v>1600000</v>
      </c>
      <c r="D1477" s="108" t="n">
        <f aca="false">SUM(D1479:D1480)</f>
        <v>0</v>
      </c>
      <c r="E1477" s="108" t="n">
        <f aca="false">SUM(C1477:D1477)</f>
        <v>1600000</v>
      </c>
    </row>
    <row r="1478" customFormat="false" ht="22.35" hidden="false" customHeight="false" outlineLevel="0" collapsed="false">
      <c r="A1478" s="72" t="s">
        <v>26</v>
      </c>
      <c r="B1478" s="179"/>
      <c r="C1478" s="111" t="n">
        <f aca="false">SUM(C1479:C1480)</f>
        <v>1600000</v>
      </c>
      <c r="D1478" s="112"/>
      <c r="E1478" s="69" t="n">
        <f aca="false">SUM(C1478:D1478)</f>
        <v>1600000</v>
      </c>
    </row>
    <row r="1479" customFormat="false" ht="22.35" hidden="false" customHeight="false" outlineLevel="0" collapsed="false">
      <c r="A1479" s="72" t="s">
        <v>654</v>
      </c>
      <c r="B1479" s="48" t="s">
        <v>618</v>
      </c>
      <c r="C1479" s="111" t="n">
        <v>1568500</v>
      </c>
      <c r="D1479" s="111"/>
      <c r="E1479" s="69" t="n">
        <f aca="false">SUM(C1479:D1479)</f>
        <v>1568500</v>
      </c>
    </row>
    <row r="1480" customFormat="false" ht="53.7" hidden="false" customHeight="false" outlineLevel="0" collapsed="false">
      <c r="A1480" s="116" t="s">
        <v>790</v>
      </c>
      <c r="B1480" s="124" t="s">
        <v>791</v>
      </c>
      <c r="C1480" s="155" t="n">
        <v>31500</v>
      </c>
      <c r="D1480" s="155"/>
      <c r="E1480" s="103" t="n">
        <f aca="false">SUM(C1480:D1480)</f>
        <v>31500</v>
      </c>
    </row>
    <row r="1481" customFormat="false" ht="12.8" hidden="false" customHeight="false" outlineLevel="0" collapsed="false">
      <c r="A1481" s="72"/>
      <c r="B1481" s="87"/>
      <c r="C1481" s="69"/>
      <c r="D1481" s="69"/>
      <c r="E1481" s="69"/>
    </row>
    <row r="1482" customFormat="false" ht="57.45" hidden="false" customHeight="false" outlineLevel="0" collapsed="false">
      <c r="A1482" s="61" t="s">
        <v>795</v>
      </c>
      <c r="B1482" s="76" t="s">
        <v>19</v>
      </c>
      <c r="C1482" s="183" t="n">
        <f aca="false">SUM(C1484:C1485)</f>
        <v>1597200</v>
      </c>
      <c r="D1482" s="183" t="n">
        <f aca="false">SUM(D1484:D1485)</f>
        <v>0</v>
      </c>
      <c r="E1482" s="183" t="n">
        <f aca="false">SUM(C1482:D1482)</f>
        <v>1597200</v>
      </c>
    </row>
    <row r="1483" customFormat="false" ht="22.35" hidden="false" customHeight="false" outlineLevel="0" collapsed="false">
      <c r="A1483" s="67" t="s">
        <v>26</v>
      </c>
      <c r="B1483" s="179"/>
      <c r="C1483" s="186" t="n">
        <f aca="false">SUM(C1484:C1485)</f>
        <v>1597200</v>
      </c>
      <c r="D1483" s="186"/>
      <c r="E1483" s="69" t="n">
        <f aca="false">SUM(C1483:D1483)</f>
        <v>1597200</v>
      </c>
    </row>
    <row r="1484" customFormat="false" ht="22.35" hidden="false" customHeight="false" outlineLevel="0" collapsed="false">
      <c r="A1484" s="72" t="s">
        <v>654</v>
      </c>
      <c r="B1484" s="48" t="s">
        <v>618</v>
      </c>
      <c r="C1484" s="185" t="n">
        <v>1523700</v>
      </c>
      <c r="D1484" s="185"/>
      <c r="E1484" s="69" t="n">
        <f aca="false">SUM(C1484:D1484)</f>
        <v>1523700</v>
      </c>
    </row>
    <row r="1485" customFormat="false" ht="32.8" hidden="false" customHeight="false" outlineLevel="0" collapsed="false">
      <c r="A1485" s="72" t="s">
        <v>30</v>
      </c>
      <c r="B1485" s="48" t="s">
        <v>31</v>
      </c>
      <c r="C1485" s="69" t="n">
        <v>73500</v>
      </c>
      <c r="D1485" s="69"/>
      <c r="E1485" s="69" t="n">
        <f aca="false">SUM(C1485:D1485)</f>
        <v>73500</v>
      </c>
    </row>
    <row r="1486" customFormat="false" ht="12.8" hidden="false" customHeight="false" outlineLevel="0" collapsed="false">
      <c r="A1486" s="72"/>
      <c r="B1486" s="48"/>
      <c r="C1486" s="69"/>
      <c r="D1486" s="69"/>
      <c r="E1486" s="69"/>
    </row>
    <row r="1487" customFormat="false" ht="57.45" hidden="false" customHeight="false" outlineLevel="0" collapsed="false">
      <c r="A1487" s="61" t="s">
        <v>796</v>
      </c>
      <c r="B1487" s="76" t="s">
        <v>19</v>
      </c>
      <c r="C1487" s="108" t="n">
        <f aca="false">SUM(C1489:C1492)</f>
        <v>1728400</v>
      </c>
      <c r="D1487" s="108" t="n">
        <f aca="false">SUM(D1489:D1492)</f>
        <v>0</v>
      </c>
      <c r="E1487" s="108" t="n">
        <f aca="false">SUM(C1487:D1487)</f>
        <v>1728400</v>
      </c>
    </row>
    <row r="1488" customFormat="false" ht="22.35" hidden="false" customHeight="false" outlineLevel="0" collapsed="false">
      <c r="A1488" s="67" t="s">
        <v>26</v>
      </c>
      <c r="B1488" s="179"/>
      <c r="C1488" s="111" t="n">
        <f aca="false">SUM(C1489:C1492)</f>
        <v>1728400</v>
      </c>
      <c r="D1488" s="211"/>
      <c r="E1488" s="185" t="n">
        <f aca="false">SUM(C1488:D1488)</f>
        <v>1728400</v>
      </c>
    </row>
    <row r="1489" customFormat="false" ht="22.35" hidden="false" customHeight="false" outlineLevel="0" collapsed="false">
      <c r="A1489" s="72" t="s">
        <v>654</v>
      </c>
      <c r="B1489" s="48" t="s">
        <v>618</v>
      </c>
      <c r="C1489" s="111" t="n">
        <v>1668600</v>
      </c>
      <c r="D1489" s="111"/>
      <c r="E1489" s="185" t="n">
        <f aca="false">SUM(C1489:D1489)</f>
        <v>1668600</v>
      </c>
    </row>
    <row r="1490" customFormat="false" ht="32.8" hidden="false" customHeight="false" outlineLevel="0" collapsed="false">
      <c r="A1490" s="72" t="s">
        <v>30</v>
      </c>
      <c r="B1490" s="48" t="s">
        <v>31</v>
      </c>
      <c r="C1490" s="111" t="n">
        <v>54800</v>
      </c>
      <c r="D1490" s="111"/>
      <c r="E1490" s="69" t="n">
        <f aca="false">SUM(C1490:D1490)</f>
        <v>54800</v>
      </c>
    </row>
    <row r="1491" customFormat="false" ht="12.8" hidden="false" customHeight="false" outlineLevel="0" collapsed="false">
      <c r="A1491" s="72" t="s">
        <v>655</v>
      </c>
      <c r="B1491" s="48" t="s">
        <v>656</v>
      </c>
      <c r="C1491" s="111"/>
      <c r="D1491" s="111"/>
      <c r="E1491" s="69" t="n">
        <f aca="false">SUM(C1491:D1491)</f>
        <v>0</v>
      </c>
    </row>
    <row r="1492" customFormat="false" ht="32.8" hidden="false" customHeight="false" outlineLevel="0" collapsed="false">
      <c r="A1492" s="72" t="s">
        <v>145</v>
      </c>
      <c r="B1492" s="79" t="s">
        <v>146</v>
      </c>
      <c r="C1492" s="111" t="n">
        <v>5000</v>
      </c>
      <c r="D1492" s="111"/>
      <c r="E1492" s="69" t="n">
        <f aca="false">SUM(C1492:D1492)</f>
        <v>5000</v>
      </c>
    </row>
    <row r="1493" customFormat="false" ht="12.8" hidden="false" customHeight="false" outlineLevel="0" collapsed="false">
      <c r="A1493" s="72"/>
      <c r="B1493" s="48"/>
      <c r="C1493" s="69"/>
      <c r="D1493" s="69"/>
      <c r="E1493" s="186" t="n">
        <f aca="false">SUM(C1493:D1493)</f>
        <v>0</v>
      </c>
    </row>
    <row r="1494" customFormat="false" ht="57.45" hidden="false" customHeight="false" outlineLevel="0" collapsed="false">
      <c r="A1494" s="61" t="s">
        <v>797</v>
      </c>
      <c r="B1494" s="76" t="s">
        <v>19</v>
      </c>
      <c r="C1494" s="108" t="n">
        <f aca="false">SUM(C1496:C1501)</f>
        <v>2159900</v>
      </c>
      <c r="D1494" s="108" t="n">
        <f aca="false">SUM(D1496:D1501)</f>
        <v>0</v>
      </c>
      <c r="E1494" s="108" t="n">
        <f aca="false">SUM(C1494:D1494)</f>
        <v>2159900</v>
      </c>
    </row>
    <row r="1495" customFormat="false" ht="22.35" hidden="false" customHeight="false" outlineLevel="0" collapsed="false">
      <c r="A1495" s="67" t="s">
        <v>26</v>
      </c>
      <c r="B1495" s="68"/>
      <c r="C1495" s="70" t="n">
        <f aca="false">SUM(C1496:C1500)</f>
        <v>2159900</v>
      </c>
      <c r="D1495" s="70" t="n">
        <f aca="false">SUM(D1496:D1500)</f>
        <v>0</v>
      </c>
      <c r="E1495" s="69" t="n">
        <f aca="false">SUM(C1495:D1495)</f>
        <v>2159900</v>
      </c>
    </row>
    <row r="1496" customFormat="false" ht="22.35" hidden="false" customHeight="false" outlineLevel="0" collapsed="false">
      <c r="A1496" s="72" t="s">
        <v>654</v>
      </c>
      <c r="B1496" s="48" t="s">
        <v>618</v>
      </c>
      <c r="C1496" s="111" t="n">
        <v>2036900</v>
      </c>
      <c r="D1496" s="111"/>
      <c r="E1496" s="69" t="n">
        <f aca="false">SUM(C1496:D1496)</f>
        <v>2036900</v>
      </c>
    </row>
    <row r="1497" customFormat="false" ht="32.8" hidden="false" customHeight="false" outlineLevel="0" collapsed="false">
      <c r="A1497" s="72" t="s">
        <v>30</v>
      </c>
      <c r="B1497" s="48" t="s">
        <v>31</v>
      </c>
      <c r="C1497" s="69" t="n">
        <v>113000</v>
      </c>
      <c r="D1497" s="69"/>
      <c r="E1497" s="69" t="n">
        <f aca="false">SUM(C1497:D1497)</f>
        <v>113000</v>
      </c>
    </row>
    <row r="1498" customFormat="false" ht="32.8" hidden="false" customHeight="false" outlineLevel="0" collapsed="false">
      <c r="A1498" s="72" t="s">
        <v>798</v>
      </c>
      <c r="B1498" s="48" t="s">
        <v>799</v>
      </c>
      <c r="C1498" s="69" t="n">
        <v>10000</v>
      </c>
      <c r="D1498" s="69"/>
      <c r="E1498" s="69" t="n">
        <f aca="false">SUM(C1498:D1498)</f>
        <v>10000</v>
      </c>
    </row>
    <row r="1499" customFormat="false" ht="32.8" hidden="false" customHeight="false" outlineLevel="0" collapsed="false">
      <c r="A1499" s="72" t="s">
        <v>145</v>
      </c>
      <c r="B1499" s="48" t="s">
        <v>146</v>
      </c>
      <c r="C1499" s="69"/>
      <c r="D1499" s="69"/>
      <c r="E1499" s="69" t="n">
        <f aca="false">SUM(C1499:D1499)</f>
        <v>0</v>
      </c>
    </row>
    <row r="1500" customFormat="false" ht="12.8" hidden="false" customHeight="false" outlineLevel="0" collapsed="false">
      <c r="A1500" s="72" t="s">
        <v>655</v>
      </c>
      <c r="B1500" s="48" t="s">
        <v>656</v>
      </c>
      <c r="C1500" s="69"/>
      <c r="D1500" s="69"/>
      <c r="E1500" s="69" t="n">
        <f aca="false">SUM(C1500:D1500)</f>
        <v>0</v>
      </c>
    </row>
    <row r="1501" customFormat="false" ht="22.35" hidden="false" customHeight="false" outlineLevel="0" collapsed="false">
      <c r="A1501" s="72" t="s">
        <v>57</v>
      </c>
      <c r="B1501" s="79" t="s">
        <v>58</v>
      </c>
      <c r="C1501" s="69"/>
      <c r="D1501" s="69"/>
      <c r="E1501" s="69" t="n">
        <f aca="false">SUM(C1501:D1501)</f>
        <v>0</v>
      </c>
    </row>
    <row r="1502" customFormat="false" ht="12.8" hidden="false" customHeight="false" outlineLevel="0" collapsed="false">
      <c r="A1502" s="72"/>
      <c r="B1502" s="87"/>
      <c r="C1502" s="69"/>
      <c r="D1502" s="69"/>
      <c r="E1502" s="69" t="n">
        <f aca="false">SUM(C1502:D1502)</f>
        <v>0</v>
      </c>
    </row>
    <row r="1503" customFormat="false" ht="57.45" hidden="false" customHeight="false" outlineLevel="0" collapsed="false">
      <c r="A1503" s="61" t="s">
        <v>800</v>
      </c>
      <c r="B1503" s="76" t="s">
        <v>19</v>
      </c>
      <c r="C1503" s="108" t="n">
        <f aca="false">SUM(C1505:C1508)</f>
        <v>1351200</v>
      </c>
      <c r="D1503" s="108" t="n">
        <f aca="false">SUM(D1505:D1508)</f>
        <v>0</v>
      </c>
      <c r="E1503" s="108" t="n">
        <f aca="false">SUM(C1503:D1503)</f>
        <v>1351200</v>
      </c>
    </row>
    <row r="1504" customFormat="false" ht="22.35" hidden="false" customHeight="false" outlineLevel="0" collapsed="false">
      <c r="A1504" s="67" t="s">
        <v>26</v>
      </c>
      <c r="B1504" s="179"/>
      <c r="C1504" s="111" t="n">
        <f aca="false">SUM(C1505:C1508)</f>
        <v>1351200</v>
      </c>
      <c r="D1504" s="112"/>
      <c r="E1504" s="69" t="n">
        <f aca="false">SUM(C1504:D1504)</f>
        <v>1351200</v>
      </c>
    </row>
    <row r="1505" customFormat="false" ht="22.35" hidden="false" customHeight="false" outlineLevel="0" collapsed="false">
      <c r="A1505" s="72" t="s">
        <v>654</v>
      </c>
      <c r="B1505" s="48" t="s">
        <v>618</v>
      </c>
      <c r="C1505" s="111" t="n">
        <v>1327700</v>
      </c>
      <c r="D1505" s="111"/>
      <c r="E1505" s="69" t="n">
        <f aca="false">SUM(C1505:D1505)</f>
        <v>1327700</v>
      </c>
    </row>
    <row r="1506" customFormat="false" ht="32.8" hidden="false" customHeight="false" outlineLevel="0" collapsed="false">
      <c r="A1506" s="72" t="s">
        <v>30</v>
      </c>
      <c r="B1506" s="48" t="s">
        <v>31</v>
      </c>
      <c r="C1506" s="69" t="n">
        <v>23500</v>
      </c>
      <c r="D1506" s="69"/>
      <c r="E1506" s="69" t="n">
        <f aca="false">SUM(C1506:D1506)</f>
        <v>23500</v>
      </c>
    </row>
    <row r="1507" customFormat="false" ht="12.8" hidden="false" customHeight="false" outlineLevel="0" collapsed="false">
      <c r="A1507" s="72" t="s">
        <v>655</v>
      </c>
      <c r="B1507" s="48" t="s">
        <v>656</v>
      </c>
      <c r="C1507" s="69"/>
      <c r="D1507" s="69"/>
      <c r="E1507" s="69" t="n">
        <f aca="false">SUM(C1507:D1507)</f>
        <v>0</v>
      </c>
    </row>
    <row r="1508" customFormat="false" ht="22.35" hidden="false" customHeight="false" outlineLevel="0" collapsed="false">
      <c r="A1508" s="72" t="s">
        <v>658</v>
      </c>
      <c r="B1508" s="79" t="s">
        <v>620</v>
      </c>
      <c r="C1508" s="111"/>
      <c r="D1508" s="111"/>
      <c r="E1508" s="69"/>
    </row>
    <row r="1509" customFormat="false" ht="12.8" hidden="false" customHeight="false" outlineLevel="0" collapsed="false">
      <c r="A1509" s="72"/>
      <c r="B1509" s="48"/>
      <c r="C1509" s="69"/>
      <c r="D1509" s="69"/>
      <c r="E1509" s="69" t="n">
        <f aca="false">SUM(C1509:D1509)</f>
        <v>0</v>
      </c>
    </row>
    <row r="1510" customFormat="false" ht="57.45" hidden="false" customHeight="false" outlineLevel="0" collapsed="false">
      <c r="A1510" s="61" t="s">
        <v>801</v>
      </c>
      <c r="B1510" s="76" t="s">
        <v>19</v>
      </c>
      <c r="C1510" s="108" t="n">
        <f aca="false">SUM(C1512:C1515)</f>
        <v>2750800</v>
      </c>
      <c r="D1510" s="108" t="n">
        <f aca="false">SUM(D1512:D1517)</f>
        <v>0</v>
      </c>
      <c r="E1510" s="108" t="n">
        <f aca="false">SUM(C1510:D1510)</f>
        <v>2750800</v>
      </c>
    </row>
    <row r="1511" customFormat="false" ht="22.35" hidden="false" customHeight="false" outlineLevel="0" collapsed="false">
      <c r="A1511" s="67" t="s">
        <v>26</v>
      </c>
      <c r="B1511" s="179"/>
      <c r="C1511" s="111" t="n">
        <f aca="false">SUM(C1512:C1515)</f>
        <v>2750800</v>
      </c>
      <c r="D1511" s="112"/>
      <c r="E1511" s="69" t="n">
        <f aca="false">SUM(C1511:D1511)</f>
        <v>2750800</v>
      </c>
    </row>
    <row r="1512" customFormat="false" ht="22.35" hidden="false" customHeight="false" outlineLevel="0" collapsed="false">
      <c r="A1512" s="72" t="s">
        <v>654</v>
      </c>
      <c r="B1512" s="48" t="s">
        <v>618</v>
      </c>
      <c r="C1512" s="111" t="n">
        <v>2617800</v>
      </c>
      <c r="D1512" s="111"/>
      <c r="E1512" s="69" t="n">
        <f aca="false">SUM(C1512:D1512)</f>
        <v>2617800</v>
      </c>
    </row>
    <row r="1513" customFormat="false" ht="32.8" hidden="false" customHeight="false" outlineLevel="0" collapsed="false">
      <c r="A1513" s="72" t="s">
        <v>30</v>
      </c>
      <c r="B1513" s="48" t="s">
        <v>31</v>
      </c>
      <c r="C1513" s="69" t="n">
        <v>133000</v>
      </c>
      <c r="D1513" s="69"/>
      <c r="E1513" s="69" t="n">
        <f aca="false">SUM(C1513:D1513)</f>
        <v>133000</v>
      </c>
    </row>
    <row r="1514" customFormat="false" ht="12.8" hidden="false" customHeight="false" outlineLevel="0" collapsed="false">
      <c r="A1514" s="72" t="s">
        <v>655</v>
      </c>
      <c r="B1514" s="48" t="s">
        <v>656</v>
      </c>
      <c r="C1514" s="69"/>
      <c r="D1514" s="69"/>
      <c r="E1514" s="69" t="n">
        <f aca="false">SUM(C1514:D1514)</f>
        <v>0</v>
      </c>
    </row>
    <row r="1515" customFormat="false" ht="22.35" hidden="false" customHeight="false" outlineLevel="0" collapsed="false">
      <c r="A1515" s="72" t="s">
        <v>658</v>
      </c>
      <c r="B1515" s="79" t="s">
        <v>620</v>
      </c>
      <c r="C1515" s="111"/>
      <c r="D1515" s="111"/>
      <c r="E1515" s="69"/>
    </row>
    <row r="1516" customFormat="false" ht="32.8" hidden="false" customHeight="false" outlineLevel="0" collapsed="false">
      <c r="A1516" s="72" t="s">
        <v>55</v>
      </c>
      <c r="B1516" s="79" t="s">
        <v>56</v>
      </c>
      <c r="C1516" s="69"/>
      <c r="D1516" s="69"/>
      <c r="E1516" s="69"/>
    </row>
    <row r="1517" customFormat="false" ht="12.8" hidden="false" customHeight="false" outlineLevel="0" collapsed="false">
      <c r="A1517" s="72"/>
      <c r="B1517" s="87"/>
      <c r="C1517" s="69"/>
      <c r="D1517" s="69"/>
      <c r="E1517" s="69" t="n">
        <f aca="false">SUM(C1517:D1517)</f>
        <v>0</v>
      </c>
    </row>
    <row r="1518" customFormat="false" ht="57.45" hidden="false" customHeight="false" outlineLevel="0" collapsed="false">
      <c r="A1518" s="61" t="s">
        <v>802</v>
      </c>
      <c r="B1518" s="76" t="s">
        <v>19</v>
      </c>
      <c r="C1518" s="183" t="n">
        <f aca="false">SUM(C1520:C1523)</f>
        <v>1806230</v>
      </c>
      <c r="D1518" s="183" t="n">
        <f aca="false">SUM(D1520:D1521)</f>
        <v>0</v>
      </c>
      <c r="E1518" s="183" t="n">
        <f aca="false">SUM(C1518:D1518)</f>
        <v>1806230</v>
      </c>
    </row>
    <row r="1519" customFormat="false" ht="22.35" hidden="false" customHeight="false" outlineLevel="0" collapsed="false">
      <c r="A1519" s="67" t="s">
        <v>26</v>
      </c>
      <c r="B1519" s="179"/>
      <c r="C1519" s="185" t="n">
        <f aca="false">SUM(C1520:C1523)</f>
        <v>1806230</v>
      </c>
      <c r="D1519" s="186"/>
      <c r="E1519" s="69" t="n">
        <f aca="false">SUM(C1519:D1519)</f>
        <v>1806230</v>
      </c>
    </row>
    <row r="1520" customFormat="false" ht="22.35" hidden="false" customHeight="false" outlineLevel="0" collapsed="false">
      <c r="A1520" s="72" t="s">
        <v>654</v>
      </c>
      <c r="B1520" s="48" t="s">
        <v>618</v>
      </c>
      <c r="C1520" s="185" t="n">
        <v>1719730</v>
      </c>
      <c r="D1520" s="185"/>
      <c r="E1520" s="69" t="n">
        <f aca="false">SUM(C1520:D1520)</f>
        <v>1719730</v>
      </c>
    </row>
    <row r="1521" customFormat="false" ht="32.8" hidden="false" customHeight="false" outlineLevel="0" collapsed="false">
      <c r="A1521" s="72" t="s">
        <v>30</v>
      </c>
      <c r="B1521" s="48" t="s">
        <v>31</v>
      </c>
      <c r="C1521" s="69" t="n">
        <v>48000</v>
      </c>
      <c r="D1521" s="69"/>
      <c r="E1521" s="69" t="n">
        <f aca="false">SUM(C1521:D1521)</f>
        <v>48000</v>
      </c>
    </row>
    <row r="1522" customFormat="false" ht="32.8" hidden="false" customHeight="false" outlineLevel="0" collapsed="false">
      <c r="A1522" s="72" t="s">
        <v>145</v>
      </c>
      <c r="B1522" s="48" t="s">
        <v>146</v>
      </c>
      <c r="C1522" s="69" t="n">
        <v>38500</v>
      </c>
      <c r="D1522" s="69"/>
      <c r="E1522" s="69" t="n">
        <f aca="false">SUM(C1522:D1522)</f>
        <v>38500</v>
      </c>
    </row>
    <row r="1523" customFormat="false" ht="22.35" hidden="false" customHeight="false" outlineLevel="0" collapsed="false">
      <c r="A1523" s="72" t="s">
        <v>658</v>
      </c>
      <c r="B1523" s="79" t="s">
        <v>620</v>
      </c>
      <c r="C1523" s="185"/>
      <c r="D1523" s="185"/>
      <c r="E1523" s="69"/>
    </row>
    <row r="1524" customFormat="false" ht="12.8" hidden="false" customHeight="false" outlineLevel="0" collapsed="false">
      <c r="A1524" s="72"/>
      <c r="B1524" s="48"/>
      <c r="C1524" s="69"/>
      <c r="D1524" s="69"/>
      <c r="E1524" s="69"/>
    </row>
    <row r="1525" customFormat="false" ht="57.45" hidden="false" customHeight="false" outlineLevel="0" collapsed="false">
      <c r="A1525" s="61" t="s">
        <v>803</v>
      </c>
      <c r="B1525" s="76" t="s">
        <v>19</v>
      </c>
      <c r="C1525" s="108" t="n">
        <f aca="false">SUM(C1527:C1530)</f>
        <v>1775700</v>
      </c>
      <c r="D1525" s="108" t="n">
        <f aca="false">SUM(D1527:D1531)</f>
        <v>0</v>
      </c>
      <c r="E1525" s="108" t="n">
        <f aca="false">SUM(C1525:D1525)</f>
        <v>1775700</v>
      </c>
    </row>
    <row r="1526" customFormat="false" ht="22.35" hidden="false" customHeight="false" outlineLevel="0" collapsed="false">
      <c r="A1526" s="67" t="s">
        <v>26</v>
      </c>
      <c r="B1526" s="179"/>
      <c r="C1526" s="111" t="n">
        <f aca="false">SUM(C1527:C1530)</f>
        <v>1775700</v>
      </c>
      <c r="D1526" s="112"/>
      <c r="E1526" s="69" t="n">
        <f aca="false">SUM(C1526:D1526)</f>
        <v>1775700</v>
      </c>
    </row>
    <row r="1527" customFormat="false" ht="22.35" hidden="false" customHeight="false" outlineLevel="0" collapsed="false">
      <c r="A1527" s="72" t="s">
        <v>654</v>
      </c>
      <c r="B1527" s="48" t="s">
        <v>618</v>
      </c>
      <c r="C1527" s="111" t="n">
        <v>1701200</v>
      </c>
      <c r="D1527" s="111"/>
      <c r="E1527" s="69" t="n">
        <f aca="false">SUM(C1527:D1527)</f>
        <v>1701200</v>
      </c>
    </row>
    <row r="1528" customFormat="false" ht="32.8" hidden="false" customHeight="false" outlineLevel="0" collapsed="false">
      <c r="A1528" s="72" t="s">
        <v>30</v>
      </c>
      <c r="B1528" s="48" t="s">
        <v>31</v>
      </c>
      <c r="C1528" s="111" t="n">
        <v>49500</v>
      </c>
      <c r="D1528" s="111"/>
      <c r="E1528" s="69" t="n">
        <f aca="false">SUM(C1528:D1528)</f>
        <v>49500</v>
      </c>
    </row>
    <row r="1529" customFormat="false" ht="22.35" hidden="false" customHeight="false" outlineLevel="0" collapsed="false">
      <c r="A1529" s="72" t="s">
        <v>658</v>
      </c>
      <c r="B1529" s="48" t="s">
        <v>620</v>
      </c>
      <c r="C1529" s="111" t="n">
        <v>25000</v>
      </c>
      <c r="D1529" s="111"/>
      <c r="E1529" s="69" t="n">
        <f aca="false">SUM(C1529:D1529)</f>
        <v>25000</v>
      </c>
    </row>
    <row r="1530" customFormat="false" ht="12.8" hidden="false" customHeight="false" outlineLevel="0" collapsed="false">
      <c r="A1530" s="72" t="s">
        <v>655</v>
      </c>
      <c r="B1530" s="48" t="s">
        <v>656</v>
      </c>
      <c r="C1530" s="69"/>
      <c r="D1530" s="69"/>
      <c r="E1530" s="69" t="n">
        <f aca="false">SUM(C1530:D1530)</f>
        <v>0</v>
      </c>
    </row>
    <row r="1531" customFormat="false" ht="12.8" hidden="false" customHeight="false" outlineLevel="0" collapsed="false">
      <c r="A1531" s="72"/>
      <c r="B1531" s="48"/>
      <c r="C1531" s="82"/>
      <c r="D1531" s="82"/>
      <c r="E1531" s="82" t="n">
        <f aca="false">SUM(C1531:D1531)</f>
        <v>0</v>
      </c>
    </row>
    <row r="1532" customFormat="false" ht="57.45" hidden="false" customHeight="false" outlineLevel="0" collapsed="false">
      <c r="A1532" s="61" t="s">
        <v>804</v>
      </c>
      <c r="B1532" s="76" t="s">
        <v>19</v>
      </c>
      <c r="C1532" s="118" t="n">
        <f aca="false">SUM(C1534:C1540)</f>
        <v>3965900</v>
      </c>
      <c r="D1532" s="118" t="n">
        <f aca="false">SUM(D1534:D1540)</f>
        <v>0</v>
      </c>
      <c r="E1532" s="118" t="n">
        <f aca="false">SUM(C1532:D1532)</f>
        <v>3965900</v>
      </c>
    </row>
    <row r="1533" customFormat="false" ht="22.35" hidden="false" customHeight="false" outlineLevel="0" collapsed="false">
      <c r="A1533" s="67" t="s">
        <v>26</v>
      </c>
      <c r="B1533" s="68"/>
      <c r="C1533" s="70" t="n">
        <f aca="false">SUM(C1534:C1539)</f>
        <v>3965900</v>
      </c>
      <c r="D1533" s="70" t="n">
        <f aca="false">SUM(D1534:D1539)</f>
        <v>0</v>
      </c>
      <c r="E1533" s="69" t="n">
        <f aca="false">SUM(C1533:D1533)</f>
        <v>3965900</v>
      </c>
    </row>
    <row r="1534" customFormat="false" ht="22.35" hidden="false" customHeight="false" outlineLevel="0" collapsed="false">
      <c r="A1534" s="72" t="s">
        <v>654</v>
      </c>
      <c r="B1534" s="48" t="s">
        <v>618</v>
      </c>
      <c r="C1534" s="111" t="n">
        <v>3788900</v>
      </c>
      <c r="D1534" s="111"/>
      <c r="E1534" s="69" t="n">
        <f aca="false">SUM(C1534:D1534)</f>
        <v>3788900</v>
      </c>
    </row>
    <row r="1535" customFormat="false" ht="32.8" hidden="false" customHeight="false" outlineLevel="0" collapsed="false">
      <c r="A1535" s="72" t="s">
        <v>30</v>
      </c>
      <c r="B1535" s="48" t="s">
        <v>31</v>
      </c>
      <c r="C1535" s="69" t="n">
        <v>177000</v>
      </c>
      <c r="D1535" s="69"/>
      <c r="E1535" s="69" t="n">
        <f aca="false">SUM(C1535:D1535)</f>
        <v>177000</v>
      </c>
    </row>
    <row r="1536" customFormat="false" ht="43.25" hidden="false" customHeight="false" outlineLevel="0" collapsed="false">
      <c r="A1536" s="72" t="s">
        <v>328</v>
      </c>
      <c r="B1536" s="48" t="s">
        <v>329</v>
      </c>
      <c r="C1536" s="69"/>
      <c r="D1536" s="69"/>
      <c r="E1536" s="69"/>
    </row>
    <row r="1537" customFormat="false" ht="12.8" hidden="false" customHeight="false" outlineLevel="0" collapsed="false">
      <c r="A1537" s="72" t="s">
        <v>655</v>
      </c>
      <c r="B1537" s="48" t="s">
        <v>656</v>
      </c>
      <c r="C1537" s="69"/>
      <c r="D1537" s="69"/>
      <c r="E1537" s="69" t="n">
        <f aca="false">SUM(C1537:D1537)</f>
        <v>0</v>
      </c>
    </row>
    <row r="1538" customFormat="false" ht="22.35" hidden="false" customHeight="false" outlineLevel="0" collapsed="false">
      <c r="A1538" s="72" t="s">
        <v>658</v>
      </c>
      <c r="B1538" s="79" t="s">
        <v>620</v>
      </c>
      <c r="C1538" s="111"/>
      <c r="D1538" s="111"/>
      <c r="E1538" s="69" t="n">
        <f aca="false">SUM(C1538:D1538)</f>
        <v>0</v>
      </c>
    </row>
    <row r="1539" customFormat="false" ht="53.7" hidden="false" customHeight="false" outlineLevel="0" collapsed="false">
      <c r="A1539" s="72" t="s">
        <v>667</v>
      </c>
      <c r="B1539" s="79" t="s">
        <v>668</v>
      </c>
      <c r="C1539" s="111"/>
      <c r="D1539" s="111"/>
      <c r="E1539" s="69" t="n">
        <f aca="false">SUM(C1539:D1539)</f>
        <v>0</v>
      </c>
    </row>
    <row r="1540" customFormat="false" ht="22.35" hidden="false" customHeight="false" outlineLevel="0" collapsed="false">
      <c r="A1540" s="72" t="s">
        <v>57</v>
      </c>
      <c r="B1540" s="48" t="s">
        <v>58</v>
      </c>
      <c r="C1540" s="69"/>
      <c r="D1540" s="69"/>
      <c r="E1540" s="69" t="n">
        <f aca="false">SUM(C1540:D1540)</f>
        <v>0</v>
      </c>
    </row>
    <row r="1541" customFormat="false" ht="12.8" hidden="false" customHeight="false" outlineLevel="0" collapsed="false">
      <c r="A1541" s="72"/>
      <c r="B1541" s="87"/>
      <c r="C1541" s="69"/>
      <c r="D1541" s="69"/>
      <c r="E1541" s="69" t="n">
        <f aca="false">SUM(C1541:D1541)</f>
        <v>0</v>
      </c>
    </row>
    <row r="1542" customFormat="false" ht="57.45" hidden="false" customHeight="false" outlineLevel="0" collapsed="false">
      <c r="A1542" s="88" t="s">
        <v>805</v>
      </c>
      <c r="B1542" s="76" t="s">
        <v>19</v>
      </c>
      <c r="C1542" s="77" t="n">
        <f aca="false">SUM(C1544:C1553)</f>
        <v>7417532</v>
      </c>
      <c r="D1542" s="77" t="n">
        <f aca="false">SUM(D1544:D1553)</f>
        <v>0</v>
      </c>
      <c r="E1542" s="77" t="n">
        <f aca="false">C1542+D1542</f>
        <v>7417532</v>
      </c>
    </row>
    <row r="1543" customFormat="false" ht="22.35" hidden="false" customHeight="false" outlineLevel="0" collapsed="false">
      <c r="A1543" s="72" t="s">
        <v>26</v>
      </c>
      <c r="B1543" s="214"/>
      <c r="C1543" s="187" t="n">
        <f aca="false">SUM(C1544:C1549)</f>
        <v>7417532</v>
      </c>
      <c r="D1543" s="187"/>
      <c r="E1543" s="82" t="n">
        <f aca="false">C1543+D1543</f>
        <v>7417532</v>
      </c>
    </row>
    <row r="1544" customFormat="false" ht="22.35" hidden="false" customHeight="false" outlineLevel="0" collapsed="false">
      <c r="A1544" s="72" t="s">
        <v>654</v>
      </c>
      <c r="B1544" s="48" t="s">
        <v>618</v>
      </c>
      <c r="C1544" s="82" t="n">
        <v>6384100</v>
      </c>
      <c r="D1544" s="82"/>
      <c r="E1544" s="82" t="n">
        <f aca="false">C1544+D1544</f>
        <v>6384100</v>
      </c>
    </row>
    <row r="1545" customFormat="false" ht="32.8" hidden="false" customHeight="false" outlineLevel="0" collapsed="false">
      <c r="A1545" s="72" t="s">
        <v>30</v>
      </c>
      <c r="B1545" s="48" t="s">
        <v>31</v>
      </c>
      <c r="C1545" s="82" t="n">
        <v>543402</v>
      </c>
      <c r="D1545" s="82"/>
      <c r="E1545" s="82" t="n">
        <f aca="false">C1545+D1545</f>
        <v>543402</v>
      </c>
    </row>
    <row r="1546" customFormat="false" ht="22.35" hidden="false" customHeight="false" outlineLevel="0" collapsed="false">
      <c r="A1546" s="72" t="s">
        <v>658</v>
      </c>
      <c r="B1546" s="48" t="s">
        <v>620</v>
      </c>
      <c r="C1546" s="82" t="n">
        <f aca="false">50000+250000</f>
        <v>300000</v>
      </c>
      <c r="D1546" s="82"/>
      <c r="E1546" s="82" t="n">
        <f aca="false">C1546+D1546</f>
        <v>300000</v>
      </c>
    </row>
    <row r="1547" customFormat="false" ht="179.1" hidden="false" customHeight="false" outlineLevel="0" collapsed="false">
      <c r="A1547" s="126" t="s">
        <v>806</v>
      </c>
      <c r="B1547" s="48"/>
      <c r="C1547" s="82"/>
      <c r="D1547" s="82"/>
      <c r="E1547" s="82"/>
    </row>
    <row r="1548" customFormat="false" ht="43.25" hidden="false" customHeight="false" outlineLevel="0" collapsed="false">
      <c r="A1548" s="72" t="s">
        <v>660</v>
      </c>
      <c r="B1548" s="48" t="s">
        <v>626</v>
      </c>
      <c r="C1548" s="82" t="n">
        <v>69030</v>
      </c>
      <c r="D1548" s="82"/>
      <c r="E1548" s="82" t="n">
        <f aca="false">C1548+D1548</f>
        <v>69030</v>
      </c>
    </row>
    <row r="1549" customFormat="false" ht="32.8" hidden="false" customHeight="false" outlineLevel="0" collapsed="false">
      <c r="A1549" s="72" t="s">
        <v>145</v>
      </c>
      <c r="B1549" s="48" t="s">
        <v>146</v>
      </c>
      <c r="C1549" s="82" t="n">
        <v>121000</v>
      </c>
      <c r="D1549" s="82"/>
      <c r="E1549" s="82" t="n">
        <f aca="false">C1549+D1549</f>
        <v>121000</v>
      </c>
    </row>
    <row r="1550" customFormat="false" ht="43.25" hidden="false" customHeight="false" outlineLevel="0" collapsed="false">
      <c r="A1550" s="101" t="s">
        <v>328</v>
      </c>
      <c r="B1550" s="124" t="s">
        <v>329</v>
      </c>
      <c r="C1550" s="144"/>
      <c r="D1550" s="144"/>
      <c r="E1550" s="144"/>
    </row>
    <row r="1551" customFormat="false" ht="12.8" hidden="false" customHeight="false" outlineLevel="0" collapsed="false">
      <c r="A1551" s="72" t="s">
        <v>655</v>
      </c>
      <c r="B1551" s="48" t="s">
        <v>656</v>
      </c>
      <c r="C1551" s="82"/>
      <c r="D1551" s="82"/>
      <c r="E1551" s="82" t="n">
        <f aca="false">C1551+D1551</f>
        <v>0</v>
      </c>
    </row>
    <row r="1552" customFormat="false" ht="95.5" hidden="false" customHeight="false" outlineLevel="0" collapsed="false">
      <c r="A1552" s="126" t="s">
        <v>807</v>
      </c>
      <c r="B1552" s="48"/>
      <c r="C1552" s="82"/>
      <c r="D1552" s="82"/>
      <c r="E1552" s="82"/>
    </row>
    <row r="1553" customFormat="false" ht="22.35" hidden="false" customHeight="false" outlineLevel="0" collapsed="false">
      <c r="A1553" s="72" t="s">
        <v>57</v>
      </c>
      <c r="B1553" s="79" t="s">
        <v>58</v>
      </c>
      <c r="C1553" s="82"/>
      <c r="D1553" s="82"/>
      <c r="E1553" s="82" t="n">
        <f aca="false">C1553+D1553</f>
        <v>0</v>
      </c>
    </row>
    <row r="1554" customFormat="false" ht="12.8" hidden="false" customHeight="false" outlineLevel="0" collapsed="false">
      <c r="A1554" s="72"/>
      <c r="B1554" s="87"/>
      <c r="C1554" s="82"/>
      <c r="D1554" s="82"/>
      <c r="E1554" s="82"/>
    </row>
    <row r="1555" customFormat="false" ht="57.45" hidden="false" customHeight="false" outlineLevel="0" collapsed="false">
      <c r="A1555" s="61" t="s">
        <v>808</v>
      </c>
      <c r="B1555" s="76" t="s">
        <v>19</v>
      </c>
      <c r="C1555" s="183" t="n">
        <f aca="false">SUM(C1557:C1561)</f>
        <v>4402200</v>
      </c>
      <c r="D1555" s="183" t="n">
        <f aca="false">SUM(D1557:D1561)</f>
        <v>0</v>
      </c>
      <c r="E1555" s="183" t="n">
        <f aca="false">SUM(C1555:D1555)</f>
        <v>4402200</v>
      </c>
    </row>
    <row r="1556" customFormat="false" ht="22.35" hidden="false" customHeight="false" outlineLevel="0" collapsed="false">
      <c r="A1556" s="67" t="s">
        <v>26</v>
      </c>
      <c r="B1556" s="68"/>
      <c r="C1556" s="70" t="n">
        <f aca="false">SUM(C1557:C1560)</f>
        <v>4402200</v>
      </c>
      <c r="D1556" s="70" t="n">
        <f aca="false">SUM(D1557:D1560)</f>
        <v>0</v>
      </c>
      <c r="E1556" s="69" t="n">
        <f aca="false">SUM(C1556:D1556)</f>
        <v>4402200</v>
      </c>
    </row>
    <row r="1557" customFormat="false" ht="22.35" hidden="false" customHeight="false" outlineLevel="0" collapsed="false">
      <c r="A1557" s="72" t="s">
        <v>654</v>
      </c>
      <c r="B1557" s="48" t="s">
        <v>618</v>
      </c>
      <c r="C1557" s="185" t="n">
        <v>4374200</v>
      </c>
      <c r="D1557" s="185"/>
      <c r="E1557" s="69" t="n">
        <f aca="false">SUM(C1557:D1557)</f>
        <v>4374200</v>
      </c>
    </row>
    <row r="1558" customFormat="false" ht="32.8" hidden="false" customHeight="false" outlineLevel="0" collapsed="false">
      <c r="A1558" s="72" t="s">
        <v>30</v>
      </c>
      <c r="B1558" s="48" t="s">
        <v>31</v>
      </c>
      <c r="C1558" s="69" t="n">
        <v>28000</v>
      </c>
      <c r="D1558" s="69"/>
      <c r="E1558" s="69" t="n">
        <f aca="false">SUM(C1558:D1558)</f>
        <v>28000</v>
      </c>
    </row>
    <row r="1559" customFormat="false" ht="12.8" hidden="false" customHeight="false" outlineLevel="0" collapsed="false">
      <c r="A1559" s="72" t="s">
        <v>655</v>
      </c>
      <c r="B1559" s="48" t="s">
        <v>656</v>
      </c>
      <c r="C1559" s="69"/>
      <c r="D1559" s="69"/>
      <c r="E1559" s="69" t="n">
        <f aca="false">SUM(C1559:D1559)</f>
        <v>0</v>
      </c>
    </row>
    <row r="1560" customFormat="false" ht="22.35" hidden="false" customHeight="false" outlineLevel="0" collapsed="false">
      <c r="A1560" s="72" t="s">
        <v>658</v>
      </c>
      <c r="B1560" s="79" t="s">
        <v>620</v>
      </c>
      <c r="C1560" s="185"/>
      <c r="D1560" s="185"/>
      <c r="E1560" s="69"/>
    </row>
    <row r="1561" customFormat="false" ht="22.35" hidden="false" customHeight="false" outlineLevel="0" collapsed="false">
      <c r="A1561" s="72" t="s">
        <v>57</v>
      </c>
      <c r="B1561" s="48" t="s">
        <v>58</v>
      </c>
      <c r="C1561" s="69"/>
      <c r="D1561" s="69"/>
      <c r="E1561" s="69" t="n">
        <f aca="false">SUM(C1561:D1561)</f>
        <v>0</v>
      </c>
    </row>
    <row r="1562" customFormat="false" ht="12.8" hidden="false" customHeight="false" outlineLevel="0" collapsed="false">
      <c r="A1562" s="72"/>
      <c r="B1562" s="87"/>
      <c r="C1562" s="69"/>
      <c r="D1562" s="69"/>
      <c r="E1562" s="69" t="n">
        <f aca="false">SUM(C1562:D1562)</f>
        <v>0</v>
      </c>
    </row>
    <row r="1563" customFormat="false" ht="79.85" hidden="false" customHeight="false" outlineLevel="0" collapsed="false">
      <c r="A1563" s="61" t="s">
        <v>809</v>
      </c>
      <c r="B1563" s="76" t="s">
        <v>19</v>
      </c>
      <c r="C1563" s="183" t="n">
        <f aca="false">SUM(C1565:C1567)</f>
        <v>771100</v>
      </c>
      <c r="D1563" s="183" t="n">
        <f aca="false">SUM(D1565:D1565)</f>
        <v>0</v>
      </c>
      <c r="E1563" s="183" t="n">
        <f aca="false">SUM(C1563:D1563)</f>
        <v>771100</v>
      </c>
    </row>
    <row r="1564" customFormat="false" ht="22.35" hidden="false" customHeight="false" outlineLevel="0" collapsed="false">
      <c r="A1564" s="75" t="s">
        <v>26</v>
      </c>
      <c r="B1564" s="179"/>
      <c r="C1564" s="185" t="n">
        <f aca="false">SUM(C1565:C1567)</f>
        <v>771100</v>
      </c>
      <c r="D1564" s="186"/>
      <c r="E1564" s="69" t="n">
        <f aca="false">SUM(C1564:D1564)</f>
        <v>771100</v>
      </c>
    </row>
    <row r="1565" customFormat="false" ht="22.35" hidden="false" customHeight="false" outlineLevel="0" collapsed="false">
      <c r="A1565" s="72" t="s">
        <v>654</v>
      </c>
      <c r="B1565" s="48" t="s">
        <v>618</v>
      </c>
      <c r="C1565" s="185" t="n">
        <v>756100</v>
      </c>
      <c r="D1565" s="185"/>
      <c r="E1565" s="69" t="n">
        <f aca="false">SUM(C1565:D1565)</f>
        <v>756100</v>
      </c>
    </row>
    <row r="1566" customFormat="false" ht="32.8" hidden="false" customHeight="false" outlineLevel="0" collapsed="false">
      <c r="A1566" s="72" t="s">
        <v>30</v>
      </c>
      <c r="B1566" s="48" t="s">
        <v>31</v>
      </c>
      <c r="C1566" s="185" t="n">
        <v>15000</v>
      </c>
      <c r="D1566" s="185"/>
      <c r="E1566" s="69" t="n">
        <f aca="false">SUM(C1566:D1566)</f>
        <v>15000</v>
      </c>
    </row>
    <row r="1567" customFormat="false" ht="32.8" hidden="false" customHeight="false" outlineLevel="0" collapsed="false">
      <c r="A1567" s="72" t="s">
        <v>145</v>
      </c>
      <c r="B1567" s="48" t="s">
        <v>146</v>
      </c>
      <c r="C1567" s="185"/>
      <c r="D1567" s="185"/>
      <c r="E1567" s="69" t="n">
        <f aca="false">SUM(C1567:D1567)</f>
        <v>0</v>
      </c>
    </row>
    <row r="1568" customFormat="false" ht="12.8" hidden="false" customHeight="false" outlineLevel="0" collapsed="false">
      <c r="A1568" s="72"/>
      <c r="B1568" s="48"/>
      <c r="C1568" s="185"/>
      <c r="D1568" s="185"/>
      <c r="E1568" s="69"/>
    </row>
    <row r="1569" customFormat="false" ht="46.25" hidden="false" customHeight="false" outlineLevel="0" collapsed="false">
      <c r="A1569" s="61" t="s">
        <v>810</v>
      </c>
      <c r="B1569" s="76" t="s">
        <v>19</v>
      </c>
      <c r="C1569" s="118" t="n">
        <f aca="false">SUM(C1571:C1572)</f>
        <v>4120500</v>
      </c>
      <c r="D1569" s="118" t="n">
        <f aca="false">SUM(D1571:D1572)</f>
        <v>0</v>
      </c>
      <c r="E1569" s="118" t="n">
        <f aca="false">SUM(C1569:D1569)</f>
        <v>4120500</v>
      </c>
    </row>
    <row r="1570" customFormat="false" ht="22.35" hidden="false" customHeight="false" outlineLevel="0" collapsed="false">
      <c r="A1570" s="67" t="s">
        <v>26</v>
      </c>
      <c r="B1570" s="130"/>
      <c r="C1570" s="187" t="n">
        <f aca="false">SUM(C1571:C1572)</f>
        <v>4120500</v>
      </c>
      <c r="D1570" s="194"/>
      <c r="E1570" s="82" t="n">
        <f aca="false">SUM(C1570:D1570)</f>
        <v>4120500</v>
      </c>
    </row>
    <row r="1571" customFormat="false" ht="32.8" hidden="false" customHeight="false" outlineLevel="0" collapsed="false">
      <c r="A1571" s="72" t="s">
        <v>811</v>
      </c>
      <c r="B1571" s="87" t="s">
        <v>812</v>
      </c>
      <c r="C1571" s="82" t="n">
        <v>4114000</v>
      </c>
      <c r="D1571" s="82"/>
      <c r="E1571" s="82" t="n">
        <f aca="false">SUM(C1571:D1571)</f>
        <v>4114000</v>
      </c>
    </row>
    <row r="1572" customFormat="false" ht="32.8" hidden="false" customHeight="false" outlineLevel="0" collapsed="false">
      <c r="A1572" s="75" t="s">
        <v>30</v>
      </c>
      <c r="B1572" s="48" t="s">
        <v>31</v>
      </c>
      <c r="C1572" s="82" t="n">
        <v>6500</v>
      </c>
      <c r="D1572" s="82"/>
      <c r="E1572" s="82" t="n">
        <f aca="false">SUM(C1572:D1572)</f>
        <v>6500</v>
      </c>
    </row>
    <row r="1573" customFormat="false" ht="12.8" hidden="false" customHeight="false" outlineLevel="0" collapsed="false">
      <c r="A1573" s="72"/>
      <c r="B1573" s="48"/>
      <c r="C1573" s="194"/>
      <c r="D1573" s="194"/>
      <c r="E1573" s="194" t="n">
        <f aca="false">SUM(C1573:D1573)</f>
        <v>0</v>
      </c>
    </row>
    <row r="1574" customFormat="false" ht="57.45" hidden="false" customHeight="false" outlineLevel="0" collapsed="false">
      <c r="A1574" s="61" t="s">
        <v>813</v>
      </c>
      <c r="B1574" s="76" t="s">
        <v>19</v>
      </c>
      <c r="C1574" s="123" t="n">
        <f aca="false">SUM(C1576:C1577)</f>
        <v>23440200</v>
      </c>
      <c r="D1574" s="63" t="n">
        <f aca="false">SUM(D1576:D1577)</f>
        <v>0</v>
      </c>
      <c r="E1574" s="63" t="n">
        <f aca="false">SUM(C1574:D1574)</f>
        <v>23440200</v>
      </c>
    </row>
    <row r="1575" customFormat="false" ht="22.35" hidden="false" customHeight="false" outlineLevel="0" collapsed="false">
      <c r="A1575" s="67" t="s">
        <v>26</v>
      </c>
      <c r="B1575" s="179"/>
      <c r="C1575" s="206" t="n">
        <f aca="false">SUM(C1576:C1577)</f>
        <v>23440200</v>
      </c>
      <c r="D1575" s="215"/>
      <c r="E1575" s="69" t="n">
        <f aca="false">SUM(C1575:D1575)</f>
        <v>23440200</v>
      </c>
    </row>
    <row r="1576" customFormat="false" ht="32.8" hidden="false" customHeight="false" outlineLevel="0" collapsed="false">
      <c r="A1576" s="72" t="s">
        <v>811</v>
      </c>
      <c r="B1576" s="87" t="s">
        <v>812</v>
      </c>
      <c r="C1576" s="69" t="n">
        <f aca="false">23282700+100000</f>
        <v>23382700</v>
      </c>
      <c r="D1576" s="69"/>
      <c r="E1576" s="69" t="n">
        <f aca="false">SUM(C1576:D1576)</f>
        <v>23382700</v>
      </c>
    </row>
    <row r="1577" customFormat="false" ht="32.8" hidden="false" customHeight="false" outlineLevel="0" collapsed="false">
      <c r="A1577" s="75" t="s">
        <v>30</v>
      </c>
      <c r="B1577" s="48" t="s">
        <v>31</v>
      </c>
      <c r="C1577" s="69" t="n">
        <v>57500</v>
      </c>
      <c r="D1577" s="69"/>
      <c r="E1577" s="69" t="n">
        <f aca="false">SUM(C1577:D1577)</f>
        <v>57500</v>
      </c>
    </row>
    <row r="1578" customFormat="false" ht="12.8" hidden="false" customHeight="false" outlineLevel="0" collapsed="false">
      <c r="A1578" s="169"/>
      <c r="B1578" s="93"/>
      <c r="C1578" s="69"/>
      <c r="D1578" s="69"/>
      <c r="E1578" s="69" t="n">
        <f aca="false">SUM(C1578:D1578)</f>
        <v>0</v>
      </c>
    </row>
    <row r="1579" customFormat="false" ht="46.25" hidden="false" customHeight="false" outlineLevel="0" collapsed="false">
      <c r="A1579" s="61" t="s">
        <v>814</v>
      </c>
      <c r="B1579" s="76" t="s">
        <v>19</v>
      </c>
      <c r="C1579" s="108" t="n">
        <f aca="false">SUM(C1581:C1581)</f>
        <v>3852000</v>
      </c>
      <c r="D1579" s="108" t="n">
        <f aca="false">SUM(D1581:D1581)</f>
        <v>0</v>
      </c>
      <c r="E1579" s="108" t="n">
        <f aca="false">SUM(C1579:D1579)</f>
        <v>3852000</v>
      </c>
    </row>
    <row r="1580" customFormat="false" ht="22.35" hidden="false" customHeight="false" outlineLevel="0" collapsed="false">
      <c r="A1580" s="67" t="s">
        <v>26</v>
      </c>
      <c r="B1580" s="130"/>
      <c r="C1580" s="111" t="n">
        <f aca="false">SUM(C1581)</f>
        <v>3852000</v>
      </c>
      <c r="D1580" s="112"/>
      <c r="E1580" s="69" t="n">
        <f aca="false">SUM(C1580:D1580)</f>
        <v>3852000</v>
      </c>
    </row>
    <row r="1581" customFormat="false" ht="32.8" hidden="false" customHeight="false" outlineLevel="0" collapsed="false">
      <c r="A1581" s="72" t="s">
        <v>811</v>
      </c>
      <c r="B1581" s="87" t="s">
        <v>812</v>
      </c>
      <c r="C1581" s="69" t="n">
        <v>3852000</v>
      </c>
      <c r="D1581" s="69"/>
      <c r="E1581" s="69" t="n">
        <f aca="false">SUM(C1581:D1581)</f>
        <v>3852000</v>
      </c>
    </row>
    <row r="1582" customFormat="false" ht="12.8" hidden="false" customHeight="false" outlineLevel="0" collapsed="false">
      <c r="A1582" s="169"/>
      <c r="B1582" s="93"/>
      <c r="C1582" s="69"/>
      <c r="D1582" s="69"/>
      <c r="E1582" s="69" t="n">
        <f aca="false">SUM(C1582:D1582)</f>
        <v>0</v>
      </c>
    </row>
    <row r="1583" customFormat="false" ht="46.25" hidden="false" customHeight="false" outlineLevel="0" collapsed="false">
      <c r="A1583" s="61" t="s">
        <v>815</v>
      </c>
      <c r="B1583" s="76" t="s">
        <v>19</v>
      </c>
      <c r="C1583" s="108" t="n">
        <f aca="false">SUM(C1585:C1586)</f>
        <v>5006000</v>
      </c>
      <c r="D1583" s="108" t="n">
        <f aca="false">SUM(D1585:D1586)</f>
        <v>0</v>
      </c>
      <c r="E1583" s="108" t="n">
        <f aca="false">SUM(C1583:D1583)</f>
        <v>5006000</v>
      </c>
    </row>
    <row r="1584" customFormat="false" ht="22.35" hidden="false" customHeight="false" outlineLevel="0" collapsed="false">
      <c r="A1584" s="67" t="s">
        <v>26</v>
      </c>
      <c r="B1584" s="130"/>
      <c r="C1584" s="111" t="n">
        <f aca="false">SUM(C1585:C1586)</f>
        <v>5006000</v>
      </c>
      <c r="D1584" s="112"/>
      <c r="E1584" s="69" t="n">
        <f aca="false">SUM(C1584:D1584)</f>
        <v>5006000</v>
      </c>
    </row>
    <row r="1585" customFormat="false" ht="32.8" hidden="false" customHeight="false" outlineLevel="0" collapsed="false">
      <c r="A1585" s="72" t="s">
        <v>811</v>
      </c>
      <c r="B1585" s="87" t="s">
        <v>812</v>
      </c>
      <c r="C1585" s="69" t="n">
        <v>5000000</v>
      </c>
      <c r="D1585" s="69"/>
      <c r="E1585" s="69" t="n">
        <f aca="false">SUM(C1585:D1585)</f>
        <v>5000000</v>
      </c>
    </row>
    <row r="1586" customFormat="false" ht="32.8" hidden="false" customHeight="false" outlineLevel="0" collapsed="false">
      <c r="A1586" s="75" t="s">
        <v>30</v>
      </c>
      <c r="B1586" s="48" t="s">
        <v>31</v>
      </c>
      <c r="C1586" s="69" t="n">
        <v>6000</v>
      </c>
      <c r="D1586" s="69"/>
      <c r="E1586" s="69" t="n">
        <f aca="false">SUM(C1586:D1586)</f>
        <v>6000</v>
      </c>
    </row>
    <row r="1587" customFormat="false" ht="12.8" hidden="false" customHeight="false" outlineLevel="0" collapsed="false">
      <c r="A1587" s="75"/>
      <c r="B1587" s="48"/>
      <c r="C1587" s="69"/>
      <c r="D1587" s="69"/>
      <c r="E1587" s="69"/>
    </row>
    <row r="1588" customFormat="false" ht="57.45" hidden="false" customHeight="false" outlineLevel="0" collapsed="false">
      <c r="A1588" s="61" t="s">
        <v>816</v>
      </c>
      <c r="B1588" s="76" t="s">
        <v>19</v>
      </c>
      <c r="C1588" s="77" t="n">
        <f aca="false">C1590</f>
        <v>1000000</v>
      </c>
      <c r="D1588" s="77" t="n">
        <f aca="false">D1590</f>
        <v>0</v>
      </c>
      <c r="E1588" s="77" t="n">
        <f aca="false">SUM(C1588:D1588)</f>
        <v>1000000</v>
      </c>
    </row>
    <row r="1589" customFormat="false" ht="22.35" hidden="false" customHeight="false" outlineLevel="0" collapsed="false">
      <c r="A1589" s="67" t="s">
        <v>26</v>
      </c>
      <c r="B1589" s="179"/>
      <c r="C1589" s="151" t="n">
        <f aca="false">SUM(C1590)</f>
        <v>1000000</v>
      </c>
      <c r="D1589" s="216"/>
      <c r="E1589" s="69" t="n">
        <f aca="false">SUM(C1589:D1589)</f>
        <v>1000000</v>
      </c>
    </row>
    <row r="1590" customFormat="false" ht="32.8" hidden="false" customHeight="false" outlineLevel="0" collapsed="false">
      <c r="A1590" s="72" t="s">
        <v>811</v>
      </c>
      <c r="B1590" s="87" t="s">
        <v>812</v>
      </c>
      <c r="C1590" s="69" t="n">
        <v>1000000</v>
      </c>
      <c r="D1590" s="69"/>
      <c r="E1590" s="69" t="n">
        <f aca="false">SUM(C1590:D1590)</f>
        <v>1000000</v>
      </c>
    </row>
    <row r="1591" customFormat="false" ht="12.8" hidden="false" customHeight="false" outlineLevel="0" collapsed="false">
      <c r="A1591" s="72"/>
      <c r="B1591" s="87"/>
      <c r="C1591" s="69"/>
      <c r="D1591" s="69"/>
      <c r="E1591" s="69"/>
    </row>
    <row r="1592" customFormat="false" ht="46.25" hidden="false" customHeight="false" outlineLevel="0" collapsed="false">
      <c r="A1592" s="61" t="s">
        <v>817</v>
      </c>
      <c r="B1592" s="76" t="s">
        <v>19</v>
      </c>
      <c r="C1592" s="77" t="n">
        <f aca="false">C1594</f>
        <v>7100000</v>
      </c>
      <c r="D1592" s="77" t="n">
        <f aca="false">D1594</f>
        <v>0</v>
      </c>
      <c r="E1592" s="77" t="n">
        <f aca="false">SUM(C1592:D1592)</f>
        <v>7100000</v>
      </c>
    </row>
    <row r="1593" customFormat="false" ht="22.35" hidden="false" customHeight="false" outlineLevel="0" collapsed="false">
      <c r="A1593" s="67" t="s">
        <v>26</v>
      </c>
      <c r="B1593" s="179"/>
      <c r="C1593" s="151" t="n">
        <f aca="false">SUM(C1594)</f>
        <v>7100000</v>
      </c>
      <c r="D1593" s="216"/>
      <c r="E1593" s="69" t="n">
        <f aca="false">SUM(C1593:D1593)</f>
        <v>7100000</v>
      </c>
    </row>
    <row r="1594" customFormat="false" ht="32.8" hidden="false" customHeight="false" outlineLevel="0" collapsed="false">
      <c r="A1594" s="72" t="s">
        <v>811</v>
      </c>
      <c r="B1594" s="87" t="s">
        <v>812</v>
      </c>
      <c r="C1594" s="69" t="n">
        <v>7100000</v>
      </c>
      <c r="D1594" s="69"/>
      <c r="E1594" s="69" t="n">
        <f aca="false">SUM(C1594:D1594)</f>
        <v>7100000</v>
      </c>
    </row>
    <row r="1595" customFormat="false" ht="12.8" hidden="false" customHeight="false" outlineLevel="0" collapsed="false">
      <c r="A1595" s="75"/>
      <c r="B1595" s="87"/>
      <c r="C1595" s="69"/>
      <c r="D1595" s="69"/>
      <c r="E1595" s="69" t="n">
        <f aca="false">SUM(C1595:D1595)</f>
        <v>0</v>
      </c>
    </row>
    <row r="1596" customFormat="false" ht="68.65" hidden="false" customHeight="false" outlineLevel="0" collapsed="false">
      <c r="A1596" s="61" t="s">
        <v>818</v>
      </c>
      <c r="B1596" s="76" t="s">
        <v>19</v>
      </c>
      <c r="C1596" s="108" t="n">
        <f aca="false">SUM(C1598:C1598)</f>
        <v>3250000</v>
      </c>
      <c r="D1596" s="108" t="n">
        <f aca="false">SUM(D1598:D1598)</f>
        <v>0</v>
      </c>
      <c r="E1596" s="108" t="n">
        <f aca="false">SUM(C1596:D1596)</f>
        <v>3250000</v>
      </c>
    </row>
    <row r="1597" customFormat="false" ht="22.35" hidden="false" customHeight="false" outlineLevel="0" collapsed="false">
      <c r="A1597" s="67" t="s">
        <v>26</v>
      </c>
      <c r="B1597" s="130"/>
      <c r="C1597" s="111" t="n">
        <f aca="false">SUM(C1598)</f>
        <v>3250000</v>
      </c>
      <c r="D1597" s="112"/>
      <c r="E1597" s="69" t="n">
        <f aca="false">SUM(C1597:D1597)</f>
        <v>3250000</v>
      </c>
    </row>
    <row r="1598" customFormat="false" ht="32.8" hidden="false" customHeight="false" outlineLevel="0" collapsed="false">
      <c r="A1598" s="72" t="s">
        <v>811</v>
      </c>
      <c r="B1598" s="87" t="s">
        <v>812</v>
      </c>
      <c r="C1598" s="69" t="n">
        <v>3250000</v>
      </c>
      <c r="D1598" s="69"/>
      <c r="E1598" s="69" t="n">
        <f aca="false">SUM(C1598:D1598)</f>
        <v>3250000</v>
      </c>
    </row>
    <row r="1599" customFormat="false" ht="12.8" hidden="false" customHeight="false" outlineLevel="0" collapsed="false">
      <c r="A1599" s="169"/>
      <c r="B1599" s="93"/>
      <c r="C1599" s="69"/>
      <c r="D1599" s="69"/>
      <c r="E1599" s="69" t="n">
        <f aca="false">SUM(C1599:D1599)</f>
        <v>0</v>
      </c>
    </row>
    <row r="1600" customFormat="false" ht="57.45" hidden="false" customHeight="false" outlineLevel="0" collapsed="false">
      <c r="A1600" s="61" t="s">
        <v>819</v>
      </c>
      <c r="B1600" s="76" t="s">
        <v>19</v>
      </c>
      <c r="C1600" s="108" t="n">
        <f aca="false">SUM(C1602:C1603)</f>
        <v>1614000</v>
      </c>
      <c r="D1600" s="108" t="n">
        <f aca="false">SUM(D1602:D1603)</f>
        <v>0</v>
      </c>
      <c r="E1600" s="108" t="n">
        <f aca="false">SUM(C1600:D1600)</f>
        <v>1614000</v>
      </c>
    </row>
    <row r="1601" customFormat="false" ht="22.35" hidden="false" customHeight="false" outlineLevel="0" collapsed="false">
      <c r="A1601" s="67" t="s">
        <v>26</v>
      </c>
      <c r="B1601" s="130"/>
      <c r="C1601" s="111" t="n">
        <f aca="false">SUM(C1602:C1603)</f>
        <v>1614000</v>
      </c>
      <c r="D1601" s="112"/>
      <c r="E1601" s="69" t="n">
        <f aca="false">SUM(C1601:D1601)</f>
        <v>1614000</v>
      </c>
    </row>
    <row r="1602" customFormat="false" ht="32.8" hidden="false" customHeight="false" outlineLevel="0" collapsed="false">
      <c r="A1602" s="72" t="s">
        <v>811</v>
      </c>
      <c r="B1602" s="87" t="s">
        <v>812</v>
      </c>
      <c r="C1602" s="69" t="n">
        <v>1600000</v>
      </c>
      <c r="D1602" s="69"/>
      <c r="E1602" s="69" t="n">
        <f aca="false">SUM(C1602:D1602)</f>
        <v>1600000</v>
      </c>
    </row>
    <row r="1603" customFormat="false" ht="32.8" hidden="false" customHeight="false" outlineLevel="0" collapsed="false">
      <c r="A1603" s="72" t="s">
        <v>30</v>
      </c>
      <c r="B1603" s="48" t="s">
        <v>31</v>
      </c>
      <c r="C1603" s="111" t="n">
        <v>14000</v>
      </c>
      <c r="D1603" s="111"/>
      <c r="E1603" s="69" t="n">
        <f aca="false">SUM(C1603:D1603)</f>
        <v>14000</v>
      </c>
    </row>
    <row r="1604" customFormat="false" ht="12.8" hidden="false" customHeight="false" outlineLevel="0" collapsed="false">
      <c r="A1604" s="169"/>
      <c r="B1604" s="93"/>
      <c r="C1604" s="69"/>
      <c r="D1604" s="69"/>
      <c r="E1604" s="69" t="n">
        <f aca="false">SUM(C1604:D1604)</f>
        <v>0</v>
      </c>
    </row>
    <row r="1605" customFormat="false" ht="35.05" hidden="false" customHeight="false" outlineLevel="0" collapsed="false">
      <c r="A1605" s="61" t="s">
        <v>820</v>
      </c>
      <c r="B1605" s="76" t="s">
        <v>19</v>
      </c>
      <c r="C1605" s="108" t="n">
        <f aca="false">SUM(C1607:C1608)</f>
        <v>6950200</v>
      </c>
      <c r="D1605" s="108" t="n">
        <f aca="false">SUM(D1607:D1607)</f>
        <v>0</v>
      </c>
      <c r="E1605" s="108" t="n">
        <f aca="false">SUM(C1605:D1605)</f>
        <v>6950200</v>
      </c>
    </row>
    <row r="1606" customFormat="false" ht="22.35" hidden="false" customHeight="false" outlineLevel="0" collapsed="false">
      <c r="A1606" s="67" t="s">
        <v>26</v>
      </c>
      <c r="B1606" s="130"/>
      <c r="C1606" s="111" t="n">
        <f aca="false">SUM(C1607:C1608)</f>
        <v>6950200</v>
      </c>
      <c r="D1606" s="112"/>
      <c r="E1606" s="69" t="n">
        <f aca="false">SUM(C1606:D1606)</f>
        <v>6950200</v>
      </c>
    </row>
    <row r="1607" customFormat="false" ht="32.8" hidden="false" customHeight="false" outlineLevel="0" collapsed="false">
      <c r="A1607" s="72" t="s">
        <v>811</v>
      </c>
      <c r="B1607" s="87" t="s">
        <v>812</v>
      </c>
      <c r="C1607" s="69" t="n">
        <v>6950200</v>
      </c>
      <c r="D1607" s="69"/>
      <c r="E1607" s="69" t="n">
        <f aca="false">SUM(C1607:D1607)</f>
        <v>6950200</v>
      </c>
    </row>
    <row r="1608" customFormat="false" ht="32.8" hidden="false" customHeight="false" outlineLevel="0" collapsed="false">
      <c r="A1608" s="75" t="s">
        <v>30</v>
      </c>
      <c r="B1608" s="79" t="s">
        <v>31</v>
      </c>
      <c r="C1608" s="69"/>
      <c r="D1608" s="69"/>
      <c r="E1608" s="69" t="n">
        <f aca="false">SUM(C1608:D1608)</f>
        <v>0</v>
      </c>
    </row>
    <row r="1609" customFormat="false" ht="12.8" hidden="false" customHeight="false" outlineLevel="0" collapsed="false">
      <c r="A1609" s="169"/>
      <c r="B1609" s="93"/>
      <c r="C1609" s="69"/>
      <c r="D1609" s="69"/>
      <c r="E1609" s="69" t="n">
        <f aca="false">SUM(C1609:D1609)</f>
        <v>0</v>
      </c>
    </row>
    <row r="1610" customFormat="false" ht="46.25" hidden="false" customHeight="false" outlineLevel="0" collapsed="false">
      <c r="A1610" s="61" t="s">
        <v>821</v>
      </c>
      <c r="B1610" s="76" t="s">
        <v>19</v>
      </c>
      <c r="C1610" s="108" t="n">
        <f aca="false">SUM(C1612:C1612)</f>
        <v>5585800</v>
      </c>
      <c r="D1610" s="108" t="n">
        <f aca="false">SUM(D1612:D1612)</f>
        <v>0</v>
      </c>
      <c r="E1610" s="108" t="n">
        <f aca="false">SUM(C1610:D1610)</f>
        <v>5585800</v>
      </c>
    </row>
    <row r="1611" customFormat="false" ht="22.35" hidden="false" customHeight="false" outlineLevel="0" collapsed="false">
      <c r="A1611" s="67" t="s">
        <v>26</v>
      </c>
      <c r="B1611" s="130"/>
      <c r="C1611" s="111" t="n">
        <f aca="false">SUM(C1612)</f>
        <v>5585800</v>
      </c>
      <c r="D1611" s="112"/>
      <c r="E1611" s="69" t="n">
        <f aca="false">SUM(C1611:D1611)</f>
        <v>5585800</v>
      </c>
    </row>
    <row r="1612" customFormat="false" ht="32.8" hidden="false" customHeight="false" outlineLevel="0" collapsed="false">
      <c r="A1612" s="72" t="s">
        <v>811</v>
      </c>
      <c r="B1612" s="87" t="s">
        <v>812</v>
      </c>
      <c r="C1612" s="69" t="n">
        <v>5585800</v>
      </c>
      <c r="D1612" s="69"/>
      <c r="E1612" s="69" t="n">
        <f aca="false">SUM(C1612:D1612)</f>
        <v>5585800</v>
      </c>
    </row>
    <row r="1613" customFormat="false" ht="12.8" hidden="false" customHeight="false" outlineLevel="0" collapsed="false">
      <c r="A1613" s="75"/>
      <c r="B1613" s="87"/>
      <c r="C1613" s="82"/>
      <c r="D1613" s="82"/>
      <c r="E1613" s="82" t="n">
        <f aca="false">SUM(C1613:D1613)</f>
        <v>0</v>
      </c>
    </row>
    <row r="1614" customFormat="false" ht="46.25" hidden="false" customHeight="false" outlineLevel="0" collapsed="false">
      <c r="A1614" s="61" t="s">
        <v>822</v>
      </c>
      <c r="B1614" s="76" t="s">
        <v>19</v>
      </c>
      <c r="C1614" s="118" t="n">
        <f aca="false">SUM(C1616:C1616)</f>
        <v>7110200</v>
      </c>
      <c r="D1614" s="118" t="n">
        <f aca="false">SUM(D1616:D1616)</f>
        <v>0</v>
      </c>
      <c r="E1614" s="118" t="n">
        <f aca="false">SUM(C1614:D1614)</f>
        <v>7110200</v>
      </c>
    </row>
    <row r="1615" customFormat="false" ht="22.35" hidden="false" customHeight="false" outlineLevel="0" collapsed="false">
      <c r="A1615" s="67" t="s">
        <v>26</v>
      </c>
      <c r="B1615" s="130"/>
      <c r="C1615" s="111" t="n">
        <f aca="false">SUM(C1616)</f>
        <v>7110200</v>
      </c>
      <c r="D1615" s="112"/>
      <c r="E1615" s="69" t="n">
        <f aca="false">SUM(C1615:D1615)</f>
        <v>7110200</v>
      </c>
    </row>
    <row r="1616" customFormat="false" ht="32.8" hidden="false" customHeight="false" outlineLevel="0" collapsed="false">
      <c r="A1616" s="72" t="s">
        <v>811</v>
      </c>
      <c r="B1616" s="87" t="s">
        <v>812</v>
      </c>
      <c r="C1616" s="69" t="n">
        <v>7110200</v>
      </c>
      <c r="D1616" s="69"/>
      <c r="E1616" s="69" t="n">
        <f aca="false">SUM(C1616:D1616)</f>
        <v>7110200</v>
      </c>
    </row>
    <row r="1617" customFormat="false" ht="12.8" hidden="false" customHeight="false" outlineLevel="0" collapsed="false">
      <c r="A1617" s="72"/>
      <c r="B1617" s="48"/>
      <c r="C1617" s="69"/>
      <c r="D1617" s="69"/>
      <c r="E1617" s="69" t="n">
        <f aca="false">SUM(C1617:D1617)</f>
        <v>0</v>
      </c>
    </row>
    <row r="1618" customFormat="false" ht="23.85" hidden="false" customHeight="false" outlineLevel="0" collapsed="false">
      <c r="A1618" s="61" t="s">
        <v>823</v>
      </c>
      <c r="B1618" s="76" t="s">
        <v>19</v>
      </c>
      <c r="C1618" s="108" t="n">
        <f aca="false">SUM(C1620:C1620)</f>
        <v>4062500</v>
      </c>
      <c r="D1618" s="108"/>
      <c r="E1618" s="108" t="n">
        <f aca="false">SUM(C1618:D1618)</f>
        <v>4062500</v>
      </c>
    </row>
    <row r="1619" customFormat="false" ht="22.35" hidden="false" customHeight="false" outlineLevel="0" collapsed="false">
      <c r="A1619" s="67" t="s">
        <v>26</v>
      </c>
      <c r="B1619" s="48"/>
      <c r="C1619" s="111" t="n">
        <f aca="false">SUM(C1620)</f>
        <v>4062500</v>
      </c>
      <c r="D1619" s="112"/>
      <c r="E1619" s="69" t="n">
        <f aca="false">SUM(C1619:D1619)</f>
        <v>4062500</v>
      </c>
    </row>
    <row r="1620" customFormat="false" ht="32.8" hidden="false" customHeight="false" outlineLevel="0" collapsed="false">
      <c r="A1620" s="72" t="s">
        <v>811</v>
      </c>
      <c r="B1620" s="87" t="s">
        <v>812</v>
      </c>
      <c r="C1620" s="69" t="n">
        <v>4062500</v>
      </c>
      <c r="D1620" s="69"/>
      <c r="E1620" s="69" t="n">
        <f aca="false">SUM(C1620:D1620)</f>
        <v>4062500</v>
      </c>
    </row>
    <row r="1621" customFormat="false" ht="12.8" hidden="false" customHeight="false" outlineLevel="0" collapsed="false">
      <c r="A1621" s="72"/>
      <c r="B1621" s="48"/>
      <c r="C1621" s="69"/>
      <c r="D1621" s="69"/>
      <c r="E1621" s="69" t="n">
        <f aca="false">SUM(C1621:D1621)</f>
        <v>0</v>
      </c>
    </row>
    <row r="1622" customFormat="false" ht="23.85" hidden="false" customHeight="false" outlineLevel="0" collapsed="false">
      <c r="A1622" s="61" t="s">
        <v>824</v>
      </c>
      <c r="B1622" s="76" t="s">
        <v>19</v>
      </c>
      <c r="C1622" s="108" t="n">
        <f aca="false">SUM(C1624:C1624)</f>
        <v>2600000</v>
      </c>
      <c r="D1622" s="108" t="n">
        <f aca="false">SUM(D1624:D1624)</f>
        <v>0</v>
      </c>
      <c r="E1622" s="108" t="n">
        <f aca="false">SUM(C1622:D1622)</f>
        <v>2600000</v>
      </c>
    </row>
    <row r="1623" customFormat="false" ht="22.35" hidden="false" customHeight="false" outlineLevel="0" collapsed="false">
      <c r="A1623" s="67" t="s">
        <v>26</v>
      </c>
      <c r="B1623" s="68"/>
      <c r="C1623" s="151" t="n">
        <f aca="false">SUM(C1624)</f>
        <v>2600000</v>
      </c>
      <c r="D1623" s="166"/>
      <c r="E1623" s="82" t="n">
        <f aca="false">SUM(C1623:D1623)</f>
        <v>2600000</v>
      </c>
    </row>
    <row r="1624" customFormat="false" ht="32.8" hidden="false" customHeight="false" outlineLevel="0" collapsed="false">
      <c r="A1624" s="72" t="s">
        <v>811</v>
      </c>
      <c r="B1624" s="87" t="s">
        <v>812</v>
      </c>
      <c r="C1624" s="69" t="n">
        <v>2600000</v>
      </c>
      <c r="D1624" s="69"/>
      <c r="E1624" s="82" t="n">
        <f aca="false">SUM(C1624:D1624)</f>
        <v>2600000</v>
      </c>
    </row>
    <row r="1625" customFormat="false" ht="32.8" hidden="false" customHeight="false" outlineLevel="0" collapsed="false">
      <c r="A1625" s="72" t="s">
        <v>30</v>
      </c>
      <c r="B1625" s="87" t="s">
        <v>31</v>
      </c>
      <c r="C1625" s="69"/>
      <c r="D1625" s="69"/>
      <c r="E1625" s="69"/>
    </row>
    <row r="1626" customFormat="false" ht="12.8" hidden="false" customHeight="false" outlineLevel="0" collapsed="false">
      <c r="A1626" s="72"/>
      <c r="B1626" s="87"/>
      <c r="C1626" s="69"/>
      <c r="D1626" s="69"/>
      <c r="E1626" s="69"/>
    </row>
    <row r="1627" customFormat="false" ht="35.05" hidden="false" customHeight="false" outlineLevel="0" collapsed="false">
      <c r="A1627" s="61" t="s">
        <v>825</v>
      </c>
      <c r="B1627" s="76" t="s">
        <v>19</v>
      </c>
      <c r="C1627" s="108" t="n">
        <f aca="false">SUM(C1629:C1629)</f>
        <v>5100000</v>
      </c>
      <c r="D1627" s="108" t="n">
        <f aca="false">SUM(D1629:D1629)</f>
        <v>0</v>
      </c>
      <c r="E1627" s="108" t="n">
        <f aca="false">SUM(C1627:D1627)</f>
        <v>5100000</v>
      </c>
    </row>
    <row r="1628" customFormat="false" ht="22.35" hidden="false" customHeight="false" outlineLevel="0" collapsed="false">
      <c r="A1628" s="67" t="s">
        <v>26</v>
      </c>
      <c r="B1628" s="68"/>
      <c r="C1628" s="151" t="n">
        <f aca="false">SUM(C1629)</f>
        <v>5100000</v>
      </c>
      <c r="D1628" s="166"/>
      <c r="E1628" s="82" t="n">
        <f aca="false">SUM(C1628:D1628)</f>
        <v>5100000</v>
      </c>
    </row>
    <row r="1629" customFormat="false" ht="32.8" hidden="false" customHeight="false" outlineLevel="0" collapsed="false">
      <c r="A1629" s="72" t="s">
        <v>811</v>
      </c>
      <c r="B1629" s="87" t="s">
        <v>812</v>
      </c>
      <c r="C1629" s="69" t="n">
        <v>5100000</v>
      </c>
      <c r="D1629" s="69"/>
      <c r="E1629" s="82" t="n">
        <f aca="false">SUM(C1629:D1629)</f>
        <v>5100000</v>
      </c>
    </row>
    <row r="1630" customFormat="false" ht="12.8" hidden="false" customHeight="false" outlineLevel="0" collapsed="false">
      <c r="A1630" s="72"/>
      <c r="B1630" s="48"/>
      <c r="C1630" s="69"/>
      <c r="D1630" s="69"/>
      <c r="E1630" s="69" t="n">
        <f aca="false">SUM(C1630:D1630)</f>
        <v>0</v>
      </c>
    </row>
    <row r="1631" customFormat="false" ht="35.05" hidden="false" customHeight="false" outlineLevel="0" collapsed="false">
      <c r="A1631" s="61" t="s">
        <v>826</v>
      </c>
      <c r="B1631" s="76" t="s">
        <v>19</v>
      </c>
      <c r="C1631" s="108" t="n">
        <f aca="false">SUM(C1633:C1633)</f>
        <v>3000000</v>
      </c>
      <c r="D1631" s="108" t="n">
        <f aca="false">SUM(D1633:D1633)</f>
        <v>0</v>
      </c>
      <c r="E1631" s="108" t="n">
        <f aca="false">SUM(C1631:D1631)</f>
        <v>3000000</v>
      </c>
    </row>
    <row r="1632" customFormat="false" ht="22.35" hidden="false" customHeight="false" outlineLevel="0" collapsed="false">
      <c r="A1632" s="67" t="s">
        <v>26</v>
      </c>
      <c r="B1632" s="68"/>
      <c r="C1632" s="151" t="n">
        <f aca="false">SUM(C1633)</f>
        <v>3000000</v>
      </c>
      <c r="D1632" s="166"/>
      <c r="E1632" s="82" t="n">
        <f aca="false">SUM(C1632:D1632)</f>
        <v>3000000</v>
      </c>
    </row>
    <row r="1633" customFormat="false" ht="32.8" hidden="false" customHeight="false" outlineLevel="0" collapsed="false">
      <c r="A1633" s="72" t="s">
        <v>811</v>
      </c>
      <c r="B1633" s="87" t="s">
        <v>812</v>
      </c>
      <c r="C1633" s="69" t="n">
        <v>3000000</v>
      </c>
      <c r="D1633" s="69"/>
      <c r="E1633" s="82" t="n">
        <f aca="false">SUM(C1633:D1633)</f>
        <v>3000000</v>
      </c>
    </row>
    <row r="1634" customFormat="false" ht="12.8" hidden="false" customHeight="false" outlineLevel="0" collapsed="false">
      <c r="A1634" s="72"/>
      <c r="B1634" s="48"/>
      <c r="C1634" s="69"/>
      <c r="D1634" s="69"/>
      <c r="E1634" s="69" t="n">
        <f aca="false">SUM(C1634:D1634)</f>
        <v>0</v>
      </c>
    </row>
    <row r="1635" customFormat="false" ht="46.25" hidden="false" customHeight="false" outlineLevel="0" collapsed="false">
      <c r="A1635" s="61" t="s">
        <v>827</v>
      </c>
      <c r="B1635" s="76" t="s">
        <v>19</v>
      </c>
      <c r="C1635" s="108" t="n">
        <f aca="false">SUM(C1637:C1637)</f>
        <v>1575000</v>
      </c>
      <c r="D1635" s="108" t="n">
        <f aca="false">SUM(D1637:D1637)</f>
        <v>0</v>
      </c>
      <c r="E1635" s="108" t="n">
        <f aca="false">SUM(C1635:D1635)</f>
        <v>1575000</v>
      </c>
    </row>
    <row r="1636" customFormat="false" ht="22.35" hidden="false" customHeight="false" outlineLevel="0" collapsed="false">
      <c r="A1636" s="72" t="s">
        <v>26</v>
      </c>
      <c r="B1636" s="130"/>
      <c r="C1636" s="111" t="n">
        <f aca="false">SUM(C1637)</f>
        <v>1575000</v>
      </c>
      <c r="D1636" s="112"/>
      <c r="E1636" s="69" t="n">
        <f aca="false">SUM(C1636:D1636)</f>
        <v>1575000</v>
      </c>
    </row>
    <row r="1637" customFormat="false" ht="32.8" hidden="false" customHeight="false" outlineLevel="0" collapsed="false">
      <c r="A1637" s="101" t="s">
        <v>811</v>
      </c>
      <c r="B1637" s="102" t="s">
        <v>812</v>
      </c>
      <c r="C1637" s="103" t="n">
        <v>1575000</v>
      </c>
      <c r="D1637" s="103"/>
      <c r="E1637" s="103" t="n">
        <f aca="false">SUM(C1637:D1637)</f>
        <v>1575000</v>
      </c>
    </row>
    <row r="1638" customFormat="false" ht="12.8" hidden="false" customHeight="false" outlineLevel="0" collapsed="false">
      <c r="A1638" s="72"/>
      <c r="B1638" s="48"/>
      <c r="C1638" s="69"/>
      <c r="D1638" s="69"/>
      <c r="E1638" s="69" t="n">
        <f aca="false">SUM(C1638:D1638)</f>
        <v>0</v>
      </c>
    </row>
    <row r="1639" customFormat="false" ht="35.05" hidden="false" customHeight="false" outlineLevel="0" collapsed="false">
      <c r="A1639" s="61" t="s">
        <v>828</v>
      </c>
      <c r="B1639" s="76" t="s">
        <v>19</v>
      </c>
      <c r="C1639" s="108" t="n">
        <f aca="false">SUM(C1641:C1641)</f>
        <v>3130000</v>
      </c>
      <c r="D1639" s="108" t="n">
        <f aca="false">SUM(D1641:D1641)</f>
        <v>0</v>
      </c>
      <c r="E1639" s="108" t="n">
        <f aca="false">SUM(C1639:D1639)</f>
        <v>3130000</v>
      </c>
    </row>
    <row r="1640" customFormat="false" ht="22.35" hidden="false" customHeight="false" outlineLevel="0" collapsed="false">
      <c r="A1640" s="72" t="s">
        <v>26</v>
      </c>
      <c r="B1640" s="130"/>
      <c r="C1640" s="111" t="n">
        <f aca="false">SUM(C1641)</f>
        <v>3130000</v>
      </c>
      <c r="D1640" s="112"/>
      <c r="E1640" s="69" t="n">
        <f aca="false">SUM(C1640:D1640)</f>
        <v>3130000</v>
      </c>
    </row>
    <row r="1641" customFormat="false" ht="32.8" hidden="false" customHeight="false" outlineLevel="0" collapsed="false">
      <c r="A1641" s="72" t="s">
        <v>811</v>
      </c>
      <c r="B1641" s="87" t="s">
        <v>812</v>
      </c>
      <c r="C1641" s="69" t="n">
        <v>3130000</v>
      </c>
      <c r="D1641" s="69"/>
      <c r="E1641" s="69" t="n">
        <f aca="false">SUM(C1641:D1641)</f>
        <v>3130000</v>
      </c>
    </row>
    <row r="1642" customFormat="false" ht="12.8" hidden="false" customHeight="false" outlineLevel="0" collapsed="false">
      <c r="A1642" s="72"/>
      <c r="B1642" s="48"/>
      <c r="C1642" s="69"/>
      <c r="D1642" s="69"/>
      <c r="E1642" s="69" t="n">
        <f aca="false">SUM(C1642:D1642)</f>
        <v>0</v>
      </c>
    </row>
    <row r="1643" customFormat="false" ht="35.05" hidden="false" customHeight="false" outlineLevel="0" collapsed="false">
      <c r="A1643" s="61" t="s">
        <v>829</v>
      </c>
      <c r="B1643" s="76" t="s">
        <v>19</v>
      </c>
      <c r="C1643" s="108" t="n">
        <f aca="false">SUM(C1645:C1645)</f>
        <v>4532100</v>
      </c>
      <c r="D1643" s="108" t="n">
        <f aca="false">SUM(D1645:D1645)</f>
        <v>0</v>
      </c>
      <c r="E1643" s="108" t="n">
        <f aca="false">SUM(C1643:D1643)</f>
        <v>4532100</v>
      </c>
    </row>
    <row r="1644" customFormat="false" ht="22.35" hidden="false" customHeight="false" outlineLevel="0" collapsed="false">
      <c r="A1644" s="72" t="s">
        <v>26</v>
      </c>
      <c r="B1644" s="130"/>
      <c r="C1644" s="111" t="n">
        <f aca="false">SUM(C1645)</f>
        <v>4532100</v>
      </c>
      <c r="D1644" s="112"/>
      <c r="E1644" s="69" t="n">
        <f aca="false">SUM(C1644:D1644)</f>
        <v>4532100</v>
      </c>
    </row>
    <row r="1645" customFormat="false" ht="32.8" hidden="false" customHeight="false" outlineLevel="0" collapsed="false">
      <c r="A1645" s="72" t="s">
        <v>811</v>
      </c>
      <c r="B1645" s="87" t="s">
        <v>812</v>
      </c>
      <c r="C1645" s="69" t="n">
        <v>4532100</v>
      </c>
      <c r="D1645" s="69"/>
      <c r="E1645" s="69" t="n">
        <f aca="false">SUM(C1645:D1645)</f>
        <v>4532100</v>
      </c>
    </row>
    <row r="1646" customFormat="false" ht="12.8" hidden="false" customHeight="false" outlineLevel="0" collapsed="false">
      <c r="A1646" s="72"/>
      <c r="B1646" s="48"/>
      <c r="C1646" s="69"/>
      <c r="D1646" s="69"/>
      <c r="E1646" s="69" t="n">
        <f aca="false">SUM(C1646:D1646)</f>
        <v>0</v>
      </c>
    </row>
    <row r="1647" customFormat="false" ht="46.25" hidden="false" customHeight="false" outlineLevel="0" collapsed="false">
      <c r="A1647" s="61" t="s">
        <v>830</v>
      </c>
      <c r="B1647" s="76" t="s">
        <v>19</v>
      </c>
      <c r="C1647" s="63" t="n">
        <f aca="false">SUM(C1649:C1652)</f>
        <v>3553100</v>
      </c>
      <c r="D1647" s="63" t="n">
        <f aca="false">SUM(D1649:D1652)</f>
        <v>0</v>
      </c>
      <c r="E1647" s="63" t="n">
        <f aca="false">SUM(C1647:D1647)</f>
        <v>3553100</v>
      </c>
    </row>
    <row r="1648" customFormat="false" ht="22.35" hidden="false" customHeight="false" outlineLevel="0" collapsed="false">
      <c r="A1648" s="72" t="s">
        <v>26</v>
      </c>
      <c r="B1648" s="130"/>
      <c r="C1648" s="159" t="n">
        <f aca="false">SUM(C1649:C1651)</f>
        <v>3553100</v>
      </c>
      <c r="D1648" s="176"/>
      <c r="E1648" s="69" t="n">
        <f aca="false">SUM(C1648:D1648)</f>
        <v>3553100</v>
      </c>
    </row>
    <row r="1649" customFormat="false" ht="32.8" hidden="false" customHeight="false" outlineLevel="0" collapsed="false">
      <c r="A1649" s="72" t="s">
        <v>811</v>
      </c>
      <c r="B1649" s="87" t="s">
        <v>812</v>
      </c>
      <c r="C1649" s="69" t="n">
        <f aca="false">3455600+30000</f>
        <v>3485600</v>
      </c>
      <c r="D1649" s="69"/>
      <c r="E1649" s="69" t="n">
        <f aca="false">SUM(C1649:D1649)</f>
        <v>3485600</v>
      </c>
    </row>
    <row r="1650" customFormat="false" ht="53.7" hidden="false" customHeight="false" outlineLevel="0" collapsed="false">
      <c r="A1650" s="126" t="s">
        <v>831</v>
      </c>
      <c r="B1650" s="87"/>
      <c r="C1650" s="69"/>
      <c r="D1650" s="69"/>
      <c r="E1650" s="69"/>
    </row>
    <row r="1651" customFormat="false" ht="32.8" hidden="false" customHeight="false" outlineLevel="0" collapsed="false">
      <c r="A1651" s="72" t="s">
        <v>30</v>
      </c>
      <c r="B1651" s="48" t="s">
        <v>31</v>
      </c>
      <c r="C1651" s="69" t="n">
        <v>67500</v>
      </c>
      <c r="D1651" s="69"/>
      <c r="E1651" s="69" t="n">
        <f aca="false">SUM(C1651:D1651)</f>
        <v>67500</v>
      </c>
    </row>
    <row r="1652" customFormat="false" ht="12.8" hidden="false" customHeight="false" outlineLevel="0" collapsed="false">
      <c r="A1652" s="72"/>
      <c r="B1652" s="48"/>
      <c r="C1652" s="69" t="n">
        <f aca="false">13000-13000</f>
        <v>0</v>
      </c>
      <c r="D1652" s="69"/>
      <c r="E1652" s="69" t="n">
        <f aca="false">SUM(C1652:D1652)</f>
        <v>0</v>
      </c>
    </row>
    <row r="1653" customFormat="false" ht="57.45" hidden="false" customHeight="false" outlineLevel="0" collapsed="false">
      <c r="A1653" s="61" t="s">
        <v>832</v>
      </c>
      <c r="B1653" s="76" t="s">
        <v>19</v>
      </c>
      <c r="C1653" s="118" t="n">
        <f aca="false">SUM(C1655:C1658)</f>
        <v>5278700</v>
      </c>
      <c r="D1653" s="118" t="n">
        <f aca="false">SUM(D1655:D1659)</f>
        <v>0</v>
      </c>
      <c r="E1653" s="108" t="n">
        <f aca="false">SUM(C1653:D1653)</f>
        <v>5278700</v>
      </c>
    </row>
    <row r="1654" customFormat="false" ht="22.35" hidden="false" customHeight="false" outlineLevel="0" collapsed="false">
      <c r="A1654" s="72" t="s">
        <v>26</v>
      </c>
      <c r="B1654" s="130"/>
      <c r="C1654" s="111" t="n">
        <f aca="false">SUM(C1655:C1658)</f>
        <v>5278700</v>
      </c>
      <c r="D1654" s="112"/>
      <c r="E1654" s="69" t="n">
        <f aca="false">SUM(C1654:D1654)</f>
        <v>5278700</v>
      </c>
    </row>
    <row r="1655" customFormat="false" ht="32.8" hidden="false" customHeight="false" outlineLevel="0" collapsed="false">
      <c r="A1655" s="72" t="s">
        <v>811</v>
      </c>
      <c r="B1655" s="87" t="s">
        <v>812</v>
      </c>
      <c r="C1655" s="69" t="n">
        <v>4390000</v>
      </c>
      <c r="D1655" s="69"/>
      <c r="E1655" s="69" t="n">
        <f aca="false">SUM(C1655:D1655)</f>
        <v>4390000</v>
      </c>
    </row>
    <row r="1656" customFormat="false" ht="32.8" hidden="false" customHeight="false" outlineLevel="0" collapsed="false">
      <c r="A1656" s="72" t="s">
        <v>30</v>
      </c>
      <c r="B1656" s="48" t="s">
        <v>31</v>
      </c>
      <c r="C1656" s="69" t="n">
        <v>571000</v>
      </c>
      <c r="D1656" s="69"/>
      <c r="E1656" s="69" t="n">
        <f aca="false">SUM(C1656:D1656)</f>
        <v>571000</v>
      </c>
    </row>
    <row r="1657" customFormat="false" ht="32.8" hidden="false" customHeight="false" outlineLevel="0" collapsed="false">
      <c r="A1657" s="72" t="s">
        <v>145</v>
      </c>
      <c r="B1657" s="48" t="s">
        <v>146</v>
      </c>
      <c r="C1657" s="69" t="n">
        <v>292700</v>
      </c>
      <c r="D1657" s="69"/>
      <c r="E1657" s="69" t="n">
        <f aca="false">SUM(C1657:D1657)</f>
        <v>292700</v>
      </c>
    </row>
    <row r="1658" customFormat="false" ht="32.8" hidden="false" customHeight="false" outlineLevel="0" collapsed="false">
      <c r="A1658" s="72" t="s">
        <v>332</v>
      </c>
      <c r="B1658" s="48" t="s">
        <v>333</v>
      </c>
      <c r="C1658" s="69" t="n">
        <v>25000</v>
      </c>
      <c r="D1658" s="69"/>
      <c r="E1658" s="69" t="n">
        <f aca="false">SUM(C1658:D1658)</f>
        <v>25000</v>
      </c>
    </row>
    <row r="1659" customFormat="false" ht="12.8" hidden="false" customHeight="false" outlineLevel="0" collapsed="false">
      <c r="A1659" s="75"/>
      <c r="B1659" s="87"/>
      <c r="C1659" s="69"/>
      <c r="D1659" s="69"/>
      <c r="E1659" s="69" t="n">
        <f aca="false">SUM(C1659:D1659)</f>
        <v>0</v>
      </c>
    </row>
    <row r="1660" customFormat="false" ht="57.45" hidden="false" customHeight="false" outlineLevel="0" collapsed="false">
      <c r="A1660" s="61" t="s">
        <v>833</v>
      </c>
      <c r="B1660" s="76" t="s">
        <v>19</v>
      </c>
      <c r="C1660" s="63" t="n">
        <f aca="false">SUM(C1662:C1664)</f>
        <v>4022000</v>
      </c>
      <c r="D1660" s="63" t="n">
        <f aca="false">SUM(D1662:D1665)</f>
        <v>0</v>
      </c>
      <c r="E1660" s="63" t="n">
        <f aca="false">SUM(C1660:D1660)</f>
        <v>4022000</v>
      </c>
    </row>
    <row r="1661" customFormat="false" ht="22.35" hidden="false" customHeight="false" outlineLevel="0" collapsed="false">
      <c r="A1661" s="72" t="s">
        <v>26</v>
      </c>
      <c r="B1661" s="130"/>
      <c r="C1661" s="159" t="n">
        <f aca="false">SUM(C1662:C1664)</f>
        <v>4022000</v>
      </c>
      <c r="D1661" s="176"/>
      <c r="E1661" s="69" t="n">
        <f aca="false">SUM(C1661:D1661)</f>
        <v>4022000</v>
      </c>
    </row>
    <row r="1662" customFormat="false" ht="32.8" hidden="false" customHeight="false" outlineLevel="0" collapsed="false">
      <c r="A1662" s="72" t="s">
        <v>811</v>
      </c>
      <c r="B1662" s="87" t="s">
        <v>812</v>
      </c>
      <c r="C1662" s="69" t="n">
        <f aca="false">3728000+10000</f>
        <v>3738000</v>
      </c>
      <c r="D1662" s="69"/>
      <c r="E1662" s="69" t="n">
        <f aca="false">SUM(C1662:D1662)</f>
        <v>3738000</v>
      </c>
    </row>
    <row r="1663" customFormat="false" ht="32.8" hidden="false" customHeight="false" outlineLevel="0" collapsed="false">
      <c r="A1663" s="72" t="s">
        <v>30</v>
      </c>
      <c r="B1663" s="48" t="s">
        <v>31</v>
      </c>
      <c r="C1663" s="69" t="n">
        <v>137000</v>
      </c>
      <c r="D1663" s="69"/>
      <c r="E1663" s="69" t="n">
        <f aca="false">SUM(C1663:D1663)</f>
        <v>137000</v>
      </c>
    </row>
    <row r="1664" customFormat="false" ht="32.8" hidden="false" customHeight="false" outlineLevel="0" collapsed="false">
      <c r="A1664" s="72" t="s">
        <v>145</v>
      </c>
      <c r="B1664" s="79" t="s">
        <v>146</v>
      </c>
      <c r="C1664" s="69" t="n">
        <v>147000</v>
      </c>
      <c r="D1664" s="69"/>
      <c r="E1664" s="69" t="n">
        <f aca="false">SUM(C1664:D1664)</f>
        <v>147000</v>
      </c>
    </row>
    <row r="1665" customFormat="false" ht="12.8" hidden="false" customHeight="false" outlineLevel="0" collapsed="false">
      <c r="A1665" s="169"/>
      <c r="B1665" s="93"/>
      <c r="C1665" s="69"/>
      <c r="D1665" s="69"/>
      <c r="E1665" s="69" t="n">
        <f aca="false">SUM(C1665:D1665)</f>
        <v>0</v>
      </c>
    </row>
    <row r="1666" customFormat="false" ht="79.85" hidden="false" customHeight="false" outlineLevel="0" collapsed="false">
      <c r="A1666" s="61" t="s">
        <v>834</v>
      </c>
      <c r="B1666" s="76" t="s">
        <v>19</v>
      </c>
      <c r="C1666" s="108" t="n">
        <f aca="false">SUM(C1668:C1669)</f>
        <v>1058000</v>
      </c>
      <c r="D1666" s="108" t="n">
        <f aca="false">SUM(D1668:D1669)</f>
        <v>0</v>
      </c>
      <c r="E1666" s="108" t="n">
        <f aca="false">SUM(C1666:D1666)</f>
        <v>1058000</v>
      </c>
    </row>
    <row r="1667" customFormat="false" ht="22.35" hidden="false" customHeight="false" outlineLevel="0" collapsed="false">
      <c r="A1667" s="72" t="s">
        <v>26</v>
      </c>
      <c r="B1667" s="130"/>
      <c r="C1667" s="111" t="n">
        <f aca="false">SUM(C1668:C1669)</f>
        <v>1058000</v>
      </c>
      <c r="D1667" s="112"/>
      <c r="E1667" s="69" t="n">
        <f aca="false">SUM(C1667:D1667)</f>
        <v>1058000</v>
      </c>
    </row>
    <row r="1668" customFormat="false" ht="32.8" hidden="false" customHeight="false" outlineLevel="0" collapsed="false">
      <c r="A1668" s="72" t="s">
        <v>811</v>
      </c>
      <c r="B1668" s="87" t="s">
        <v>812</v>
      </c>
      <c r="C1668" s="69" t="n">
        <v>1050000</v>
      </c>
      <c r="D1668" s="69"/>
      <c r="E1668" s="69" t="n">
        <f aca="false">SUM(C1668:D1668)</f>
        <v>1050000</v>
      </c>
    </row>
    <row r="1669" customFormat="false" ht="32.8" hidden="false" customHeight="false" outlineLevel="0" collapsed="false">
      <c r="A1669" s="72" t="s">
        <v>30</v>
      </c>
      <c r="B1669" s="48" t="s">
        <v>31</v>
      </c>
      <c r="C1669" s="69" t="n">
        <v>8000</v>
      </c>
      <c r="D1669" s="69"/>
      <c r="E1669" s="69" t="n">
        <f aca="false">SUM(C1669:D1669)</f>
        <v>8000</v>
      </c>
    </row>
    <row r="1670" customFormat="false" ht="12.8" hidden="false" customHeight="false" outlineLevel="0" collapsed="false">
      <c r="A1670" s="72"/>
      <c r="B1670" s="87"/>
      <c r="C1670" s="69"/>
      <c r="D1670" s="69"/>
      <c r="E1670" s="69"/>
    </row>
    <row r="1671" customFormat="false" ht="46.25" hidden="false" customHeight="false" outlineLevel="0" collapsed="false">
      <c r="A1671" s="61" t="s">
        <v>835</v>
      </c>
      <c r="B1671" s="76" t="s">
        <v>19</v>
      </c>
      <c r="C1671" s="63" t="n">
        <f aca="false">SUM(C1673:C1674)</f>
        <v>7494900</v>
      </c>
      <c r="D1671" s="63" t="n">
        <f aca="false">SUM(D1673:D1675)</f>
        <v>0</v>
      </c>
      <c r="E1671" s="63" t="n">
        <f aca="false">SUM(C1671:D1671)</f>
        <v>7494900</v>
      </c>
    </row>
    <row r="1672" customFormat="false" ht="22.35" hidden="false" customHeight="false" outlineLevel="0" collapsed="false">
      <c r="A1672" s="72" t="s">
        <v>26</v>
      </c>
      <c r="B1672" s="179"/>
      <c r="C1672" s="206" t="n">
        <f aca="false">SUM(C1673:C1674)</f>
        <v>7494900</v>
      </c>
      <c r="D1672" s="215"/>
      <c r="E1672" s="69" t="n">
        <f aca="false">SUM(C1672:D1672)</f>
        <v>7494900</v>
      </c>
    </row>
    <row r="1673" customFormat="false" ht="32.8" hidden="false" customHeight="false" outlineLevel="0" collapsed="false">
      <c r="A1673" s="72" t="s">
        <v>811</v>
      </c>
      <c r="B1673" s="87" t="s">
        <v>812</v>
      </c>
      <c r="C1673" s="69" t="n">
        <f aca="false">7412400+40000</f>
        <v>7452400</v>
      </c>
      <c r="D1673" s="69"/>
      <c r="E1673" s="69" t="n">
        <f aca="false">SUM(C1673:D1673)</f>
        <v>7452400</v>
      </c>
    </row>
    <row r="1674" customFormat="false" ht="32.8" hidden="false" customHeight="false" outlineLevel="0" collapsed="false">
      <c r="A1674" s="72" t="s">
        <v>30</v>
      </c>
      <c r="B1674" s="48" t="s">
        <v>31</v>
      </c>
      <c r="C1674" s="69" t="n">
        <v>42500</v>
      </c>
      <c r="D1674" s="69"/>
      <c r="E1674" s="69" t="n">
        <f aca="false">SUM(C1674:D1674)</f>
        <v>42500</v>
      </c>
    </row>
    <row r="1675" customFormat="false" ht="12.8" hidden="false" customHeight="false" outlineLevel="0" collapsed="false">
      <c r="A1675" s="72"/>
      <c r="B1675" s="48"/>
      <c r="C1675" s="69" t="n">
        <f aca="false">4000-4000</f>
        <v>0</v>
      </c>
      <c r="D1675" s="69"/>
      <c r="E1675" s="69" t="n">
        <f aca="false">SUM(C1675:D1675)</f>
        <v>0</v>
      </c>
    </row>
    <row r="1676" customFormat="false" ht="68.65" hidden="false" customHeight="false" outlineLevel="0" collapsed="false">
      <c r="A1676" s="61" t="s">
        <v>836</v>
      </c>
      <c r="B1676" s="76" t="s">
        <v>19</v>
      </c>
      <c r="C1676" s="118" t="n">
        <f aca="false">SUM(C1678:C1681)</f>
        <v>4496000</v>
      </c>
      <c r="D1676" s="118" t="n">
        <f aca="false">SUM(D1678:D1681)</f>
        <v>0</v>
      </c>
      <c r="E1676" s="108" t="n">
        <f aca="false">SUM(C1676:D1676)</f>
        <v>4496000</v>
      </c>
    </row>
    <row r="1677" customFormat="false" ht="22.35" hidden="false" customHeight="false" outlineLevel="0" collapsed="false">
      <c r="A1677" s="72" t="s">
        <v>26</v>
      </c>
      <c r="B1677" s="130"/>
      <c r="C1677" s="111" t="n">
        <f aca="false">SUM(C1678:C1680)</f>
        <v>4496000</v>
      </c>
      <c r="D1677" s="112"/>
      <c r="E1677" s="69" t="n">
        <f aca="false">SUM(C1677:D1677)</f>
        <v>4496000</v>
      </c>
    </row>
    <row r="1678" customFormat="false" ht="32.8" hidden="false" customHeight="false" outlineLevel="0" collapsed="false">
      <c r="A1678" s="72" t="s">
        <v>811</v>
      </c>
      <c r="B1678" s="87" t="s">
        <v>812</v>
      </c>
      <c r="C1678" s="69" t="n">
        <f aca="false">3838000+30000</f>
        <v>3868000</v>
      </c>
      <c r="D1678" s="69"/>
      <c r="E1678" s="69" t="n">
        <f aca="false">SUM(C1678:D1678)</f>
        <v>3868000</v>
      </c>
    </row>
    <row r="1679" customFormat="false" ht="32.8" hidden="false" customHeight="false" outlineLevel="0" collapsed="false">
      <c r="A1679" s="72" t="s">
        <v>30</v>
      </c>
      <c r="B1679" s="48" t="s">
        <v>31</v>
      </c>
      <c r="C1679" s="69" t="n">
        <f aca="false">563600-11600</f>
        <v>552000</v>
      </c>
      <c r="D1679" s="69"/>
      <c r="E1679" s="69" t="n">
        <f aca="false">SUM(C1679:D1679)</f>
        <v>552000</v>
      </c>
    </row>
    <row r="1680" customFormat="false" ht="32.8" hidden="false" customHeight="false" outlineLevel="0" collapsed="false">
      <c r="A1680" s="72" t="s">
        <v>145</v>
      </c>
      <c r="B1680" s="48" t="s">
        <v>146</v>
      </c>
      <c r="C1680" s="69" t="n">
        <v>76000</v>
      </c>
      <c r="D1680" s="69"/>
      <c r="E1680" s="69" t="n">
        <f aca="false">SUM(C1680:D1680)</f>
        <v>76000</v>
      </c>
    </row>
    <row r="1681" customFormat="false" ht="12.8" hidden="false" customHeight="false" outlineLevel="0" collapsed="false">
      <c r="A1681" s="72"/>
      <c r="B1681" s="87"/>
      <c r="C1681" s="69" t="n">
        <f aca="false">146000-146000</f>
        <v>0</v>
      </c>
      <c r="D1681" s="69"/>
      <c r="E1681" s="69" t="n">
        <f aca="false">SUM(C1681:D1681)</f>
        <v>0</v>
      </c>
    </row>
    <row r="1682" customFormat="false" ht="46.25" hidden="false" customHeight="false" outlineLevel="0" collapsed="false">
      <c r="A1682" s="61" t="s">
        <v>837</v>
      </c>
      <c r="B1682" s="76" t="s">
        <v>19</v>
      </c>
      <c r="C1682" s="108" t="n">
        <f aca="false">SUM(C1684:C1687)</f>
        <v>9337339</v>
      </c>
      <c r="D1682" s="108" t="n">
        <f aca="false">SUM(D1684:D1688)</f>
        <v>0</v>
      </c>
      <c r="E1682" s="108" t="n">
        <f aca="false">SUM(C1682:D1682)</f>
        <v>9337339</v>
      </c>
    </row>
    <row r="1683" customFormat="false" ht="22.35" hidden="false" customHeight="false" outlineLevel="0" collapsed="false">
      <c r="A1683" s="72" t="s">
        <v>26</v>
      </c>
      <c r="B1683" s="179"/>
      <c r="C1683" s="151" t="n">
        <f aca="false">SUM(C1684:C1687)</f>
        <v>9337339</v>
      </c>
      <c r="D1683" s="166"/>
      <c r="E1683" s="69" t="n">
        <f aca="false">SUM(C1683:D1683)</f>
        <v>9337339</v>
      </c>
    </row>
    <row r="1684" customFormat="false" ht="32.8" hidden="false" customHeight="false" outlineLevel="0" collapsed="false">
      <c r="A1684" s="72" t="s">
        <v>811</v>
      </c>
      <c r="B1684" s="87" t="s">
        <v>812</v>
      </c>
      <c r="C1684" s="69" t="n">
        <f aca="false">8377000+30000</f>
        <v>8407000</v>
      </c>
      <c r="D1684" s="69"/>
      <c r="E1684" s="69" t="n">
        <f aca="false">SUM(C1684:D1684)</f>
        <v>8407000</v>
      </c>
    </row>
    <row r="1685" customFormat="false" ht="85.05" hidden="false" customHeight="false" outlineLevel="0" collapsed="false">
      <c r="A1685" s="126" t="s">
        <v>838</v>
      </c>
      <c r="B1685" s="87"/>
      <c r="C1685" s="69"/>
      <c r="D1685" s="69"/>
      <c r="E1685" s="69"/>
    </row>
    <row r="1686" customFormat="false" ht="32.8" hidden="false" customHeight="false" outlineLevel="0" collapsed="false">
      <c r="A1686" s="72" t="s">
        <v>30</v>
      </c>
      <c r="B1686" s="48" t="s">
        <v>31</v>
      </c>
      <c r="C1686" s="69" t="n">
        <v>838000</v>
      </c>
      <c r="D1686" s="69"/>
      <c r="E1686" s="69" t="n">
        <f aca="false">SUM(C1686:D1686)</f>
        <v>838000</v>
      </c>
    </row>
    <row r="1687" customFormat="false" ht="32.8" hidden="false" customHeight="false" outlineLevel="0" collapsed="false">
      <c r="A1687" s="72" t="s">
        <v>145</v>
      </c>
      <c r="B1687" s="48" t="s">
        <v>146</v>
      </c>
      <c r="C1687" s="69" t="n">
        <v>92339</v>
      </c>
      <c r="D1687" s="69"/>
      <c r="E1687" s="69" t="n">
        <f aca="false">SUM(C1687:D1687)</f>
        <v>92339</v>
      </c>
    </row>
    <row r="1688" customFormat="false" ht="12.8" hidden="false" customHeight="false" outlineLevel="0" collapsed="false">
      <c r="A1688" s="72"/>
      <c r="B1688" s="87"/>
      <c r="C1688" s="69" t="n">
        <f aca="false">208500-208500</f>
        <v>0</v>
      </c>
      <c r="D1688" s="69"/>
      <c r="E1688" s="69" t="n">
        <f aca="false">SUM(C1688:D1688)</f>
        <v>0</v>
      </c>
    </row>
    <row r="1689" customFormat="false" ht="68.65" hidden="false" customHeight="false" outlineLevel="0" collapsed="false">
      <c r="A1689" s="61" t="s">
        <v>839</v>
      </c>
      <c r="B1689" s="76" t="s">
        <v>19</v>
      </c>
      <c r="C1689" s="108" t="n">
        <f aca="false">SUM(C1691:C1691)</f>
        <v>1200000</v>
      </c>
      <c r="D1689" s="108" t="n">
        <f aca="false">SUM(D1691:D1691)</f>
        <v>0</v>
      </c>
      <c r="E1689" s="108" t="n">
        <f aca="false">SUM(C1689:D1689)</f>
        <v>1200000</v>
      </c>
    </row>
    <row r="1690" customFormat="false" ht="22.35" hidden="false" customHeight="false" outlineLevel="0" collapsed="false">
      <c r="A1690" s="72" t="s">
        <v>26</v>
      </c>
      <c r="B1690" s="130"/>
      <c r="C1690" s="111" t="n">
        <f aca="false">SUM(C1691)</f>
        <v>1200000</v>
      </c>
      <c r="D1690" s="112"/>
      <c r="E1690" s="69" t="n">
        <f aca="false">SUM(C1690:D1690)</f>
        <v>1200000</v>
      </c>
    </row>
    <row r="1691" customFormat="false" ht="32.8" hidden="false" customHeight="false" outlineLevel="0" collapsed="false">
      <c r="A1691" s="72" t="s">
        <v>811</v>
      </c>
      <c r="B1691" s="87" t="s">
        <v>812</v>
      </c>
      <c r="C1691" s="69" t="n">
        <v>1200000</v>
      </c>
      <c r="D1691" s="69"/>
      <c r="E1691" s="69" t="n">
        <f aca="false">SUM(C1691:D1691)</f>
        <v>1200000</v>
      </c>
    </row>
    <row r="1692" customFormat="false" ht="32.8" hidden="false" customHeight="false" outlineLevel="0" collapsed="false">
      <c r="A1692" s="72" t="s">
        <v>30</v>
      </c>
      <c r="B1692" s="87" t="s">
        <v>31</v>
      </c>
      <c r="C1692" s="69"/>
      <c r="D1692" s="69"/>
      <c r="E1692" s="69"/>
    </row>
    <row r="1693" customFormat="false" ht="12.8" hidden="false" customHeight="false" outlineLevel="0" collapsed="false">
      <c r="A1693" s="72"/>
      <c r="B1693" s="48"/>
      <c r="C1693" s="69"/>
      <c r="D1693" s="69"/>
      <c r="E1693" s="69" t="n">
        <f aca="false">SUM(C1693:D1693)</f>
        <v>0</v>
      </c>
    </row>
    <row r="1694" customFormat="false" ht="46.25" hidden="false" customHeight="false" outlineLevel="0" collapsed="false">
      <c r="A1694" s="61" t="s">
        <v>840</v>
      </c>
      <c r="B1694" s="76" t="s">
        <v>19</v>
      </c>
      <c r="C1694" s="118" t="n">
        <f aca="false">SUM(C1696:C1698)</f>
        <v>25880600</v>
      </c>
      <c r="D1694" s="118" t="n">
        <f aca="false">SUM(D1696:D1698)</f>
        <v>0</v>
      </c>
      <c r="E1694" s="108" t="n">
        <f aca="false">SUM(C1694:D1694)</f>
        <v>25880600</v>
      </c>
    </row>
    <row r="1695" customFormat="false" ht="22.35" hidden="false" customHeight="false" outlineLevel="0" collapsed="false">
      <c r="A1695" s="72" t="s">
        <v>26</v>
      </c>
      <c r="B1695" s="130"/>
      <c r="C1695" s="111" t="n">
        <f aca="false">SUM(C1696:C1698)</f>
        <v>25880600</v>
      </c>
      <c r="D1695" s="112"/>
      <c r="E1695" s="69" t="n">
        <f aca="false">SUM(C1695:D1695)</f>
        <v>25880600</v>
      </c>
    </row>
    <row r="1696" customFormat="false" ht="32.8" hidden="false" customHeight="false" outlineLevel="0" collapsed="false">
      <c r="A1696" s="72" t="s">
        <v>811</v>
      </c>
      <c r="B1696" s="87" t="s">
        <v>812</v>
      </c>
      <c r="C1696" s="69" t="n">
        <f aca="false">24017500+1280000</f>
        <v>25297500</v>
      </c>
      <c r="D1696" s="69"/>
      <c r="E1696" s="69" t="n">
        <f aca="false">SUM(C1696:D1696)</f>
        <v>25297500</v>
      </c>
    </row>
    <row r="1697" customFormat="false" ht="32.8" hidden="false" customHeight="false" outlineLevel="0" collapsed="false">
      <c r="A1697" s="72" t="s">
        <v>30</v>
      </c>
      <c r="B1697" s="48" t="s">
        <v>31</v>
      </c>
      <c r="C1697" s="69" t="n">
        <v>196000</v>
      </c>
      <c r="D1697" s="69"/>
      <c r="E1697" s="69" t="n">
        <f aca="false">SUM(C1697:D1697)</f>
        <v>196000</v>
      </c>
    </row>
    <row r="1698" customFormat="false" ht="32.8" hidden="false" customHeight="false" outlineLevel="0" collapsed="false">
      <c r="A1698" s="72" t="s">
        <v>145</v>
      </c>
      <c r="B1698" s="48" t="s">
        <v>146</v>
      </c>
      <c r="C1698" s="69" t="n">
        <v>387100</v>
      </c>
      <c r="D1698" s="69"/>
      <c r="E1698" s="69" t="n">
        <f aca="false">SUM(C1698:D1698)</f>
        <v>387100</v>
      </c>
    </row>
    <row r="1699" customFormat="false" ht="12.8" hidden="false" customHeight="false" outlineLevel="0" collapsed="false">
      <c r="A1699" s="169"/>
      <c r="B1699" s="93"/>
      <c r="C1699" s="69"/>
      <c r="D1699" s="69"/>
      <c r="E1699" s="69" t="n">
        <f aca="false">SUM(C1699:D1699)</f>
        <v>0</v>
      </c>
    </row>
    <row r="1700" customFormat="false" ht="46.25" hidden="false" customHeight="false" outlineLevel="0" collapsed="false">
      <c r="A1700" s="61" t="s">
        <v>841</v>
      </c>
      <c r="B1700" s="76" t="s">
        <v>19</v>
      </c>
      <c r="C1700" s="108" t="n">
        <f aca="false">SUM(C1702:C1703)</f>
        <v>37964000</v>
      </c>
      <c r="D1700" s="108" t="n">
        <f aca="false">SUM(D1702:D1703)</f>
        <v>0</v>
      </c>
      <c r="E1700" s="108" t="n">
        <f aca="false">SUM(C1700:D1700)</f>
        <v>37964000</v>
      </c>
    </row>
    <row r="1701" customFormat="false" ht="22.35" hidden="false" customHeight="false" outlineLevel="0" collapsed="false">
      <c r="A1701" s="67" t="s">
        <v>26</v>
      </c>
      <c r="B1701" s="130"/>
      <c r="C1701" s="192" t="n">
        <f aca="false">SUM(C1702:C1703)</f>
        <v>37964000</v>
      </c>
      <c r="D1701" s="217"/>
      <c r="E1701" s="187" t="n">
        <f aca="false">SUM(C1701:D1701)</f>
        <v>37964000</v>
      </c>
    </row>
    <row r="1702" customFormat="false" ht="32.8" hidden="false" customHeight="false" outlineLevel="0" collapsed="false">
      <c r="A1702" s="72" t="s">
        <v>811</v>
      </c>
      <c r="B1702" s="87" t="s">
        <v>812</v>
      </c>
      <c r="C1702" s="150" t="n">
        <f aca="false">37280000+500000</f>
        <v>37780000</v>
      </c>
      <c r="D1702" s="7"/>
      <c r="E1702" s="187" t="n">
        <f aca="false">SUM(C1702:D1702)</f>
        <v>37780000</v>
      </c>
    </row>
    <row r="1703" customFormat="false" ht="32.8" hidden="false" customHeight="false" outlineLevel="0" collapsed="false">
      <c r="A1703" s="75" t="s">
        <v>145</v>
      </c>
      <c r="B1703" s="48" t="s">
        <v>146</v>
      </c>
      <c r="C1703" s="69" t="n">
        <v>184000</v>
      </c>
      <c r="D1703" s="69"/>
      <c r="E1703" s="69" t="n">
        <f aca="false">SUM(C1703:D1703)</f>
        <v>184000</v>
      </c>
    </row>
    <row r="1704" customFormat="false" ht="12.8" hidden="false" customHeight="false" outlineLevel="0" collapsed="false">
      <c r="A1704" s="75"/>
      <c r="B1704" s="48"/>
      <c r="C1704" s="69"/>
      <c r="D1704" s="69"/>
      <c r="E1704" s="69"/>
    </row>
    <row r="1705" customFormat="false" ht="57.45" hidden="false" customHeight="false" outlineLevel="0" collapsed="false">
      <c r="A1705" s="61" t="s">
        <v>842</v>
      </c>
      <c r="B1705" s="76" t="s">
        <v>19</v>
      </c>
      <c r="C1705" s="186" t="n">
        <f aca="false">SUM(C1707:C1717)</f>
        <v>26310609</v>
      </c>
      <c r="D1705" s="186" t="n">
        <f aca="false">SUM(D1707:D1717)</f>
        <v>8503891</v>
      </c>
      <c r="E1705" s="182" t="n">
        <f aca="false">SUM(C1705:D1705)</f>
        <v>34814500</v>
      </c>
    </row>
    <row r="1706" customFormat="false" ht="22.35" hidden="false" customHeight="false" outlineLevel="0" collapsed="false">
      <c r="A1706" s="75" t="s">
        <v>26</v>
      </c>
      <c r="B1706" s="219"/>
      <c r="C1706" s="220" t="n">
        <f aca="false">SUM(C1707:C1716)</f>
        <v>26310609</v>
      </c>
      <c r="D1706" s="220" t="n">
        <f aca="false">SUM(D1707:D1716)</f>
        <v>8503891</v>
      </c>
      <c r="E1706" s="221" t="n">
        <f aca="false">SUM(C1706:D1706)</f>
        <v>34814500</v>
      </c>
    </row>
    <row r="1707" customFormat="false" ht="43.25" hidden="false" customHeight="false" outlineLevel="0" collapsed="false">
      <c r="A1707" s="75" t="s">
        <v>27</v>
      </c>
      <c r="B1707" s="48" t="n">
        <v>0</v>
      </c>
      <c r="C1707" s="198"/>
      <c r="D1707" s="198" t="n">
        <v>3017510</v>
      </c>
      <c r="E1707" s="221" t="n">
        <f aca="false">SUM(C1707:D1707)</f>
        <v>3017510</v>
      </c>
    </row>
    <row r="1708" customFormat="false" ht="95.5" hidden="false" customHeight="false" outlineLevel="0" collapsed="false">
      <c r="A1708" s="75" t="s">
        <v>843</v>
      </c>
      <c r="B1708" s="48" t="s">
        <v>844</v>
      </c>
      <c r="C1708" s="198" t="n">
        <v>18708476</v>
      </c>
      <c r="D1708" s="198" t="n">
        <v>3689591</v>
      </c>
      <c r="E1708" s="221" t="n">
        <f aca="false">SUM(C1708:D1708)</f>
        <v>22398067</v>
      </c>
    </row>
    <row r="1709" customFormat="false" ht="53.7" hidden="false" customHeight="false" outlineLevel="0" collapsed="false">
      <c r="A1709" s="75" t="s">
        <v>845</v>
      </c>
      <c r="B1709" s="48" t="s">
        <v>846</v>
      </c>
      <c r="C1709" s="198" t="n">
        <v>1860159</v>
      </c>
      <c r="D1709" s="198" t="n">
        <v>274319</v>
      </c>
      <c r="E1709" s="221" t="n">
        <f aca="false">SUM(C1709:D1709)</f>
        <v>2134478</v>
      </c>
    </row>
    <row r="1710" customFormat="false" ht="32.8" hidden="false" customHeight="false" outlineLevel="0" collapsed="false">
      <c r="A1710" s="75" t="s">
        <v>847</v>
      </c>
      <c r="B1710" s="48" t="s">
        <v>848</v>
      </c>
      <c r="C1710" s="198" t="n">
        <v>4725681</v>
      </c>
      <c r="D1710" s="198" t="n">
        <v>274319</v>
      </c>
      <c r="E1710" s="221" t="n">
        <f aca="false">SUM(C1710:D1710)</f>
        <v>5000000</v>
      </c>
    </row>
    <row r="1711" customFormat="false" ht="32.8" hidden="false" customHeight="false" outlineLevel="0" collapsed="false">
      <c r="A1711" s="75" t="s">
        <v>849</v>
      </c>
      <c r="B1711" s="48" t="s">
        <v>850</v>
      </c>
      <c r="C1711" s="198" t="n">
        <v>29160</v>
      </c>
      <c r="D1711" s="198" t="n">
        <v>13716</v>
      </c>
      <c r="E1711" s="221" t="n">
        <f aca="false">SUM(C1711:D1711)</f>
        <v>42876</v>
      </c>
    </row>
    <row r="1712" customFormat="false" ht="74.6" hidden="false" customHeight="false" outlineLevel="0" collapsed="false">
      <c r="A1712" s="75" t="s">
        <v>851</v>
      </c>
      <c r="B1712" s="48" t="s">
        <v>852</v>
      </c>
      <c r="C1712" s="198" t="n">
        <v>831633</v>
      </c>
      <c r="D1712" s="198" t="n">
        <v>1234436</v>
      </c>
      <c r="E1712" s="221" t="n">
        <f aca="false">SUM(C1712:D1712)</f>
        <v>2066069</v>
      </c>
    </row>
    <row r="1713" customFormat="false" ht="32.8" hidden="false" customHeight="false" outlineLevel="0" collapsed="false">
      <c r="A1713" s="75" t="s">
        <v>853</v>
      </c>
      <c r="B1713" s="48" t="s">
        <v>854</v>
      </c>
      <c r="C1713" s="198"/>
      <c r="D1713" s="198"/>
      <c r="E1713" s="221"/>
    </row>
    <row r="1714" customFormat="false" ht="32.8" hidden="false" customHeight="false" outlineLevel="0" collapsed="false">
      <c r="A1714" s="72" t="s">
        <v>30</v>
      </c>
      <c r="B1714" s="48" t="s">
        <v>31</v>
      </c>
      <c r="C1714" s="82" t="n">
        <v>50000</v>
      </c>
      <c r="D1714" s="82"/>
      <c r="E1714" s="221" t="n">
        <f aca="false">SUM(C1714:D1714)</f>
        <v>50000</v>
      </c>
    </row>
    <row r="1715" customFormat="false" ht="53.7" hidden="false" customHeight="false" outlineLevel="0" collapsed="false">
      <c r="A1715" s="116" t="s">
        <v>855</v>
      </c>
      <c r="B1715" s="124" t="s">
        <v>856</v>
      </c>
      <c r="C1715" s="223"/>
      <c r="D1715" s="223"/>
      <c r="E1715" s="224" t="n">
        <f aca="false">SUM(C1715:D1715)</f>
        <v>0</v>
      </c>
    </row>
    <row r="1716" customFormat="false" ht="32.8" hidden="false" customHeight="false" outlineLevel="0" collapsed="false">
      <c r="A1716" s="75" t="s">
        <v>145</v>
      </c>
      <c r="B1716" s="79" t="s">
        <v>146</v>
      </c>
      <c r="C1716" s="198" t="n">
        <v>105500</v>
      </c>
      <c r="D1716" s="198"/>
      <c r="E1716" s="221" t="n">
        <f aca="false">SUM(C1716:D1716)</f>
        <v>105500</v>
      </c>
    </row>
    <row r="1717" customFormat="false" ht="22.35" hidden="false" customHeight="false" outlineLevel="0" collapsed="false">
      <c r="A1717" s="75" t="s">
        <v>57</v>
      </c>
      <c r="B1717" s="79" t="s">
        <v>58</v>
      </c>
      <c r="C1717" s="69"/>
      <c r="D1717" s="69"/>
      <c r="E1717" s="221" t="n">
        <f aca="false">SUM(C1717:D1717)</f>
        <v>0</v>
      </c>
    </row>
    <row r="1718" customFormat="false" ht="12.8" hidden="false" customHeight="false" outlineLevel="0" collapsed="false">
      <c r="A1718" s="75"/>
      <c r="B1718" s="87"/>
      <c r="C1718" s="69"/>
      <c r="D1718" s="69"/>
      <c r="E1718" s="69" t="n">
        <f aca="false">SUM(C1718:D1718)</f>
        <v>0</v>
      </c>
    </row>
    <row r="1719" customFormat="false" ht="46.25" hidden="false" customHeight="false" outlineLevel="0" collapsed="false">
      <c r="A1719" s="61" t="s">
        <v>857</v>
      </c>
      <c r="B1719" s="76" t="s">
        <v>19</v>
      </c>
      <c r="C1719" s="118" t="n">
        <f aca="false">SUM(C1721:C1734)</f>
        <v>96671197</v>
      </c>
      <c r="D1719" s="118" t="n">
        <f aca="false">SUM(D1721:D1734)</f>
        <v>29903200</v>
      </c>
      <c r="E1719" s="118" t="n">
        <f aca="false">SUM(C1719:D1719)</f>
        <v>126574397</v>
      </c>
    </row>
    <row r="1720" customFormat="false" ht="22.35" hidden="false" customHeight="false" outlineLevel="0" collapsed="false">
      <c r="A1720" s="72" t="s">
        <v>26</v>
      </c>
      <c r="B1720" s="87"/>
      <c r="C1720" s="69" t="n">
        <f aca="false">SUM(C1721:C1732)</f>
        <v>96671197</v>
      </c>
      <c r="D1720" s="69" t="n">
        <f aca="false">SUM(D1721:D1732)</f>
        <v>29903200</v>
      </c>
      <c r="E1720" s="69" t="n">
        <f aca="false">SUM(C1720:D1720)</f>
        <v>126574397</v>
      </c>
    </row>
    <row r="1721" customFormat="false" ht="43.25" hidden="false" customHeight="false" outlineLevel="0" collapsed="false">
      <c r="A1721" s="72" t="s">
        <v>27</v>
      </c>
      <c r="B1721" s="87" t="n">
        <v>0</v>
      </c>
      <c r="C1721" s="69"/>
      <c r="D1721" s="69" t="n">
        <v>3627963</v>
      </c>
      <c r="E1721" s="69" t="n">
        <f aca="false">SUM(C1721:D1721)</f>
        <v>3627963</v>
      </c>
    </row>
    <row r="1722" customFormat="false" ht="126.85" hidden="false" customHeight="false" outlineLevel="0" collapsed="false">
      <c r="A1722" s="75" t="s">
        <v>858</v>
      </c>
      <c r="B1722" s="87" t="s">
        <v>859</v>
      </c>
      <c r="C1722" s="69" t="n">
        <v>95819749</v>
      </c>
      <c r="D1722" s="69" t="n">
        <v>25615608</v>
      </c>
      <c r="E1722" s="69" t="n">
        <f aca="false">SUM(C1722:D1722)</f>
        <v>121435357</v>
      </c>
    </row>
    <row r="1723" customFormat="false" ht="53.7" hidden="false" customHeight="false" outlineLevel="0" collapsed="false">
      <c r="A1723" s="75" t="s">
        <v>493</v>
      </c>
      <c r="B1723" s="87" t="s">
        <v>860</v>
      </c>
      <c r="C1723" s="69" t="n">
        <v>550000</v>
      </c>
      <c r="D1723" s="69" t="n">
        <v>659629</v>
      </c>
      <c r="E1723" s="69" t="n">
        <f aca="false">SUM(C1723:D1723)</f>
        <v>1209629</v>
      </c>
    </row>
    <row r="1724" customFormat="false" ht="43.25" hidden="false" customHeight="false" outlineLevel="0" collapsed="false">
      <c r="A1724" s="75" t="s">
        <v>328</v>
      </c>
      <c r="B1724" s="48" t="s">
        <v>329</v>
      </c>
      <c r="C1724" s="69" t="n">
        <v>54000</v>
      </c>
      <c r="D1724" s="69"/>
      <c r="E1724" s="69" t="n">
        <f aca="false">SUM(C1724:D1724)</f>
        <v>54000</v>
      </c>
    </row>
    <row r="1725" customFormat="false" ht="85.05" hidden="false" customHeight="false" outlineLevel="0" collapsed="false">
      <c r="A1725" s="75" t="s">
        <v>861</v>
      </c>
      <c r="B1725" s="87" t="s">
        <v>862</v>
      </c>
      <c r="C1725" s="69" t="n">
        <v>36900</v>
      </c>
      <c r="D1725" s="69"/>
      <c r="E1725" s="69" t="n">
        <f aca="false">SUM(C1725:D1725)</f>
        <v>36900</v>
      </c>
    </row>
    <row r="1726" customFormat="false" ht="147.75" hidden="false" customHeight="false" outlineLevel="0" collapsed="false">
      <c r="A1726" s="75" t="s">
        <v>863</v>
      </c>
      <c r="B1726" s="87" t="s">
        <v>864</v>
      </c>
      <c r="C1726" s="69" t="n">
        <v>54465</v>
      </c>
      <c r="D1726" s="69"/>
      <c r="E1726" s="69" t="n">
        <f aca="false">SUM(C1726:D1726)</f>
        <v>54465</v>
      </c>
    </row>
    <row r="1727" customFormat="false" ht="95.5" hidden="false" customHeight="false" outlineLevel="0" collapsed="false">
      <c r="A1727" s="75" t="s">
        <v>865</v>
      </c>
      <c r="B1727" s="48" t="s">
        <v>866</v>
      </c>
      <c r="C1727" s="69"/>
      <c r="D1727" s="69"/>
      <c r="E1727" s="69"/>
    </row>
    <row r="1728" customFormat="false" ht="32.8" hidden="false" customHeight="false" outlineLevel="0" collapsed="false">
      <c r="A1728" s="75" t="s">
        <v>867</v>
      </c>
      <c r="B1728" s="87" t="s">
        <v>868</v>
      </c>
      <c r="C1728" s="69"/>
      <c r="D1728" s="69"/>
      <c r="E1728" s="69" t="n">
        <f aca="false">SUM(C1728:D1728)</f>
        <v>0</v>
      </c>
    </row>
    <row r="1729" customFormat="false" ht="168.65" hidden="false" customHeight="false" outlineLevel="0" collapsed="false">
      <c r="A1729" s="75" t="s">
        <v>869</v>
      </c>
      <c r="B1729" s="79" t="s">
        <v>870</v>
      </c>
      <c r="C1729" s="69" t="n">
        <v>121770</v>
      </c>
      <c r="D1729" s="69"/>
      <c r="E1729" s="69" t="n">
        <f aca="false">SUM(C1729:D1729)</f>
        <v>121770</v>
      </c>
    </row>
    <row r="1730" customFormat="false" ht="95.5" hidden="false" customHeight="false" outlineLevel="0" collapsed="false">
      <c r="A1730" s="75" t="s">
        <v>871</v>
      </c>
      <c r="B1730" s="79" t="s">
        <v>872</v>
      </c>
      <c r="C1730" s="69"/>
      <c r="D1730" s="69"/>
      <c r="E1730" s="69"/>
    </row>
    <row r="1731" customFormat="false" ht="74.6" hidden="false" customHeight="false" outlineLevel="0" collapsed="false">
      <c r="A1731" s="75" t="s">
        <v>873</v>
      </c>
      <c r="B1731" s="79" t="s">
        <v>874</v>
      </c>
      <c r="C1731" s="69" t="n">
        <v>14313</v>
      </c>
      <c r="D1731" s="69"/>
      <c r="E1731" s="69" t="n">
        <f aca="false">SUM(C1731:D1731)</f>
        <v>14313</v>
      </c>
    </row>
    <row r="1732" customFormat="false" ht="32.8" hidden="false" customHeight="false" outlineLevel="0" collapsed="false">
      <c r="A1732" s="72" t="s">
        <v>30</v>
      </c>
      <c r="B1732" s="79" t="s">
        <v>31</v>
      </c>
      <c r="C1732" s="69" t="n">
        <v>20000</v>
      </c>
      <c r="D1732" s="69"/>
      <c r="E1732" s="69" t="n">
        <f aca="false">SUM(C1732:D1732)</f>
        <v>20000</v>
      </c>
    </row>
    <row r="1733" customFormat="false" ht="32.8" hidden="false" customHeight="false" outlineLevel="0" collapsed="false">
      <c r="A1733" s="72" t="s">
        <v>55</v>
      </c>
      <c r="B1733" s="79" t="s">
        <v>56</v>
      </c>
      <c r="C1733" s="69"/>
      <c r="D1733" s="69"/>
      <c r="E1733" s="69" t="n">
        <f aca="false">SUM(C1733:D1733)</f>
        <v>0</v>
      </c>
    </row>
    <row r="1734" customFormat="false" ht="22.35" hidden="false" customHeight="false" outlineLevel="0" collapsed="false">
      <c r="A1734" s="72" t="s">
        <v>57</v>
      </c>
      <c r="B1734" s="79" t="s">
        <v>58</v>
      </c>
      <c r="C1734" s="69"/>
      <c r="D1734" s="69"/>
      <c r="E1734" s="69" t="n">
        <f aca="false">SUM(C1734:D1734)</f>
        <v>0</v>
      </c>
    </row>
    <row r="1735" customFormat="false" ht="12.8" hidden="false" customHeight="false" outlineLevel="0" collapsed="false">
      <c r="A1735" s="72"/>
      <c r="B1735" s="48"/>
      <c r="C1735" s="69"/>
      <c r="D1735" s="69"/>
      <c r="E1735" s="69"/>
    </row>
    <row r="1736" customFormat="false" ht="46.25" hidden="false" customHeight="false" outlineLevel="0" collapsed="false">
      <c r="A1736" s="61" t="s">
        <v>875</v>
      </c>
      <c r="B1736" s="76" t="s">
        <v>19</v>
      </c>
      <c r="C1736" s="108" t="n">
        <f aca="false">SUM(C1739:C1744)</f>
        <v>6839094</v>
      </c>
      <c r="D1736" s="108" t="n">
        <f aca="false">SUM(D1738:D1744)</f>
        <v>18235906</v>
      </c>
      <c r="E1736" s="77" t="n">
        <f aca="false">SUM(C1736:D1736)</f>
        <v>25075000</v>
      </c>
    </row>
    <row r="1737" customFormat="false" ht="22.35" hidden="false" customHeight="false" outlineLevel="0" collapsed="false">
      <c r="A1737" s="84" t="s">
        <v>26</v>
      </c>
      <c r="B1737" s="85"/>
      <c r="C1737" s="151" t="n">
        <f aca="false">SUM(C1739:C1743)</f>
        <v>6839094</v>
      </c>
      <c r="D1737" s="151" t="n">
        <f aca="false">SUM(D1738:D1743)</f>
        <v>18235906</v>
      </c>
      <c r="E1737" s="133" t="n">
        <f aca="false">SUM(C1737:D1737)</f>
        <v>25075000</v>
      </c>
    </row>
    <row r="1738" customFormat="false" ht="43.25" hidden="false" customHeight="false" outlineLevel="0" collapsed="false">
      <c r="A1738" s="75" t="s">
        <v>27</v>
      </c>
      <c r="B1738" s="87" t="n">
        <v>0</v>
      </c>
      <c r="C1738" s="111"/>
      <c r="D1738" s="111" t="n">
        <v>5621595</v>
      </c>
      <c r="E1738" s="82" t="n">
        <f aca="false">SUM(C1738:D1738)</f>
        <v>5621595</v>
      </c>
    </row>
    <row r="1739" customFormat="false" ht="22.35" hidden="false" customHeight="false" outlineLevel="0" collapsed="false">
      <c r="A1739" s="75" t="s">
        <v>876</v>
      </c>
      <c r="B1739" s="48" t="s">
        <v>877</v>
      </c>
      <c r="C1739" s="69" t="n">
        <v>6826094</v>
      </c>
      <c r="D1739" s="69" t="n">
        <v>12614311</v>
      </c>
      <c r="E1739" s="69" t="n">
        <f aca="false">SUM(C1739:D1739)</f>
        <v>19440405</v>
      </c>
    </row>
    <row r="1740" customFormat="false" ht="32.8" hidden="false" customHeight="false" outlineLevel="0" collapsed="false">
      <c r="A1740" s="75" t="s">
        <v>30</v>
      </c>
      <c r="B1740" s="87" t="s">
        <v>31</v>
      </c>
      <c r="C1740" s="69" t="n">
        <v>13000</v>
      </c>
      <c r="D1740" s="69"/>
      <c r="E1740" s="69" t="n">
        <f aca="false">SUM(C1740:D1740)</f>
        <v>13000</v>
      </c>
    </row>
    <row r="1741" customFormat="false" ht="43.25" hidden="false" customHeight="false" outlineLevel="0" collapsed="false">
      <c r="A1741" s="72" t="s">
        <v>328</v>
      </c>
      <c r="B1741" s="87" t="s">
        <v>329</v>
      </c>
      <c r="C1741" s="69"/>
      <c r="D1741" s="69"/>
      <c r="E1741" s="69"/>
    </row>
    <row r="1742" customFormat="false" ht="32.8" hidden="false" customHeight="false" outlineLevel="0" collapsed="false">
      <c r="A1742" s="72" t="s">
        <v>145</v>
      </c>
      <c r="B1742" s="87" t="s">
        <v>146</v>
      </c>
      <c r="C1742" s="69"/>
      <c r="D1742" s="69"/>
      <c r="E1742" s="69"/>
    </row>
    <row r="1743" customFormat="false" ht="53.7" hidden="false" customHeight="false" outlineLevel="0" collapsed="false">
      <c r="A1743" s="75" t="s">
        <v>855</v>
      </c>
      <c r="B1743" s="87" t="s">
        <v>878</v>
      </c>
      <c r="C1743" s="69"/>
      <c r="D1743" s="69"/>
      <c r="E1743" s="69" t="n">
        <f aca="false">SUM(C1743:D1743)</f>
        <v>0</v>
      </c>
    </row>
    <row r="1744" customFormat="false" ht="22.35" hidden="false" customHeight="false" outlineLevel="0" collapsed="false">
      <c r="A1744" s="75" t="s">
        <v>57</v>
      </c>
      <c r="B1744" s="79" t="s">
        <v>58</v>
      </c>
      <c r="C1744" s="69"/>
      <c r="D1744" s="69"/>
      <c r="E1744" s="69" t="n">
        <f aca="false">SUM(C1744:D1744)</f>
        <v>0</v>
      </c>
    </row>
    <row r="1745" customFormat="false" ht="12.8" hidden="false" customHeight="false" outlineLevel="0" collapsed="false">
      <c r="A1745" s="75"/>
      <c r="B1745" s="87"/>
      <c r="C1745" s="69"/>
      <c r="D1745" s="69"/>
      <c r="E1745" s="69" t="n">
        <f aca="false">SUM(C1745:D1745)</f>
        <v>0</v>
      </c>
    </row>
    <row r="1746" customFormat="false" ht="46.25" hidden="false" customHeight="false" outlineLevel="0" collapsed="false">
      <c r="A1746" s="88" t="s">
        <v>879</v>
      </c>
      <c r="B1746" s="76" t="s">
        <v>19</v>
      </c>
      <c r="C1746" s="90" t="n">
        <f aca="false">SUM(C1748:C1773)</f>
        <v>144539207</v>
      </c>
      <c r="D1746" s="90" t="n">
        <f aca="false">SUM(D1748:D1773)</f>
        <v>72630050</v>
      </c>
      <c r="E1746" s="77" t="n">
        <f aca="false">SUM(C1746:D1746)</f>
        <v>217169257</v>
      </c>
    </row>
    <row r="1747" customFormat="false" ht="22.35" hidden="false" customHeight="false" outlineLevel="0" collapsed="false">
      <c r="A1747" s="75" t="s">
        <v>26</v>
      </c>
      <c r="B1747" s="93"/>
      <c r="C1747" s="69" t="n">
        <f aca="false">SUM(C1748:C1771)</f>
        <v>144539207</v>
      </c>
      <c r="D1747" s="69" t="n">
        <f aca="false">SUM(D1748:D1771)</f>
        <v>72630050</v>
      </c>
      <c r="E1747" s="69" t="n">
        <f aca="false">SUM(C1747:D1747)</f>
        <v>217169257</v>
      </c>
    </row>
    <row r="1748" customFormat="false" ht="43.25" hidden="false" customHeight="false" outlineLevel="0" collapsed="false">
      <c r="A1748" s="72" t="s">
        <v>27</v>
      </c>
      <c r="B1748" s="48" t="n">
        <v>0</v>
      </c>
      <c r="C1748" s="69"/>
      <c r="D1748" s="69" t="n">
        <v>19113172</v>
      </c>
      <c r="E1748" s="69" t="n">
        <f aca="false">SUM(C1748:D1748)</f>
        <v>19113172</v>
      </c>
    </row>
    <row r="1749" customFormat="false" ht="32.8" hidden="false" customHeight="false" outlineLevel="0" collapsed="false">
      <c r="A1749" s="75" t="s">
        <v>880</v>
      </c>
      <c r="B1749" s="87" t="s">
        <v>881</v>
      </c>
      <c r="C1749" s="69" t="n">
        <v>2650000</v>
      </c>
      <c r="D1749" s="69" t="n">
        <v>127421</v>
      </c>
      <c r="E1749" s="69" t="n">
        <f aca="false">SUM(C1749:D1749)</f>
        <v>2777421</v>
      </c>
    </row>
    <row r="1750" customFormat="false" ht="43.25" hidden="false" customHeight="false" outlineLevel="0" collapsed="false">
      <c r="A1750" s="75" t="s">
        <v>882</v>
      </c>
      <c r="B1750" s="87" t="s">
        <v>883</v>
      </c>
      <c r="C1750" s="69" t="n">
        <v>62000</v>
      </c>
      <c r="D1750" s="69" t="n">
        <v>254842</v>
      </c>
      <c r="E1750" s="69" t="n">
        <f aca="false">SUM(C1750:D1750)</f>
        <v>316842</v>
      </c>
    </row>
    <row r="1751" customFormat="false" ht="43.25" hidden="false" customHeight="false" outlineLevel="0" collapsed="false">
      <c r="A1751" s="72" t="s">
        <v>884</v>
      </c>
      <c r="B1751" s="48" t="s">
        <v>885</v>
      </c>
      <c r="C1751" s="150" t="n">
        <v>6955000</v>
      </c>
      <c r="D1751" s="150" t="n">
        <v>637105</v>
      </c>
      <c r="E1751" s="82" t="n">
        <f aca="false">SUM(C1751:D1751)</f>
        <v>7592105</v>
      </c>
    </row>
    <row r="1752" customFormat="false" ht="22.35" hidden="false" customHeight="false" outlineLevel="0" collapsed="false">
      <c r="A1752" s="72" t="s">
        <v>886</v>
      </c>
      <c r="B1752" s="48" t="s">
        <v>887</v>
      </c>
      <c r="C1752" s="82" t="n">
        <f aca="false">17536316+116500</f>
        <v>17652816</v>
      </c>
      <c r="D1752" s="82" t="n">
        <v>3567792</v>
      </c>
      <c r="E1752" s="82" t="n">
        <f aca="false">SUM(C1752:D1752)</f>
        <v>21220608</v>
      </c>
    </row>
    <row r="1753" customFormat="false" ht="460.4" hidden="false" customHeight="false" outlineLevel="0" collapsed="false">
      <c r="A1753" s="126" t="s">
        <v>888</v>
      </c>
      <c r="B1753" s="48"/>
      <c r="C1753" s="82"/>
      <c r="D1753" s="82"/>
      <c r="E1753" s="82"/>
    </row>
    <row r="1754" customFormat="false" ht="64.15" hidden="false" customHeight="false" outlineLevel="0" collapsed="false">
      <c r="A1754" s="75" t="s">
        <v>889</v>
      </c>
      <c r="B1754" s="87" t="s">
        <v>890</v>
      </c>
      <c r="C1754" s="82" t="n">
        <v>500000</v>
      </c>
      <c r="D1754" s="82" t="n">
        <v>127421</v>
      </c>
      <c r="E1754" s="82" t="n">
        <f aca="false">SUM(C1754:D1754)</f>
        <v>627421</v>
      </c>
    </row>
    <row r="1755" customFormat="false" ht="22.35" hidden="false" customHeight="false" outlineLevel="0" collapsed="false">
      <c r="A1755" s="75" t="s">
        <v>891</v>
      </c>
      <c r="B1755" s="87" t="s">
        <v>892</v>
      </c>
      <c r="C1755" s="69" t="n">
        <v>26213900</v>
      </c>
      <c r="D1755" s="69" t="n">
        <v>764527</v>
      </c>
      <c r="E1755" s="69" t="n">
        <f aca="false">SUM(C1755:D1755)</f>
        <v>26978427</v>
      </c>
    </row>
    <row r="1756" customFormat="false" ht="22.35" hidden="false" customHeight="false" outlineLevel="0" collapsed="false">
      <c r="A1756" s="75" t="s">
        <v>893</v>
      </c>
      <c r="B1756" s="87" t="s">
        <v>894</v>
      </c>
      <c r="C1756" s="69" t="n">
        <v>24661100</v>
      </c>
      <c r="D1756" s="69" t="n">
        <v>4332319</v>
      </c>
      <c r="E1756" s="69" t="n">
        <f aca="false">SUM(C1756:D1756)</f>
        <v>28993419</v>
      </c>
    </row>
    <row r="1757" customFormat="false" ht="43.25" hidden="false" customHeight="false" outlineLevel="0" collapsed="false">
      <c r="A1757" s="75" t="s">
        <v>895</v>
      </c>
      <c r="B1757" s="87" t="s">
        <v>896</v>
      </c>
      <c r="C1757" s="69" t="n">
        <v>42029000</v>
      </c>
      <c r="D1757" s="69" t="n">
        <v>2930686</v>
      </c>
      <c r="E1757" s="69" t="n">
        <f aca="false">SUM(C1757:D1757)</f>
        <v>44959686</v>
      </c>
    </row>
    <row r="1758" customFormat="false" ht="53.7" hidden="false" customHeight="false" outlineLevel="0" collapsed="false">
      <c r="A1758" s="75" t="s">
        <v>897</v>
      </c>
      <c r="B1758" s="87" t="s">
        <v>898</v>
      </c>
      <c r="C1758" s="69" t="n">
        <f aca="false">2069350+100000</f>
        <v>2169350</v>
      </c>
      <c r="D1758" s="69" t="n">
        <v>637105</v>
      </c>
      <c r="E1758" s="69" t="n">
        <f aca="false">SUM(C1758:D1758)</f>
        <v>2806455</v>
      </c>
    </row>
    <row r="1759" customFormat="false" ht="43.25" hidden="false" customHeight="false" outlineLevel="0" collapsed="false">
      <c r="A1759" s="75" t="s">
        <v>899</v>
      </c>
      <c r="B1759" s="87" t="s">
        <v>900</v>
      </c>
      <c r="C1759" s="82"/>
      <c r="D1759" s="82" t="n">
        <v>9301743</v>
      </c>
      <c r="E1759" s="82" t="n">
        <f aca="false">SUM(C1759:D1759)</f>
        <v>9301743</v>
      </c>
    </row>
    <row r="1760" customFormat="false" ht="43.25" hidden="false" customHeight="false" outlineLevel="0" collapsed="false">
      <c r="A1760" s="75" t="s">
        <v>901</v>
      </c>
      <c r="B1760" s="87" t="s">
        <v>902</v>
      </c>
      <c r="C1760" s="228"/>
      <c r="D1760" s="82" t="n">
        <v>7263005</v>
      </c>
      <c r="E1760" s="82" t="n">
        <f aca="false">SUM(C1760:D1760)</f>
        <v>7263005</v>
      </c>
    </row>
    <row r="1761" customFormat="false" ht="43.25" hidden="false" customHeight="false" outlineLevel="0" collapsed="false">
      <c r="A1761" s="75" t="s">
        <v>903</v>
      </c>
      <c r="B1761" s="87" t="s">
        <v>904</v>
      </c>
      <c r="C1761" s="82"/>
      <c r="D1761" s="82" t="n">
        <v>7008163</v>
      </c>
      <c r="E1761" s="82" t="n">
        <f aca="false">SUM(C1761:D1761)</f>
        <v>7008163</v>
      </c>
    </row>
    <row r="1762" customFormat="false" ht="43.25" hidden="false" customHeight="false" outlineLevel="0" collapsed="false">
      <c r="A1762" s="75" t="s">
        <v>328</v>
      </c>
      <c r="B1762" s="48" t="s">
        <v>329</v>
      </c>
      <c r="C1762" s="69" t="n">
        <v>210000</v>
      </c>
      <c r="D1762" s="69" t="n">
        <v>127421</v>
      </c>
      <c r="E1762" s="69" t="n">
        <f aca="false">SUM(C1762:D1762)</f>
        <v>337421</v>
      </c>
    </row>
    <row r="1763" customFormat="false" ht="32.8" hidden="false" customHeight="false" outlineLevel="0" collapsed="false">
      <c r="A1763" s="75" t="s">
        <v>145</v>
      </c>
      <c r="B1763" s="48" t="s">
        <v>146</v>
      </c>
      <c r="C1763" s="69" t="n">
        <v>1609600</v>
      </c>
      <c r="D1763" s="69"/>
      <c r="E1763" s="69" t="n">
        <f aca="false">SUM(C1763:D1763)</f>
        <v>1609600</v>
      </c>
    </row>
    <row r="1764" customFormat="false" ht="32.8" hidden="false" customHeight="false" outlineLevel="0" collapsed="false">
      <c r="A1764" s="75" t="s">
        <v>332</v>
      </c>
      <c r="B1764" s="48" t="s">
        <v>333</v>
      </c>
      <c r="C1764" s="69"/>
      <c r="D1764" s="69"/>
      <c r="E1764" s="69"/>
    </row>
    <row r="1765" customFormat="false" ht="43.25" hidden="false" customHeight="false" outlineLevel="0" collapsed="false">
      <c r="A1765" s="75" t="s">
        <v>905</v>
      </c>
      <c r="B1765" s="87" t="s">
        <v>906</v>
      </c>
      <c r="C1765" s="69" t="n">
        <v>8538000</v>
      </c>
      <c r="D1765" s="69" t="n">
        <v>12359851</v>
      </c>
      <c r="E1765" s="69" t="n">
        <f aca="false">SUM(C1765:D1765)</f>
        <v>20897851</v>
      </c>
    </row>
    <row r="1766" customFormat="false" ht="74.6" hidden="false" customHeight="false" outlineLevel="0" collapsed="false">
      <c r="A1766" s="101" t="s">
        <v>907</v>
      </c>
      <c r="B1766" s="124" t="s">
        <v>908</v>
      </c>
      <c r="C1766" s="103"/>
      <c r="D1766" s="103"/>
      <c r="E1766" s="144" t="n">
        <f aca="false">SUM(C1766:D1766)</f>
        <v>0</v>
      </c>
    </row>
    <row r="1767" customFormat="false" ht="32.8" hidden="false" customHeight="false" outlineLevel="0" collapsed="false">
      <c r="A1767" s="72" t="s">
        <v>30</v>
      </c>
      <c r="B1767" s="48" t="s">
        <v>31</v>
      </c>
      <c r="C1767" s="69" t="n">
        <v>10843341</v>
      </c>
      <c r="D1767" s="69"/>
      <c r="E1767" s="69" t="n">
        <f aca="false">SUM(C1767:D1767)</f>
        <v>10843341</v>
      </c>
    </row>
    <row r="1768" customFormat="false" ht="43.25" hidden="false" customHeight="false" outlineLevel="0" collapsed="false">
      <c r="A1768" s="75" t="s">
        <v>909</v>
      </c>
      <c r="B1768" s="87" t="s">
        <v>910</v>
      </c>
      <c r="C1768" s="69"/>
      <c r="D1768" s="69" t="n">
        <v>4077477</v>
      </c>
      <c r="E1768" s="69" t="n">
        <f aca="false">SUM(C1768:D1768)</f>
        <v>4077477</v>
      </c>
    </row>
    <row r="1769" customFormat="false" ht="53.7" hidden="false" customHeight="false" outlineLevel="0" collapsed="false">
      <c r="A1769" s="75" t="s">
        <v>855</v>
      </c>
      <c r="B1769" s="87" t="s">
        <v>911</v>
      </c>
      <c r="C1769" s="69"/>
      <c r="D1769" s="69"/>
      <c r="E1769" s="69" t="n">
        <f aca="false">SUM(C1769:D1769)</f>
        <v>0</v>
      </c>
    </row>
    <row r="1770" customFormat="false" ht="32.8" hidden="false" customHeight="false" outlineLevel="0" collapsed="false">
      <c r="A1770" s="75" t="s">
        <v>912</v>
      </c>
      <c r="B1770" s="79" t="s">
        <v>848</v>
      </c>
      <c r="C1770" s="69" t="n">
        <v>345100</v>
      </c>
      <c r="D1770" s="69"/>
      <c r="E1770" s="69" t="n">
        <f aca="false">SUM(C1770:D1770)</f>
        <v>345100</v>
      </c>
    </row>
    <row r="1771" customFormat="false" ht="95.5" hidden="false" customHeight="false" outlineLevel="0" collapsed="false">
      <c r="A1771" s="75" t="s">
        <v>843</v>
      </c>
      <c r="B1771" s="79" t="s">
        <v>844</v>
      </c>
      <c r="C1771" s="69" t="n">
        <v>100000</v>
      </c>
      <c r="D1771" s="69"/>
      <c r="E1771" s="69" t="n">
        <f aca="false">SUM(C1771:D1771)</f>
        <v>100000</v>
      </c>
    </row>
    <row r="1772" customFormat="false" ht="32.8" hidden="false" customHeight="false" outlineLevel="0" collapsed="false">
      <c r="A1772" s="72" t="s">
        <v>55</v>
      </c>
      <c r="B1772" s="79" t="s">
        <v>56</v>
      </c>
      <c r="C1772" s="111"/>
      <c r="D1772" s="111"/>
      <c r="E1772" s="111" t="n">
        <f aca="false">SUM(C1772:D1772)</f>
        <v>0</v>
      </c>
    </row>
    <row r="1773" customFormat="false" ht="22.35" hidden="false" customHeight="false" outlineLevel="0" collapsed="false">
      <c r="A1773" s="72" t="s">
        <v>57</v>
      </c>
      <c r="B1773" s="79" t="s">
        <v>58</v>
      </c>
      <c r="C1773" s="111"/>
      <c r="D1773" s="111"/>
      <c r="E1773" s="111" t="n">
        <f aca="false">SUM(C1773:D1773)</f>
        <v>0</v>
      </c>
    </row>
    <row r="1774" customFormat="false" ht="12.8" hidden="false" customHeight="false" outlineLevel="0" collapsed="false">
      <c r="A1774" s="72"/>
      <c r="B1774" s="48"/>
      <c r="C1774" s="69"/>
      <c r="D1774" s="69"/>
      <c r="E1774" s="69"/>
    </row>
    <row r="1775" customFormat="false" ht="46.25" hidden="false" customHeight="false" outlineLevel="0" collapsed="false">
      <c r="A1775" s="88" t="s">
        <v>913</v>
      </c>
      <c r="B1775" s="76" t="s">
        <v>19</v>
      </c>
      <c r="C1775" s="90" t="n">
        <f aca="false">SUM(C1777:C1784)</f>
        <v>1308647</v>
      </c>
      <c r="D1775" s="90" t="n">
        <f aca="false">SUM(D1777:D1784)</f>
        <v>9831595</v>
      </c>
      <c r="E1775" s="90" t="n">
        <f aca="false">SUM(C1775:D1775)</f>
        <v>11140242</v>
      </c>
    </row>
    <row r="1776" customFormat="false" ht="22.35" hidden="false" customHeight="false" outlineLevel="0" collapsed="false">
      <c r="A1776" s="75" t="s">
        <v>26</v>
      </c>
      <c r="B1776" s="130"/>
      <c r="C1776" s="69" t="n">
        <f aca="false">SUM(C1777:C1781)</f>
        <v>1308647</v>
      </c>
      <c r="D1776" s="69" t="n">
        <f aca="false">SUM(D1777:D1781)</f>
        <v>9831595</v>
      </c>
      <c r="E1776" s="69" t="n">
        <f aca="false">SUM(C1776:D1776)</f>
        <v>11140242</v>
      </c>
    </row>
    <row r="1777" customFormat="false" ht="43.25" hidden="false" customHeight="false" outlineLevel="0" collapsed="false">
      <c r="A1777" s="72" t="s">
        <v>27</v>
      </c>
      <c r="B1777" s="48" t="n">
        <v>0</v>
      </c>
      <c r="C1777" s="69"/>
      <c r="D1777" s="69" t="n">
        <v>3434504</v>
      </c>
      <c r="E1777" s="69" t="n">
        <f aca="false">SUM(C1777:D1777)</f>
        <v>3434504</v>
      </c>
    </row>
    <row r="1778" customFormat="false" ht="53.7" hidden="false" customHeight="false" outlineLevel="0" collapsed="false">
      <c r="A1778" s="75" t="s">
        <v>855</v>
      </c>
      <c r="B1778" s="87" t="s">
        <v>914</v>
      </c>
      <c r="C1778" s="69"/>
      <c r="D1778" s="69"/>
      <c r="E1778" s="69" t="n">
        <f aca="false">SUM(C1778:D1778)</f>
        <v>0</v>
      </c>
    </row>
    <row r="1779" customFormat="false" ht="22.35" hidden="false" customHeight="false" outlineLevel="0" collapsed="false">
      <c r="A1779" s="75" t="s">
        <v>915</v>
      </c>
      <c r="B1779" s="87" t="s">
        <v>916</v>
      </c>
      <c r="C1779" s="69" t="n">
        <v>308892</v>
      </c>
      <c r="D1779" s="69" t="n">
        <v>5243517</v>
      </c>
      <c r="E1779" s="69" t="n">
        <f aca="false">SUM(C1779:D1779)</f>
        <v>5552409</v>
      </c>
    </row>
    <row r="1780" customFormat="false" ht="147.75" hidden="false" customHeight="false" outlineLevel="0" collapsed="false">
      <c r="A1780" s="72" t="s">
        <v>917</v>
      </c>
      <c r="B1780" s="48" t="s">
        <v>918</v>
      </c>
      <c r="C1780" s="69" t="n">
        <v>527156</v>
      </c>
      <c r="D1780" s="69" t="n">
        <v>675103</v>
      </c>
      <c r="E1780" s="69" t="n">
        <f aca="false">SUM(C1780:D1780)</f>
        <v>1202259</v>
      </c>
    </row>
    <row r="1781" customFormat="false" ht="74.6" hidden="false" customHeight="false" outlineLevel="0" collapsed="false">
      <c r="A1781" s="72" t="s">
        <v>919</v>
      </c>
      <c r="B1781" s="48" t="s">
        <v>920</v>
      </c>
      <c r="C1781" s="69" t="n">
        <v>472599</v>
      </c>
      <c r="D1781" s="69" t="n">
        <v>478471</v>
      </c>
      <c r="E1781" s="69" t="n">
        <f aca="false">SUM(C1781:D1781)</f>
        <v>951070</v>
      </c>
    </row>
    <row r="1782" customFormat="false" ht="32.8" hidden="false" customHeight="false" outlineLevel="0" collapsed="false">
      <c r="A1782" s="72" t="s">
        <v>55</v>
      </c>
      <c r="B1782" s="79" t="s">
        <v>56</v>
      </c>
      <c r="C1782" s="69"/>
      <c r="D1782" s="69"/>
      <c r="E1782" s="69"/>
    </row>
    <row r="1783" customFormat="false" ht="22.35" hidden="false" customHeight="false" outlineLevel="0" collapsed="false">
      <c r="A1783" s="75" t="s">
        <v>57</v>
      </c>
      <c r="B1783" s="79" t="s">
        <v>58</v>
      </c>
      <c r="C1783" s="69"/>
      <c r="D1783" s="69"/>
      <c r="E1783" s="69" t="n">
        <f aca="false">SUM(C1783:D1783)</f>
        <v>0</v>
      </c>
    </row>
    <row r="1784" customFormat="false" ht="12.8" hidden="false" customHeight="false" outlineLevel="0" collapsed="false">
      <c r="A1784" s="169"/>
      <c r="B1784" s="93"/>
      <c r="C1784" s="69"/>
      <c r="D1784" s="69"/>
      <c r="E1784" s="69" t="n">
        <f aca="false">SUM(C1784:D1784)</f>
        <v>0</v>
      </c>
    </row>
    <row r="1785" customFormat="false" ht="46.25" hidden="false" customHeight="false" outlineLevel="0" collapsed="false">
      <c r="A1785" s="61" t="s">
        <v>921</v>
      </c>
      <c r="B1785" s="76" t="s">
        <v>19</v>
      </c>
      <c r="C1785" s="108" t="n">
        <f aca="false">SUM(C1787:C1797)</f>
        <v>19698293</v>
      </c>
      <c r="D1785" s="108" t="n">
        <f aca="false">SUM(D1787:D1797)</f>
        <v>13900000</v>
      </c>
      <c r="E1785" s="77" t="n">
        <f aca="false">SUM(C1785:D1785)</f>
        <v>33598293</v>
      </c>
    </row>
    <row r="1786" customFormat="false" ht="22.35" hidden="false" customHeight="false" outlineLevel="0" collapsed="false">
      <c r="A1786" s="72" t="s">
        <v>26</v>
      </c>
      <c r="B1786" s="87"/>
      <c r="C1786" s="69" t="n">
        <f aca="false">SUM(C1787:C1795)</f>
        <v>19698293</v>
      </c>
      <c r="D1786" s="69" t="n">
        <f aca="false">SUM(D1787:D1795)</f>
        <v>13900000</v>
      </c>
      <c r="E1786" s="69" t="n">
        <f aca="false">SUM(C1786:D1786)</f>
        <v>33598293</v>
      </c>
    </row>
    <row r="1787" customFormat="false" ht="43.25" hidden="false" customHeight="false" outlineLevel="0" collapsed="false">
      <c r="A1787" s="72" t="s">
        <v>27</v>
      </c>
      <c r="B1787" s="87" t="n">
        <v>0</v>
      </c>
      <c r="C1787" s="69"/>
      <c r="D1787" s="69" t="n">
        <v>2527273</v>
      </c>
      <c r="E1787" s="69" t="n">
        <f aca="false">SUM(C1787:D1787)</f>
        <v>2527273</v>
      </c>
    </row>
    <row r="1788" customFormat="false" ht="43.25" hidden="false" customHeight="false" outlineLevel="0" collapsed="false">
      <c r="A1788" s="72" t="s">
        <v>922</v>
      </c>
      <c r="B1788" s="87" t="s">
        <v>923</v>
      </c>
      <c r="C1788" s="69" t="n">
        <v>1200443</v>
      </c>
      <c r="D1788" s="69" t="n">
        <v>1404040</v>
      </c>
      <c r="E1788" s="69" t="n">
        <f aca="false">SUM(C1788:D1788)</f>
        <v>2604483</v>
      </c>
    </row>
    <row r="1789" customFormat="false" ht="85.05" hidden="false" customHeight="false" outlineLevel="0" collapsed="false">
      <c r="A1789" s="72" t="s">
        <v>924</v>
      </c>
      <c r="B1789" s="87" t="s">
        <v>925</v>
      </c>
      <c r="C1789" s="69" t="n">
        <f aca="false">10000000+180000</f>
        <v>10180000</v>
      </c>
      <c r="D1789" s="69" t="n">
        <v>5054546</v>
      </c>
      <c r="E1789" s="69" t="n">
        <f aca="false">SUM(C1789:D1789)</f>
        <v>15234546</v>
      </c>
    </row>
    <row r="1790" customFormat="false" ht="43.25" hidden="false" customHeight="false" outlineLevel="0" collapsed="false">
      <c r="A1790" s="72" t="s">
        <v>926</v>
      </c>
      <c r="B1790" s="87" t="s">
        <v>927</v>
      </c>
      <c r="C1790" s="69" t="n">
        <v>6462000</v>
      </c>
      <c r="D1790" s="69" t="n">
        <v>3790909</v>
      </c>
      <c r="E1790" s="69" t="n">
        <f aca="false">SUM(C1790:D1790)</f>
        <v>10252909</v>
      </c>
    </row>
    <row r="1791" customFormat="false" ht="32.8" hidden="false" customHeight="false" outlineLevel="0" collapsed="false">
      <c r="A1791" s="72" t="s">
        <v>928</v>
      </c>
      <c r="B1791" s="87" t="s">
        <v>929</v>
      </c>
      <c r="C1791" s="69"/>
      <c r="D1791" s="69" t="n">
        <v>982828</v>
      </c>
      <c r="E1791" s="69" t="n">
        <f aca="false">SUM(C1791:D1791)</f>
        <v>982828</v>
      </c>
    </row>
    <row r="1792" customFormat="false" ht="53.7" hidden="false" customHeight="false" outlineLevel="0" collapsed="false">
      <c r="A1792" s="72" t="s">
        <v>855</v>
      </c>
      <c r="B1792" s="48" t="s">
        <v>930</v>
      </c>
      <c r="C1792" s="69"/>
      <c r="D1792" s="69"/>
      <c r="E1792" s="69" t="n">
        <f aca="false">SUM(C1792:D1792)</f>
        <v>0</v>
      </c>
    </row>
    <row r="1793" customFormat="false" ht="43.25" hidden="false" customHeight="false" outlineLevel="0" collapsed="false">
      <c r="A1793" s="72" t="s">
        <v>328</v>
      </c>
      <c r="B1793" s="87" t="s">
        <v>329</v>
      </c>
      <c r="C1793" s="69" t="n">
        <v>108000</v>
      </c>
      <c r="D1793" s="69" t="n">
        <v>140404</v>
      </c>
      <c r="E1793" s="69" t="n">
        <f aca="false">SUM(C1793:D1793)</f>
        <v>248404</v>
      </c>
    </row>
    <row r="1794" customFormat="false" ht="32.8" hidden="false" customHeight="false" outlineLevel="0" collapsed="false">
      <c r="A1794" s="72" t="s">
        <v>30</v>
      </c>
      <c r="B1794" s="87" t="s">
        <v>31</v>
      </c>
      <c r="C1794" s="69" t="n">
        <v>711850</v>
      </c>
      <c r="D1794" s="69"/>
      <c r="E1794" s="69" t="n">
        <f aca="false">SUM(C1794:D1794)</f>
        <v>711850</v>
      </c>
    </row>
    <row r="1795" customFormat="false" ht="32.8" hidden="false" customHeight="false" outlineLevel="0" collapsed="false">
      <c r="A1795" s="72" t="s">
        <v>145</v>
      </c>
      <c r="B1795" s="87" t="s">
        <v>146</v>
      </c>
      <c r="C1795" s="69" t="n">
        <v>1036000</v>
      </c>
      <c r="D1795" s="69"/>
      <c r="E1795" s="69" t="n">
        <f aca="false">SUM(C1795:D1795)</f>
        <v>1036000</v>
      </c>
    </row>
    <row r="1796" customFormat="false" ht="32.8" hidden="false" customHeight="false" outlineLevel="0" collapsed="false">
      <c r="A1796" s="72" t="s">
        <v>55</v>
      </c>
      <c r="B1796" s="122" t="s">
        <v>56</v>
      </c>
      <c r="C1796" s="69"/>
      <c r="D1796" s="69"/>
      <c r="E1796" s="69" t="n">
        <f aca="false">SUM(C1796:D1796)</f>
        <v>0</v>
      </c>
    </row>
    <row r="1797" customFormat="false" ht="22.35" hidden="false" customHeight="false" outlineLevel="0" collapsed="false">
      <c r="A1797" s="72" t="s">
        <v>57</v>
      </c>
      <c r="B1797" s="122" t="s">
        <v>58</v>
      </c>
      <c r="C1797" s="69"/>
      <c r="D1797" s="69"/>
      <c r="E1797" s="69" t="n">
        <f aca="false">SUM(C1797:D1797)</f>
        <v>0</v>
      </c>
    </row>
    <row r="1798" customFormat="false" ht="12.8" hidden="false" customHeight="false" outlineLevel="0" collapsed="false">
      <c r="A1798" s="72"/>
      <c r="B1798" s="87"/>
      <c r="C1798" s="69"/>
      <c r="D1798" s="69"/>
      <c r="E1798" s="69" t="n">
        <f aca="false">SUM(C1798:D1798)</f>
        <v>0</v>
      </c>
    </row>
    <row r="1799" customFormat="false" ht="46.25" hidden="false" customHeight="false" outlineLevel="0" collapsed="false">
      <c r="A1799" s="88" t="s">
        <v>931</v>
      </c>
      <c r="B1799" s="76" t="s">
        <v>19</v>
      </c>
      <c r="C1799" s="90" t="n">
        <f aca="false">SUM(C1801:C1811)</f>
        <v>586375403</v>
      </c>
      <c r="D1799" s="90" t="n">
        <f aca="false">SUM(D1801:D1810)</f>
        <v>10644208</v>
      </c>
      <c r="E1799" s="77" t="n">
        <f aca="false">SUM(C1799:D1799)</f>
        <v>597019611</v>
      </c>
    </row>
    <row r="1800" customFormat="false" ht="22.35" hidden="false" customHeight="false" outlineLevel="0" collapsed="false">
      <c r="A1800" s="75" t="s">
        <v>26</v>
      </c>
      <c r="B1800" s="93"/>
      <c r="C1800" s="69" t="n">
        <f aca="false">SUM(C1801:C1809)</f>
        <v>586375403</v>
      </c>
      <c r="D1800" s="69" t="n">
        <f aca="false">SUM(D1801:D1809)</f>
        <v>10644208</v>
      </c>
      <c r="E1800" s="69" t="n">
        <f aca="false">SUM(C1800:D1800)</f>
        <v>597019611</v>
      </c>
    </row>
    <row r="1801" customFormat="false" ht="43.25" hidden="false" customHeight="false" outlineLevel="0" collapsed="false">
      <c r="A1801" s="72" t="s">
        <v>27</v>
      </c>
      <c r="B1801" s="48" t="n">
        <v>0</v>
      </c>
      <c r="C1801" s="69"/>
      <c r="D1801" s="69" t="n">
        <v>3875584</v>
      </c>
      <c r="E1801" s="69" t="n">
        <f aca="false">SUM(C1801:D1801)</f>
        <v>3875584</v>
      </c>
    </row>
    <row r="1802" customFormat="false" ht="22.35" hidden="false" customHeight="false" outlineLevel="0" collapsed="false">
      <c r="A1802" s="75" t="s">
        <v>932</v>
      </c>
      <c r="B1802" s="87" t="s">
        <v>933</v>
      </c>
      <c r="C1802" s="69" t="n">
        <v>575535153</v>
      </c>
      <c r="D1802" s="69" t="n">
        <v>4748954</v>
      </c>
      <c r="E1802" s="69" t="n">
        <f aca="false">SUM(C1802:D1802)</f>
        <v>580284107</v>
      </c>
    </row>
    <row r="1803" customFormat="false" ht="32.8" hidden="false" customHeight="false" outlineLevel="0" collapsed="false">
      <c r="A1803" s="75" t="s">
        <v>934</v>
      </c>
      <c r="B1803" s="87" t="s">
        <v>935</v>
      </c>
      <c r="C1803" s="69" t="n">
        <f aca="false">9986000-519000</f>
        <v>9467000</v>
      </c>
      <c r="D1803" s="69" t="n">
        <v>689144</v>
      </c>
      <c r="E1803" s="69" t="n">
        <f aca="false">SUM(C1803:D1803)</f>
        <v>10156144</v>
      </c>
    </row>
    <row r="1804" customFormat="false" ht="32.8" hidden="false" customHeight="false" outlineLevel="0" collapsed="false">
      <c r="A1804" s="75" t="s">
        <v>936</v>
      </c>
      <c r="B1804" s="87" t="s">
        <v>937</v>
      </c>
      <c r="C1804" s="69" t="n">
        <v>357000</v>
      </c>
      <c r="D1804" s="69" t="n">
        <v>545857</v>
      </c>
      <c r="E1804" s="69" t="n">
        <f aca="false">SUM(C1804:D1804)</f>
        <v>902857</v>
      </c>
    </row>
    <row r="1805" customFormat="false" ht="64.15" hidden="false" customHeight="false" outlineLevel="0" collapsed="false">
      <c r="A1805" s="75" t="s">
        <v>938</v>
      </c>
      <c r="B1805" s="87" t="s">
        <v>939</v>
      </c>
      <c r="C1805" s="69" t="n">
        <v>184251</v>
      </c>
      <c r="D1805" s="69" t="n">
        <v>102348</v>
      </c>
      <c r="E1805" s="69" t="n">
        <f aca="false">SUM(C1805:D1805)</f>
        <v>286599</v>
      </c>
    </row>
    <row r="1806" customFormat="false" ht="32.8" hidden="false" customHeight="false" outlineLevel="0" collapsed="false">
      <c r="A1806" s="75" t="s">
        <v>940</v>
      </c>
      <c r="B1806" s="87" t="s">
        <v>941</v>
      </c>
      <c r="C1806" s="69" t="n">
        <v>821999</v>
      </c>
      <c r="D1806" s="69" t="n">
        <v>682321</v>
      </c>
      <c r="E1806" s="69" t="n">
        <f aca="false">SUM(C1806:D1806)</f>
        <v>1504320</v>
      </c>
    </row>
    <row r="1807" customFormat="false" ht="43.25" hidden="false" customHeight="false" outlineLevel="0" collapsed="false">
      <c r="A1807" s="75" t="s">
        <v>328</v>
      </c>
      <c r="B1807" s="87" t="s">
        <v>329</v>
      </c>
      <c r="C1807" s="69"/>
      <c r="D1807" s="69"/>
      <c r="E1807" s="69"/>
    </row>
    <row r="1808" customFormat="false" ht="32.8" hidden="false" customHeight="false" outlineLevel="0" collapsed="false">
      <c r="A1808" s="75" t="s">
        <v>145</v>
      </c>
      <c r="B1808" s="87" t="s">
        <v>146</v>
      </c>
      <c r="C1808" s="69" t="n">
        <v>10000</v>
      </c>
      <c r="D1808" s="69"/>
      <c r="E1808" s="69" t="n">
        <f aca="false">SUM(C1808:D1808)</f>
        <v>10000</v>
      </c>
    </row>
    <row r="1809" customFormat="false" ht="53.7" hidden="false" customHeight="false" outlineLevel="0" collapsed="false">
      <c r="A1809" s="75" t="s">
        <v>855</v>
      </c>
      <c r="B1809" s="87" t="s">
        <v>942</v>
      </c>
      <c r="C1809" s="69"/>
      <c r="D1809" s="69"/>
      <c r="E1809" s="69" t="n">
        <f aca="false">SUM(C1809:D1809)</f>
        <v>0</v>
      </c>
    </row>
    <row r="1810" customFormat="false" ht="32.8" hidden="false" customHeight="false" outlineLevel="0" collapsed="false">
      <c r="A1810" s="75" t="s">
        <v>55</v>
      </c>
      <c r="B1810" s="122" t="s">
        <v>56</v>
      </c>
      <c r="C1810" s="69"/>
      <c r="D1810" s="69"/>
      <c r="E1810" s="69" t="n">
        <f aca="false">SUM(C1810:D1810)</f>
        <v>0</v>
      </c>
    </row>
    <row r="1811" customFormat="false" ht="22.35" hidden="false" customHeight="false" outlineLevel="0" collapsed="false">
      <c r="A1811" s="75" t="s">
        <v>57</v>
      </c>
      <c r="B1811" s="122" t="s">
        <v>58</v>
      </c>
      <c r="C1811" s="73"/>
      <c r="D1811" s="73"/>
      <c r="E1811" s="69" t="n">
        <f aca="false">SUM(C1811:D1811)</f>
        <v>0</v>
      </c>
    </row>
    <row r="1812" customFormat="false" ht="12.8" hidden="false" customHeight="false" outlineLevel="0" collapsed="false">
      <c r="A1812" s="72"/>
      <c r="B1812" s="48"/>
      <c r="C1812" s="159"/>
      <c r="D1812" s="159"/>
      <c r="E1812" s="69"/>
    </row>
    <row r="1813" customFormat="false" ht="46.25" hidden="false" customHeight="false" outlineLevel="0" collapsed="false">
      <c r="A1813" s="88" t="s">
        <v>943</v>
      </c>
      <c r="B1813" s="76" t="s">
        <v>19</v>
      </c>
      <c r="C1813" s="90" t="n">
        <f aca="false">SUM(C1815:C1836)</f>
        <v>40959935</v>
      </c>
      <c r="D1813" s="90" t="n">
        <f aca="false">SUM(D1815:D1836)</f>
        <v>29275000</v>
      </c>
      <c r="E1813" s="90" t="n">
        <f aca="false">SUM(C1813:D1813)</f>
        <v>70234935</v>
      </c>
    </row>
    <row r="1814" customFormat="false" ht="22.35" hidden="false" customHeight="false" outlineLevel="0" collapsed="false">
      <c r="A1814" s="84" t="s">
        <v>26</v>
      </c>
      <c r="B1814" s="130"/>
      <c r="C1814" s="69" t="n">
        <f aca="false">SUM(C1815:C1834)</f>
        <v>40959935</v>
      </c>
      <c r="D1814" s="69" t="n">
        <f aca="false">SUM(D1815:D1834)</f>
        <v>29275000</v>
      </c>
      <c r="E1814" s="69" t="n">
        <f aca="false">SUM(C1814:D1814)</f>
        <v>70234935</v>
      </c>
    </row>
    <row r="1815" customFormat="false" ht="43.25" hidden="false" customHeight="false" outlineLevel="0" collapsed="false">
      <c r="A1815" s="72" t="s">
        <v>27</v>
      </c>
      <c r="B1815" s="48" t="n">
        <v>0</v>
      </c>
      <c r="C1815" s="69"/>
      <c r="D1815" s="69" t="n">
        <v>7644028</v>
      </c>
      <c r="E1815" s="69" t="n">
        <f aca="false">SUM(C1815:D1815)</f>
        <v>7644028</v>
      </c>
    </row>
    <row r="1816" customFormat="false" ht="32.8" hidden="false" customHeight="false" outlineLevel="0" collapsed="false">
      <c r="A1816" s="75" t="s">
        <v>944</v>
      </c>
      <c r="B1816" s="87" t="s">
        <v>945</v>
      </c>
      <c r="C1816" s="69" t="n">
        <f aca="false">30337783+539050</f>
        <v>30876833</v>
      </c>
      <c r="D1816" s="69" t="n">
        <v>16003666</v>
      </c>
      <c r="E1816" s="69" t="n">
        <f aca="false">SUM(C1816:D1816)</f>
        <v>46880499</v>
      </c>
    </row>
    <row r="1817" customFormat="false" ht="283.55" hidden="false" customHeight="false" outlineLevel="0" collapsed="false">
      <c r="A1817" s="126" t="s">
        <v>946</v>
      </c>
      <c r="B1817" s="87"/>
      <c r="C1817" s="69"/>
      <c r="D1817" s="69"/>
      <c r="E1817" s="69"/>
    </row>
    <row r="1818" customFormat="false" ht="32.8" hidden="false" customHeight="false" outlineLevel="0" collapsed="false">
      <c r="A1818" s="72" t="s">
        <v>947</v>
      </c>
      <c r="B1818" s="48" t="s">
        <v>948</v>
      </c>
      <c r="C1818" s="69" t="n">
        <v>2336645</v>
      </c>
      <c r="D1818" s="69" t="n">
        <v>1561333</v>
      </c>
      <c r="E1818" s="69" t="n">
        <f aca="false">SUM(C1818:D1818)</f>
        <v>3897978</v>
      </c>
    </row>
    <row r="1819" customFormat="false" ht="32.8" hidden="false" customHeight="false" outlineLevel="0" collapsed="false">
      <c r="A1819" s="72" t="s">
        <v>949</v>
      </c>
      <c r="B1819" s="48" t="s">
        <v>950</v>
      </c>
      <c r="C1819" s="69" t="n">
        <v>360219</v>
      </c>
      <c r="D1819" s="69" t="n">
        <v>2081778</v>
      </c>
      <c r="E1819" s="69" t="n">
        <f aca="false">SUM(C1819:D1819)</f>
        <v>2441997</v>
      </c>
    </row>
    <row r="1820" customFormat="false" ht="32.8" hidden="false" customHeight="false" outlineLevel="0" collapsed="false">
      <c r="A1820" s="72" t="s">
        <v>951</v>
      </c>
      <c r="B1820" s="48" t="s">
        <v>952</v>
      </c>
      <c r="C1820" s="69" t="n">
        <v>395000</v>
      </c>
      <c r="D1820" s="69" t="n">
        <v>780667</v>
      </c>
      <c r="E1820" s="69" t="n">
        <f aca="false">SUM(C1820:D1820)</f>
        <v>1175667</v>
      </c>
    </row>
    <row r="1821" customFormat="false" ht="32.8" hidden="false" customHeight="false" outlineLevel="0" collapsed="false">
      <c r="A1821" s="72" t="s">
        <v>332</v>
      </c>
      <c r="B1821" s="48" t="s">
        <v>333</v>
      </c>
      <c r="C1821" s="69" t="n">
        <v>10000</v>
      </c>
      <c r="D1821" s="69"/>
      <c r="E1821" s="69" t="n">
        <f aca="false">SUM(C1821:D1821)</f>
        <v>10000</v>
      </c>
    </row>
    <row r="1822" customFormat="false" ht="32.8" hidden="false" customHeight="false" outlineLevel="0" collapsed="false">
      <c r="A1822" s="75" t="s">
        <v>145</v>
      </c>
      <c r="B1822" s="48" t="s">
        <v>146</v>
      </c>
      <c r="C1822" s="69" t="n">
        <v>4343580</v>
      </c>
      <c r="D1822" s="69"/>
      <c r="E1822" s="69" t="n">
        <f aca="false">SUM(C1822:D1822)</f>
        <v>4343580</v>
      </c>
    </row>
    <row r="1823" customFormat="false" ht="43.25" hidden="false" customHeight="false" outlineLevel="0" collapsed="false">
      <c r="A1823" s="75" t="s">
        <v>328</v>
      </c>
      <c r="B1823" s="48" t="s">
        <v>329</v>
      </c>
      <c r="C1823" s="69" t="n">
        <v>171000</v>
      </c>
      <c r="D1823" s="69"/>
      <c r="E1823" s="69" t="n">
        <f aca="false">SUM(C1823:D1823)</f>
        <v>171000</v>
      </c>
    </row>
    <row r="1824" customFormat="false" ht="53.7" hidden="false" customHeight="false" outlineLevel="0" collapsed="false">
      <c r="A1824" s="72" t="s">
        <v>855</v>
      </c>
      <c r="B1824" s="48" t="s">
        <v>953</v>
      </c>
      <c r="C1824" s="69"/>
      <c r="D1824" s="69"/>
      <c r="E1824" s="69" t="n">
        <f aca="false">SUM(C1824:D1824)</f>
        <v>0</v>
      </c>
    </row>
    <row r="1825" customFormat="false" ht="22.35" hidden="false" customHeight="false" outlineLevel="0" collapsed="false">
      <c r="A1825" s="101" t="s">
        <v>954</v>
      </c>
      <c r="B1825" s="124" t="s">
        <v>955</v>
      </c>
      <c r="C1825" s="103" t="n">
        <v>17086</v>
      </c>
      <c r="D1825" s="103" t="n">
        <v>32528</v>
      </c>
      <c r="E1825" s="103" t="n">
        <f aca="false">SUM(C1825:D1825)</f>
        <v>49614</v>
      </c>
    </row>
    <row r="1826" customFormat="false" ht="32.8" hidden="false" customHeight="false" outlineLevel="0" collapsed="false">
      <c r="A1826" s="72" t="s">
        <v>956</v>
      </c>
      <c r="B1826" s="48" t="s">
        <v>957</v>
      </c>
      <c r="C1826" s="69" t="n">
        <v>63493</v>
      </c>
      <c r="D1826" s="69"/>
      <c r="E1826" s="69" t="n">
        <f aca="false">SUM(C1826:D1826)</f>
        <v>63493</v>
      </c>
    </row>
    <row r="1827" customFormat="false" ht="22.35" hidden="false" customHeight="false" outlineLevel="0" collapsed="false">
      <c r="A1827" s="72" t="s">
        <v>958</v>
      </c>
      <c r="B1827" s="48" t="s">
        <v>959</v>
      </c>
      <c r="C1827" s="69"/>
      <c r="D1827" s="69"/>
      <c r="E1827" s="69"/>
    </row>
    <row r="1828" customFormat="false" ht="43.25" hidden="false" customHeight="false" outlineLevel="0" collapsed="false">
      <c r="A1828" s="72" t="s">
        <v>960</v>
      </c>
      <c r="B1828" s="48" t="s">
        <v>961</v>
      </c>
      <c r="C1828" s="69" t="n">
        <v>358500</v>
      </c>
      <c r="D1828" s="69" t="n">
        <v>910778</v>
      </c>
      <c r="E1828" s="69" t="n">
        <f aca="false">SUM(C1828:D1828)</f>
        <v>1269278</v>
      </c>
    </row>
    <row r="1829" customFormat="false" ht="32.8" hidden="false" customHeight="false" outlineLevel="0" collapsed="false">
      <c r="A1829" s="72" t="s">
        <v>30</v>
      </c>
      <c r="B1829" s="48" t="s">
        <v>31</v>
      </c>
      <c r="C1829" s="69" t="n">
        <v>662000</v>
      </c>
      <c r="D1829" s="69"/>
      <c r="E1829" s="69" t="n">
        <f aca="false">SUM(C1829:D1829)</f>
        <v>662000</v>
      </c>
    </row>
    <row r="1830" customFormat="false" ht="53.7" hidden="false" customHeight="false" outlineLevel="0" collapsed="false">
      <c r="A1830" s="72" t="s">
        <v>962</v>
      </c>
      <c r="B1830" s="48" t="s">
        <v>963</v>
      </c>
      <c r="C1830" s="69"/>
      <c r="D1830" s="69"/>
      <c r="E1830" s="69"/>
    </row>
    <row r="1831" customFormat="false" ht="241.75" hidden="false" customHeight="false" outlineLevel="0" collapsed="false">
      <c r="A1831" s="126" t="s">
        <v>964</v>
      </c>
      <c r="B1831" s="48"/>
      <c r="C1831" s="69"/>
      <c r="D1831" s="69"/>
      <c r="E1831" s="69"/>
    </row>
    <row r="1832" customFormat="false" ht="64.15" hidden="false" customHeight="false" outlineLevel="0" collapsed="false">
      <c r="A1832" s="72" t="s">
        <v>169</v>
      </c>
      <c r="B1832" s="79" t="s">
        <v>170</v>
      </c>
      <c r="C1832" s="69" t="n">
        <v>1019200</v>
      </c>
      <c r="D1832" s="69"/>
      <c r="E1832" s="69" t="n">
        <f aca="false">SUM(C1832:D1832)</f>
        <v>1019200</v>
      </c>
    </row>
    <row r="1833" customFormat="false" ht="22.35" hidden="false" customHeight="false" outlineLevel="0" collapsed="false">
      <c r="A1833" s="72" t="s">
        <v>965</v>
      </c>
      <c r="B1833" s="79" t="s">
        <v>966</v>
      </c>
      <c r="C1833" s="69" t="n">
        <v>184015</v>
      </c>
      <c r="D1833" s="69" t="n">
        <v>130111</v>
      </c>
      <c r="E1833" s="69" t="n">
        <f aca="false">SUM(C1833:D1833)</f>
        <v>314126</v>
      </c>
    </row>
    <row r="1834" customFormat="false" ht="53.7" hidden="false" customHeight="false" outlineLevel="0" collapsed="false">
      <c r="A1834" s="72" t="s">
        <v>967</v>
      </c>
      <c r="B1834" s="79" t="s">
        <v>968</v>
      </c>
      <c r="C1834" s="69" t="n">
        <v>162364</v>
      </c>
      <c r="D1834" s="69" t="n">
        <v>130111</v>
      </c>
      <c r="E1834" s="69" t="n">
        <f aca="false">SUM(C1834:D1834)</f>
        <v>292475</v>
      </c>
    </row>
    <row r="1835" customFormat="false" ht="32.8" hidden="false" customHeight="false" outlineLevel="0" collapsed="false">
      <c r="A1835" s="75" t="s">
        <v>55</v>
      </c>
      <c r="B1835" s="79" t="s">
        <v>56</v>
      </c>
      <c r="C1835" s="69"/>
      <c r="D1835" s="69"/>
      <c r="E1835" s="69" t="n">
        <f aca="false">SUM(C1835:D1835)</f>
        <v>0</v>
      </c>
    </row>
    <row r="1836" customFormat="false" ht="22.35" hidden="false" customHeight="false" outlineLevel="0" collapsed="false">
      <c r="A1836" s="72" t="s">
        <v>57</v>
      </c>
      <c r="B1836" s="79" t="s">
        <v>58</v>
      </c>
      <c r="C1836" s="69"/>
      <c r="D1836" s="69"/>
      <c r="E1836" s="69" t="n">
        <f aca="false">SUM(C1836:D1836)</f>
        <v>0</v>
      </c>
    </row>
    <row r="1837" customFormat="false" ht="12.8" hidden="false" customHeight="false" outlineLevel="0" collapsed="false">
      <c r="A1837" s="75"/>
      <c r="B1837" s="87"/>
      <c r="C1837" s="69"/>
      <c r="D1837" s="69"/>
      <c r="E1837" s="69"/>
    </row>
    <row r="1838" customFormat="false" ht="68.65" hidden="false" customHeight="false" outlineLevel="0" collapsed="false">
      <c r="A1838" s="61" t="s">
        <v>969</v>
      </c>
      <c r="B1838" s="76" t="s">
        <v>19</v>
      </c>
      <c r="C1838" s="63" t="n">
        <f aca="false">SUM(C1840:C1844)</f>
        <v>60391641</v>
      </c>
      <c r="D1838" s="63" t="n">
        <f aca="false">SUM(D1840:D1845)</f>
        <v>0</v>
      </c>
      <c r="E1838" s="63" t="n">
        <f aca="false">SUM(C1838:D1838)</f>
        <v>60391641</v>
      </c>
    </row>
    <row r="1839" customFormat="false" ht="22.35" hidden="false" customHeight="false" outlineLevel="0" collapsed="false">
      <c r="A1839" s="72" t="s">
        <v>26</v>
      </c>
      <c r="B1839" s="231"/>
      <c r="C1839" s="198" t="n">
        <f aca="false">SUM(C1840:C1842)</f>
        <v>60391641</v>
      </c>
      <c r="D1839" s="198" t="n">
        <f aca="false">SUM(D1840:D1845)</f>
        <v>0</v>
      </c>
      <c r="E1839" s="198" t="n">
        <f aca="false">SUM(C1839:D1839)</f>
        <v>60391641</v>
      </c>
    </row>
    <row r="1840" customFormat="false" ht="22.35" hidden="false" customHeight="false" outlineLevel="0" collapsed="false">
      <c r="A1840" s="75" t="s">
        <v>555</v>
      </c>
      <c r="B1840" s="87" t="s">
        <v>556</v>
      </c>
      <c r="C1840" s="69" t="n">
        <f aca="false">60013891+160000</f>
        <v>60173891</v>
      </c>
      <c r="D1840" s="69"/>
      <c r="E1840" s="69" t="n">
        <f aca="false">SUM(C1840:D1840)</f>
        <v>60173891</v>
      </c>
    </row>
    <row r="1841" customFormat="false" ht="32.8" hidden="false" customHeight="false" outlineLevel="0" collapsed="false">
      <c r="A1841" s="75" t="s">
        <v>30</v>
      </c>
      <c r="B1841" s="48" t="s">
        <v>31</v>
      </c>
      <c r="C1841" s="69" t="n">
        <v>155000</v>
      </c>
      <c r="D1841" s="69"/>
      <c r="E1841" s="69" t="n">
        <f aca="false">SUM(C1841:D1841)</f>
        <v>155000</v>
      </c>
    </row>
    <row r="1842" customFormat="false" ht="32.8" hidden="false" customHeight="false" outlineLevel="0" collapsed="false">
      <c r="A1842" s="75" t="s">
        <v>145</v>
      </c>
      <c r="B1842" s="87" t="s">
        <v>146</v>
      </c>
      <c r="C1842" s="69" t="n">
        <v>62750</v>
      </c>
      <c r="D1842" s="69"/>
      <c r="E1842" s="69" t="n">
        <f aca="false">SUM(C1842:D1842)</f>
        <v>62750</v>
      </c>
    </row>
    <row r="1843" customFormat="false" ht="32.8" hidden="false" customHeight="false" outlineLevel="0" collapsed="false">
      <c r="A1843" s="75" t="s">
        <v>55</v>
      </c>
      <c r="B1843" s="79" t="s">
        <v>56</v>
      </c>
      <c r="C1843" s="69"/>
      <c r="D1843" s="69"/>
      <c r="E1843" s="69" t="n">
        <f aca="false">SUM(C1843:D1843)</f>
        <v>0</v>
      </c>
    </row>
    <row r="1844" customFormat="false" ht="22.35" hidden="false" customHeight="false" outlineLevel="0" collapsed="false">
      <c r="A1844" s="75" t="s">
        <v>57</v>
      </c>
      <c r="B1844" s="79" t="s">
        <v>58</v>
      </c>
      <c r="C1844" s="69"/>
      <c r="D1844" s="69"/>
      <c r="E1844" s="69" t="n">
        <f aca="false">SUM(C1844:D1844)</f>
        <v>0</v>
      </c>
    </row>
    <row r="1845" customFormat="false" ht="12.8" hidden="false" customHeight="false" outlineLevel="0" collapsed="false">
      <c r="A1845" s="75"/>
      <c r="B1845" s="87"/>
      <c r="C1845" s="69"/>
      <c r="D1845" s="69"/>
      <c r="E1845" s="69" t="n">
        <f aca="false">SUM(C1845:D1845)</f>
        <v>0</v>
      </c>
    </row>
    <row r="1846" customFormat="false" ht="57.45" hidden="false" customHeight="false" outlineLevel="0" collapsed="false">
      <c r="A1846" s="61" t="s">
        <v>970</v>
      </c>
      <c r="B1846" s="76" t="s">
        <v>19</v>
      </c>
      <c r="C1846" s="123" t="n">
        <f aca="false">SUM(C1848:C1858)</f>
        <v>426300</v>
      </c>
      <c r="D1846" s="123" t="n">
        <f aca="false">SUM(D1848:D1856)</f>
        <v>57665900</v>
      </c>
      <c r="E1846" s="63" t="n">
        <f aca="false">SUM(C1846:D1846)</f>
        <v>58092200</v>
      </c>
    </row>
    <row r="1847" customFormat="false" ht="22.35" hidden="false" customHeight="false" outlineLevel="0" collapsed="false">
      <c r="A1847" s="75" t="s">
        <v>26</v>
      </c>
      <c r="B1847" s="85"/>
      <c r="C1847" s="73" t="n">
        <f aca="false">SUM(C1848:C1856)</f>
        <v>426300</v>
      </c>
      <c r="D1847" s="73" t="n">
        <f aca="false">SUM(D1848:D1856)</f>
        <v>57665900</v>
      </c>
      <c r="E1847" s="73" t="n">
        <f aca="false">SUM(C1847:D1847)</f>
        <v>58092200</v>
      </c>
    </row>
    <row r="1848" customFormat="false" ht="43.25" hidden="false" customHeight="false" outlineLevel="0" collapsed="false">
      <c r="A1848" s="75" t="s">
        <v>27</v>
      </c>
      <c r="B1848" s="87" t="n">
        <v>0</v>
      </c>
      <c r="C1848" s="73"/>
      <c r="D1848" s="73" t="n">
        <v>11263367</v>
      </c>
      <c r="E1848" s="69" t="n">
        <f aca="false">SUM(C1848:D1848)</f>
        <v>11263367</v>
      </c>
    </row>
    <row r="1849" customFormat="false" ht="74.6" hidden="false" customHeight="false" outlineLevel="0" collapsed="false">
      <c r="A1849" s="75" t="s">
        <v>971</v>
      </c>
      <c r="B1849" s="87" t="s">
        <v>972</v>
      </c>
      <c r="C1849" s="69" t="n">
        <v>30000</v>
      </c>
      <c r="D1849" s="69" t="n">
        <v>44815398</v>
      </c>
      <c r="E1849" s="69" t="n">
        <f aca="false">SUM(C1849:D1849)</f>
        <v>44845398</v>
      </c>
    </row>
    <row r="1850" customFormat="false" ht="95.5" hidden="false" customHeight="false" outlineLevel="0" collapsed="false">
      <c r="A1850" s="75" t="s">
        <v>416</v>
      </c>
      <c r="B1850" s="87" t="s">
        <v>266</v>
      </c>
      <c r="C1850" s="69"/>
      <c r="D1850" s="69" t="n">
        <v>1587135</v>
      </c>
      <c r="E1850" s="69" t="n">
        <f aca="false">SUM(C1850:D1850)</f>
        <v>1587135</v>
      </c>
    </row>
    <row r="1851" customFormat="false" ht="43.25" hidden="false" customHeight="false" outlineLevel="0" collapsed="false">
      <c r="A1851" s="75" t="s">
        <v>328</v>
      </c>
      <c r="B1851" s="48" t="s">
        <v>329</v>
      </c>
      <c r="C1851" s="69" t="n">
        <v>205100</v>
      </c>
      <c r="D1851" s="69"/>
      <c r="E1851" s="69" t="n">
        <f aca="false">SUM(C1851:D1851)</f>
        <v>205100</v>
      </c>
    </row>
    <row r="1852" customFormat="false" ht="32.8" hidden="false" customHeight="false" outlineLevel="0" collapsed="false">
      <c r="A1852" s="75" t="s">
        <v>30</v>
      </c>
      <c r="B1852" s="87" t="s">
        <v>31</v>
      </c>
      <c r="C1852" s="69" t="n">
        <v>191200</v>
      </c>
      <c r="D1852" s="69"/>
      <c r="E1852" s="69" t="n">
        <f aca="false">SUM(C1852:D1852)</f>
        <v>191200</v>
      </c>
    </row>
    <row r="1853" customFormat="false" ht="64.15" hidden="false" customHeight="false" outlineLevel="0" collapsed="false">
      <c r="A1853" s="75" t="s">
        <v>973</v>
      </c>
      <c r="B1853" s="87" t="s">
        <v>974</v>
      </c>
      <c r="C1853" s="69"/>
      <c r="D1853" s="69"/>
      <c r="E1853" s="69" t="n">
        <f aca="false">SUM(C1853:D1853)</f>
        <v>0</v>
      </c>
    </row>
    <row r="1854" customFormat="false" ht="32.8" hidden="false" customHeight="false" outlineLevel="0" collapsed="false">
      <c r="A1854" s="72" t="s">
        <v>145</v>
      </c>
      <c r="B1854" s="48" t="s">
        <v>146</v>
      </c>
      <c r="C1854" s="233"/>
      <c r="D1854" s="233"/>
      <c r="E1854" s="69" t="n">
        <f aca="false">SUM(C1854:D1854)</f>
        <v>0</v>
      </c>
    </row>
    <row r="1855" customFormat="false" ht="32.8" hidden="false" customHeight="false" outlineLevel="0" collapsed="false">
      <c r="A1855" s="72" t="s">
        <v>332</v>
      </c>
      <c r="B1855" s="48" t="s">
        <v>333</v>
      </c>
      <c r="C1855" s="234"/>
      <c r="D1855" s="234"/>
      <c r="E1855" s="69" t="n">
        <f aca="false">SUM(C1855:D1855)</f>
        <v>0</v>
      </c>
    </row>
    <row r="1856" customFormat="false" ht="64.15" hidden="false" customHeight="false" outlineLevel="0" collapsed="false">
      <c r="A1856" s="75" t="s">
        <v>975</v>
      </c>
      <c r="B1856" s="79" t="s">
        <v>144</v>
      </c>
      <c r="C1856" s="69"/>
      <c r="D1856" s="69"/>
      <c r="E1856" s="69"/>
    </row>
    <row r="1857" customFormat="false" ht="32.8" hidden="false" customHeight="false" outlineLevel="0" collapsed="false">
      <c r="A1857" s="75" t="s">
        <v>55</v>
      </c>
      <c r="B1857" s="79" t="s">
        <v>56</v>
      </c>
      <c r="C1857" s="235"/>
      <c r="D1857" s="235"/>
      <c r="E1857" s="69" t="n">
        <f aca="false">SUM(C1857:D1857)</f>
        <v>0</v>
      </c>
    </row>
    <row r="1858" customFormat="false" ht="22.35" hidden="false" customHeight="false" outlineLevel="0" collapsed="false">
      <c r="A1858" s="75" t="s">
        <v>57</v>
      </c>
      <c r="B1858" s="79" t="s">
        <v>58</v>
      </c>
      <c r="C1858" s="69"/>
      <c r="D1858" s="69"/>
      <c r="E1858" s="69" t="n">
        <f aca="false">SUM(C1858:D1858)</f>
        <v>0</v>
      </c>
    </row>
    <row r="1859" customFormat="false" ht="12.8" hidden="false" customHeight="false" outlineLevel="0" collapsed="false">
      <c r="A1859" s="75"/>
      <c r="B1859" s="87"/>
      <c r="C1859" s="69"/>
      <c r="D1859" s="69"/>
      <c r="E1859" s="69"/>
    </row>
    <row r="1860" customFormat="false" ht="57.45" hidden="false" customHeight="false" outlineLevel="0" collapsed="false">
      <c r="A1860" s="61" t="s">
        <v>976</v>
      </c>
      <c r="B1860" s="76" t="s">
        <v>19</v>
      </c>
      <c r="C1860" s="236" t="n">
        <f aca="false">SUM(C1862:C1865)</f>
        <v>8108000</v>
      </c>
      <c r="D1860" s="236" t="n">
        <f aca="false">SUM(D1862:D1865)</f>
        <v>0</v>
      </c>
      <c r="E1860" s="77" t="n">
        <f aca="false">SUM(C1860:D1860)</f>
        <v>8108000</v>
      </c>
    </row>
    <row r="1861" customFormat="false" ht="22.35" hidden="false" customHeight="false" outlineLevel="0" collapsed="false">
      <c r="A1861" s="67" t="s">
        <v>26</v>
      </c>
      <c r="B1861" s="68"/>
      <c r="C1861" s="113" t="n">
        <f aca="false">SUM(C1862:C1864)</f>
        <v>8108000</v>
      </c>
      <c r="D1861" s="113" t="n">
        <f aca="false">SUM(D1862:D1864)</f>
        <v>0</v>
      </c>
      <c r="E1861" s="69" t="n">
        <f aca="false">SUM(C1861:D1861)</f>
        <v>8108000</v>
      </c>
    </row>
    <row r="1862" customFormat="false" ht="22.35" hidden="false" customHeight="false" outlineLevel="0" collapsed="false">
      <c r="A1862" s="75" t="s">
        <v>555</v>
      </c>
      <c r="B1862" s="87" t="s">
        <v>556</v>
      </c>
      <c r="C1862" s="73" t="n">
        <v>7154000</v>
      </c>
      <c r="D1862" s="73"/>
      <c r="E1862" s="73" t="n">
        <f aca="false">SUM(C1862:D1862)</f>
        <v>7154000</v>
      </c>
    </row>
    <row r="1863" customFormat="false" ht="64.15" hidden="false" customHeight="false" outlineLevel="0" collapsed="false">
      <c r="A1863" s="75" t="s">
        <v>977</v>
      </c>
      <c r="B1863" s="87" t="s">
        <v>978</v>
      </c>
      <c r="C1863" s="73" t="n">
        <v>900000</v>
      </c>
      <c r="D1863" s="73"/>
      <c r="E1863" s="73" t="n">
        <f aca="false">SUM(C1863:D1863)</f>
        <v>900000</v>
      </c>
    </row>
    <row r="1864" customFormat="false" ht="43.25" hidden="false" customHeight="false" outlineLevel="0" collapsed="false">
      <c r="A1864" s="75" t="s">
        <v>328</v>
      </c>
      <c r="B1864" s="87" t="s">
        <v>329</v>
      </c>
      <c r="C1864" s="73" t="n">
        <v>54000</v>
      </c>
      <c r="D1864" s="73"/>
      <c r="E1864" s="73" t="n">
        <f aca="false">SUM(C1864:D1864)</f>
        <v>54000</v>
      </c>
    </row>
    <row r="1865" customFormat="false" ht="22.35" hidden="false" customHeight="false" outlineLevel="0" collapsed="false">
      <c r="A1865" s="75" t="s">
        <v>979</v>
      </c>
      <c r="B1865" s="87" t="s">
        <v>58</v>
      </c>
      <c r="C1865" s="73"/>
      <c r="D1865" s="73"/>
      <c r="E1865" s="73" t="n">
        <f aca="false">SUM(C1865:D1865)</f>
        <v>0</v>
      </c>
    </row>
    <row r="1866" customFormat="false" ht="12.8" hidden="false" customHeight="false" outlineLevel="0" collapsed="false">
      <c r="A1866" s="75"/>
      <c r="B1866" s="87"/>
      <c r="C1866" s="69"/>
      <c r="D1866" s="69"/>
      <c r="E1866" s="69"/>
    </row>
    <row r="1867" customFormat="false" ht="57.45" hidden="false" customHeight="false" outlineLevel="0" collapsed="false">
      <c r="A1867" s="61" t="s">
        <v>980</v>
      </c>
      <c r="B1867" s="76" t="s">
        <v>19</v>
      </c>
      <c r="C1867" s="63" t="n">
        <f aca="false">SUM(C1869:C1890)</f>
        <v>85439468</v>
      </c>
      <c r="D1867" s="63" t="n">
        <f aca="false">SUM(D1869:D1890)</f>
        <v>69328124</v>
      </c>
      <c r="E1867" s="63" t="n">
        <f aca="false">SUM(C1867:D1867)</f>
        <v>154767592</v>
      </c>
    </row>
    <row r="1868" customFormat="false" ht="22.35" hidden="false" customHeight="false" outlineLevel="0" collapsed="false">
      <c r="A1868" s="67" t="s">
        <v>26</v>
      </c>
      <c r="B1868" s="68"/>
      <c r="C1868" s="113" t="n">
        <f aca="false">SUM(C1869:C1888)</f>
        <v>85439468</v>
      </c>
      <c r="D1868" s="113" t="n">
        <f aca="false">SUM(D1869:D1888)</f>
        <v>69328124</v>
      </c>
      <c r="E1868" s="69" t="n">
        <f aca="false">SUM(C1868:D1868)</f>
        <v>154767592</v>
      </c>
    </row>
    <row r="1869" customFormat="false" ht="43.25" hidden="false" customHeight="false" outlineLevel="0" collapsed="false">
      <c r="A1869" s="72" t="s">
        <v>27</v>
      </c>
      <c r="B1869" s="48" t="n">
        <v>0</v>
      </c>
      <c r="C1869" s="69"/>
      <c r="D1869" s="69" t="n">
        <v>14146619</v>
      </c>
      <c r="E1869" s="69" t="n">
        <f aca="false">SUM(C1869:D1869)</f>
        <v>14146619</v>
      </c>
    </row>
    <row r="1870" customFormat="false" ht="74.6" hidden="false" customHeight="false" outlineLevel="0" collapsed="false">
      <c r="A1870" s="72" t="s">
        <v>981</v>
      </c>
      <c r="B1870" s="48" t="s">
        <v>982</v>
      </c>
      <c r="C1870" s="69" t="n">
        <f aca="false">2576300+100000</f>
        <v>2676300</v>
      </c>
      <c r="D1870" s="69" t="n">
        <v>11724253</v>
      </c>
      <c r="E1870" s="69" t="n">
        <f aca="false">SUM(C1870:D1870)</f>
        <v>14400553</v>
      </c>
    </row>
    <row r="1871" customFormat="false" ht="85.05" hidden="false" customHeight="false" outlineLevel="0" collapsed="false">
      <c r="A1871" s="126" t="s">
        <v>983</v>
      </c>
      <c r="B1871" s="48"/>
      <c r="C1871" s="69"/>
      <c r="D1871" s="69"/>
      <c r="E1871" s="69"/>
    </row>
    <row r="1872" customFormat="false" ht="32.8" hidden="false" customHeight="false" outlineLevel="0" collapsed="false">
      <c r="A1872" s="72" t="s">
        <v>984</v>
      </c>
      <c r="B1872" s="48" t="s">
        <v>985</v>
      </c>
      <c r="C1872" s="69" t="n">
        <v>16521500</v>
      </c>
      <c r="D1872" s="69" t="n">
        <v>5232311</v>
      </c>
      <c r="E1872" s="69" t="n">
        <f aca="false">SUM(C1872:D1872)</f>
        <v>21753811</v>
      </c>
    </row>
    <row r="1873" customFormat="false" ht="53.7" hidden="false" customHeight="false" outlineLevel="0" collapsed="false">
      <c r="A1873" s="72" t="s">
        <v>986</v>
      </c>
      <c r="B1873" s="48" t="s">
        <v>987</v>
      </c>
      <c r="C1873" s="69" t="n">
        <v>5800200</v>
      </c>
      <c r="D1873" s="69" t="n">
        <v>2325472</v>
      </c>
      <c r="E1873" s="69" t="n">
        <f aca="false">SUM(C1873:D1873)</f>
        <v>8125672</v>
      </c>
    </row>
    <row r="1874" customFormat="false" ht="53.7" hidden="false" customHeight="false" outlineLevel="0" collapsed="false">
      <c r="A1874" s="72" t="s">
        <v>988</v>
      </c>
      <c r="B1874" s="48" t="s">
        <v>989</v>
      </c>
      <c r="C1874" s="69" t="n">
        <v>21700</v>
      </c>
      <c r="D1874" s="69" t="n">
        <v>872052</v>
      </c>
      <c r="E1874" s="69" t="n">
        <f aca="false">SUM(C1874:D1874)</f>
        <v>893752</v>
      </c>
    </row>
    <row r="1875" customFormat="false" ht="53.7" hidden="false" customHeight="false" outlineLevel="0" collapsed="false">
      <c r="A1875" s="72" t="s">
        <v>990</v>
      </c>
      <c r="B1875" s="48" t="s">
        <v>991</v>
      </c>
      <c r="C1875" s="69" t="n">
        <v>164700</v>
      </c>
      <c r="D1875" s="69" t="n">
        <v>2519261</v>
      </c>
      <c r="E1875" s="69" t="n">
        <f aca="false">SUM(C1875:D1875)</f>
        <v>2683961</v>
      </c>
    </row>
    <row r="1876" customFormat="false" ht="64.15" hidden="false" customHeight="false" outlineLevel="0" collapsed="false">
      <c r="A1876" s="75" t="s">
        <v>992</v>
      </c>
      <c r="B1876" s="87" t="s">
        <v>993</v>
      </c>
      <c r="C1876" s="69" t="n">
        <v>2090000</v>
      </c>
      <c r="D1876" s="69" t="n">
        <v>96895</v>
      </c>
      <c r="E1876" s="69" t="n">
        <f aca="false">SUM(C1876:D1876)</f>
        <v>2186895</v>
      </c>
    </row>
    <row r="1877" customFormat="false" ht="43.25" hidden="false" customHeight="false" outlineLevel="0" collapsed="false">
      <c r="A1877" s="75" t="s">
        <v>994</v>
      </c>
      <c r="B1877" s="48" t="s">
        <v>421</v>
      </c>
      <c r="C1877" s="69" t="n">
        <v>2572679</v>
      </c>
      <c r="D1877" s="69"/>
      <c r="E1877" s="69" t="n">
        <f aca="false">SUM(C1877:D1877)</f>
        <v>2572679</v>
      </c>
    </row>
    <row r="1878" customFormat="false" ht="43.25" hidden="false" customHeight="false" outlineLevel="0" collapsed="false">
      <c r="A1878" s="75" t="s">
        <v>328</v>
      </c>
      <c r="B1878" s="48" t="s">
        <v>329</v>
      </c>
      <c r="C1878" s="69" t="n">
        <v>102600</v>
      </c>
      <c r="D1878" s="69" t="n">
        <v>48447</v>
      </c>
      <c r="E1878" s="69" t="n">
        <f aca="false">SUM(C1878:D1878)</f>
        <v>151047</v>
      </c>
    </row>
    <row r="1879" customFormat="false" ht="32.8" hidden="false" customHeight="false" outlineLevel="0" collapsed="false">
      <c r="A1879" s="75" t="s">
        <v>145</v>
      </c>
      <c r="B1879" s="48" t="s">
        <v>146</v>
      </c>
      <c r="C1879" s="69" t="n">
        <v>35100</v>
      </c>
      <c r="D1879" s="69"/>
      <c r="E1879" s="69" t="n">
        <f aca="false">SUM(C1879:D1879)</f>
        <v>35100</v>
      </c>
    </row>
    <row r="1880" customFormat="false" ht="32.8" hidden="false" customHeight="false" outlineLevel="0" collapsed="false">
      <c r="A1880" s="75" t="s">
        <v>30</v>
      </c>
      <c r="B1880" s="48" t="s">
        <v>31</v>
      </c>
      <c r="C1880" s="69" t="n">
        <v>309369</v>
      </c>
      <c r="D1880" s="69"/>
      <c r="E1880" s="69" t="n">
        <f aca="false">SUM(C1880:D1880)</f>
        <v>309369</v>
      </c>
    </row>
    <row r="1881" customFormat="false" ht="74.6" hidden="false" customHeight="false" outlineLevel="0" collapsed="false">
      <c r="A1881" s="72" t="s">
        <v>995</v>
      </c>
      <c r="B1881" s="48" t="s">
        <v>996</v>
      </c>
      <c r="C1881" s="69" t="n">
        <v>51130277</v>
      </c>
      <c r="D1881" s="69" t="n">
        <v>32362814</v>
      </c>
      <c r="E1881" s="69" t="n">
        <f aca="false">SUM(C1881:D1881)</f>
        <v>83493091</v>
      </c>
    </row>
    <row r="1882" customFormat="false" ht="22.35" hidden="false" customHeight="false" outlineLevel="0" collapsed="false">
      <c r="A1882" s="72" t="s">
        <v>469</v>
      </c>
      <c r="B1882" s="87" t="s">
        <v>470</v>
      </c>
      <c r="C1882" s="69" t="n">
        <v>1587707</v>
      </c>
      <c r="D1882" s="69"/>
      <c r="E1882" s="69" t="n">
        <f aca="false">SUM(C1882:D1882)</f>
        <v>1587707</v>
      </c>
    </row>
    <row r="1883" customFormat="false" ht="85.05" hidden="false" customHeight="false" outlineLevel="0" collapsed="false">
      <c r="A1883" s="101" t="s">
        <v>997</v>
      </c>
      <c r="B1883" s="102" t="s">
        <v>783</v>
      </c>
      <c r="C1883" s="103"/>
      <c r="D1883" s="103"/>
      <c r="E1883" s="103"/>
    </row>
    <row r="1884" customFormat="false" ht="12.8" hidden="false" customHeight="false" outlineLevel="0" collapsed="false">
      <c r="A1884" s="84" t="s">
        <v>998</v>
      </c>
      <c r="B1884" s="68" t="s">
        <v>999</v>
      </c>
      <c r="C1884" s="113" t="n">
        <v>437294</v>
      </c>
      <c r="D1884" s="113"/>
      <c r="E1884" s="113" t="n">
        <f aca="false">SUM(C1884:D1884)</f>
        <v>437294</v>
      </c>
    </row>
    <row r="1885" customFormat="false" ht="43.25" hidden="false" customHeight="false" outlineLevel="0" collapsed="false">
      <c r="A1885" s="75" t="s">
        <v>1000</v>
      </c>
      <c r="B1885" s="87" t="s">
        <v>1001</v>
      </c>
      <c r="C1885" s="69"/>
      <c r="D1885" s="69"/>
      <c r="E1885" s="69" t="n">
        <f aca="false">SUM(C1885:D1885)</f>
        <v>0</v>
      </c>
    </row>
    <row r="1886" customFormat="false" ht="12.8" hidden="false" customHeight="false" outlineLevel="0" collapsed="false">
      <c r="A1886" s="72" t="s">
        <v>467</v>
      </c>
      <c r="B1886" s="122" t="s">
        <v>468</v>
      </c>
      <c r="C1886" s="69" t="n">
        <v>1165042</v>
      </c>
      <c r="D1886" s="69"/>
      <c r="E1886" s="69" t="n">
        <f aca="false">SUM(C1886:D1886)</f>
        <v>1165042</v>
      </c>
    </row>
    <row r="1887" customFormat="false" ht="53.7" hidden="false" customHeight="false" outlineLevel="0" collapsed="false">
      <c r="A1887" s="75" t="s">
        <v>1002</v>
      </c>
      <c r="B1887" s="79" t="s">
        <v>1003</v>
      </c>
      <c r="C1887" s="69" t="n">
        <f aca="false">275000+25000</f>
        <v>300000</v>
      </c>
      <c r="D1887" s="69"/>
      <c r="E1887" s="69" t="n">
        <f aca="false">SUM(C1887:D1887)</f>
        <v>300000</v>
      </c>
    </row>
    <row r="1888" customFormat="false" ht="53.7" hidden="false" customHeight="false" outlineLevel="0" collapsed="false">
      <c r="A1888" s="75" t="s">
        <v>1004</v>
      </c>
      <c r="B1888" s="79" t="s">
        <v>1005</v>
      </c>
      <c r="C1888" s="69" t="n">
        <f aca="false">500000+25000</f>
        <v>525000</v>
      </c>
      <c r="D1888" s="69"/>
      <c r="E1888" s="69" t="n">
        <f aca="false">SUM(C1888:D1888)</f>
        <v>525000</v>
      </c>
    </row>
    <row r="1889" customFormat="false" ht="32.8" hidden="false" customHeight="false" outlineLevel="0" collapsed="false">
      <c r="A1889" s="72" t="s">
        <v>55</v>
      </c>
      <c r="B1889" s="79" t="s">
        <v>56</v>
      </c>
      <c r="C1889" s="69"/>
      <c r="D1889" s="69"/>
      <c r="E1889" s="69"/>
    </row>
    <row r="1890" customFormat="false" ht="22.35" hidden="false" customHeight="false" outlineLevel="0" collapsed="false">
      <c r="A1890" s="72" t="s">
        <v>979</v>
      </c>
      <c r="B1890" s="79" t="s">
        <v>58</v>
      </c>
      <c r="C1890" s="69"/>
      <c r="D1890" s="69"/>
      <c r="E1890" s="69" t="n">
        <f aca="false">SUM(C1890:D1890)</f>
        <v>0</v>
      </c>
    </row>
    <row r="1891" customFormat="false" ht="12.8" hidden="false" customHeight="false" outlineLevel="0" collapsed="false">
      <c r="A1891" s="75"/>
      <c r="B1891" s="48"/>
      <c r="C1891" s="69"/>
      <c r="D1891" s="69"/>
      <c r="E1891" s="69" t="n">
        <f aca="false">SUM(C1891:D1891)</f>
        <v>0</v>
      </c>
    </row>
    <row r="1892" customFormat="false" ht="68.65" hidden="false" customHeight="false" outlineLevel="0" collapsed="false">
      <c r="A1892" s="61" t="s">
        <v>1006</v>
      </c>
      <c r="B1892" s="76" t="s">
        <v>19</v>
      </c>
      <c r="C1892" s="108" t="n">
        <f aca="false">SUM(C1894:C1897)</f>
        <v>6574181</v>
      </c>
      <c r="D1892" s="108" t="n">
        <f aca="false">SUM(D1894:D1897)</f>
        <v>0</v>
      </c>
      <c r="E1892" s="108" t="n">
        <f aca="false">SUM(C1892:D1892)</f>
        <v>6574181</v>
      </c>
    </row>
    <row r="1893" customFormat="false" ht="22.35" hidden="false" customHeight="false" outlineLevel="0" collapsed="false">
      <c r="A1893" s="67" t="s">
        <v>26</v>
      </c>
      <c r="B1893" s="68"/>
      <c r="C1893" s="113" t="n">
        <f aca="false">SUM(C1894:C1895)</f>
        <v>6574181</v>
      </c>
      <c r="D1893" s="113" t="n">
        <f aca="false">SUM(D1894)</f>
        <v>0</v>
      </c>
      <c r="E1893" s="69" t="n">
        <f aca="false">SUM(C1893:D1893)</f>
        <v>6574181</v>
      </c>
    </row>
    <row r="1894" customFormat="false" ht="22.35" hidden="false" customHeight="false" outlineLevel="0" collapsed="false">
      <c r="A1894" s="75" t="s">
        <v>1007</v>
      </c>
      <c r="B1894" s="87" t="s">
        <v>556</v>
      </c>
      <c r="C1894" s="69" t="n">
        <v>6518300</v>
      </c>
      <c r="D1894" s="69"/>
      <c r="E1894" s="69" t="n">
        <f aca="false">SUM(C1894:D1894)</f>
        <v>6518300</v>
      </c>
    </row>
    <row r="1895" customFormat="false" ht="43.25" hidden="false" customHeight="false" outlineLevel="0" collapsed="false">
      <c r="A1895" s="75" t="s">
        <v>1008</v>
      </c>
      <c r="B1895" s="122" t="s">
        <v>1009</v>
      </c>
      <c r="C1895" s="69" t="n">
        <v>55881</v>
      </c>
      <c r="D1895" s="69"/>
      <c r="E1895" s="69" t="n">
        <f aca="false">SUM(C1895:D1895)</f>
        <v>55881</v>
      </c>
    </row>
    <row r="1896" customFormat="false" ht="105.95" hidden="false" customHeight="false" outlineLevel="0" collapsed="false">
      <c r="A1896" s="75" t="s">
        <v>1010</v>
      </c>
      <c r="B1896" s="122" t="s">
        <v>1011</v>
      </c>
      <c r="C1896" s="69"/>
      <c r="D1896" s="69"/>
      <c r="E1896" s="69"/>
    </row>
    <row r="1897" customFormat="false" ht="32.8" hidden="false" customHeight="false" outlineLevel="0" collapsed="false">
      <c r="A1897" s="75" t="s">
        <v>55</v>
      </c>
      <c r="B1897" s="122" t="s">
        <v>56</v>
      </c>
      <c r="C1897" s="69"/>
      <c r="D1897" s="69"/>
      <c r="E1897" s="69" t="n">
        <f aca="false">SUM(C1897:D1897)</f>
        <v>0</v>
      </c>
    </row>
    <row r="1898" customFormat="false" ht="22.35" hidden="false" customHeight="false" outlineLevel="0" collapsed="false">
      <c r="A1898" s="75" t="s">
        <v>979</v>
      </c>
      <c r="B1898" s="122" t="s">
        <v>58</v>
      </c>
      <c r="C1898" s="69"/>
      <c r="D1898" s="69"/>
      <c r="E1898" s="69"/>
    </row>
    <row r="1899" customFormat="false" ht="12.8" hidden="false" customHeight="false" outlineLevel="0" collapsed="false">
      <c r="A1899" s="169"/>
      <c r="B1899" s="93"/>
      <c r="C1899" s="69"/>
      <c r="D1899" s="69"/>
      <c r="E1899" s="69" t="n">
        <f aca="false">SUM(C1899:D1899)</f>
        <v>0</v>
      </c>
    </row>
    <row r="1900" customFormat="false" ht="57.45" hidden="false" customHeight="false" outlineLevel="0" collapsed="false">
      <c r="A1900" s="61" t="s">
        <v>1012</v>
      </c>
      <c r="B1900" s="76" t="s">
        <v>19</v>
      </c>
      <c r="C1900" s="108" t="n">
        <f aca="false">SUM(C1902:C1906)</f>
        <v>28831161</v>
      </c>
      <c r="D1900" s="108" t="n">
        <f aca="false">SUM(D1902:D1906)</f>
        <v>0</v>
      </c>
      <c r="E1900" s="108" t="n">
        <f aca="false">SUM(C1900:D1900)</f>
        <v>28831161</v>
      </c>
    </row>
    <row r="1901" customFormat="false" ht="22.35" hidden="false" customHeight="false" outlineLevel="0" collapsed="false">
      <c r="A1901" s="67" t="s">
        <v>26</v>
      </c>
      <c r="B1901" s="68"/>
      <c r="C1901" s="113" t="n">
        <f aca="false">SUM(C1902:C1904)</f>
        <v>28831161</v>
      </c>
      <c r="D1901" s="113" t="n">
        <f aca="false">SUM(D1902:D1903)</f>
        <v>0</v>
      </c>
      <c r="E1901" s="69" t="n">
        <f aca="false">SUM(C1901:D1901)</f>
        <v>28831161</v>
      </c>
    </row>
    <row r="1902" customFormat="false" ht="22.35" hidden="false" customHeight="false" outlineLevel="0" collapsed="false">
      <c r="A1902" s="75" t="s">
        <v>1007</v>
      </c>
      <c r="B1902" s="87" t="s">
        <v>556</v>
      </c>
      <c r="C1902" s="69" t="n">
        <v>28577800</v>
      </c>
      <c r="D1902" s="69"/>
      <c r="E1902" s="69" t="n">
        <f aca="false">SUM(C1902:D1902)</f>
        <v>28577800</v>
      </c>
    </row>
    <row r="1903" customFormat="false" ht="32.8" hidden="false" customHeight="false" outlineLevel="0" collapsed="false">
      <c r="A1903" s="75" t="s">
        <v>30</v>
      </c>
      <c r="B1903" s="48" t="s">
        <v>31</v>
      </c>
      <c r="C1903" s="69" t="n">
        <v>28000</v>
      </c>
      <c r="D1903" s="69"/>
      <c r="E1903" s="69" t="n">
        <f aca="false">SUM(C1903:D1903)</f>
        <v>28000</v>
      </c>
    </row>
    <row r="1904" customFormat="false" ht="43.25" hidden="false" customHeight="false" outlineLevel="0" collapsed="false">
      <c r="A1904" s="75" t="s">
        <v>1008</v>
      </c>
      <c r="B1904" s="79" t="s">
        <v>1009</v>
      </c>
      <c r="C1904" s="69" t="n">
        <v>225361</v>
      </c>
      <c r="D1904" s="69"/>
      <c r="E1904" s="69" t="n">
        <f aca="false">SUM(C1904:D1904)</f>
        <v>225361</v>
      </c>
    </row>
    <row r="1905" customFormat="false" ht="105.95" hidden="false" customHeight="false" outlineLevel="0" collapsed="false">
      <c r="A1905" s="75" t="s">
        <v>1010</v>
      </c>
      <c r="B1905" s="79" t="s">
        <v>1011</v>
      </c>
      <c r="C1905" s="69"/>
      <c r="D1905" s="69"/>
      <c r="E1905" s="69"/>
    </row>
    <row r="1906" customFormat="false" ht="22.35" hidden="false" customHeight="false" outlineLevel="0" collapsed="false">
      <c r="A1906" s="72" t="s">
        <v>979</v>
      </c>
      <c r="B1906" s="79" t="s">
        <v>58</v>
      </c>
      <c r="C1906" s="69"/>
      <c r="D1906" s="69"/>
      <c r="E1906" s="69" t="n">
        <f aca="false">SUM(C1906:D1906)</f>
        <v>0</v>
      </c>
    </row>
    <row r="1907" customFormat="false" ht="12.8" hidden="false" customHeight="false" outlineLevel="0" collapsed="false">
      <c r="A1907" s="75"/>
      <c r="B1907" s="87"/>
      <c r="C1907" s="69"/>
      <c r="D1907" s="69"/>
      <c r="E1907" s="69"/>
    </row>
    <row r="1908" customFormat="false" ht="57.45" hidden="false" customHeight="false" outlineLevel="0" collapsed="false">
      <c r="A1908" s="61" t="s">
        <v>1013</v>
      </c>
      <c r="B1908" s="76" t="s">
        <v>19</v>
      </c>
      <c r="C1908" s="108" t="n">
        <f aca="false">SUM(C1910:C1912)</f>
        <v>6368267</v>
      </c>
      <c r="D1908" s="108" t="n">
        <f aca="false">SUM(D1910:D1912)</f>
        <v>0</v>
      </c>
      <c r="E1908" s="108" t="n">
        <f aca="false">SUM(C1908:D1908)</f>
        <v>6368267</v>
      </c>
    </row>
    <row r="1909" customFormat="false" ht="22.35" hidden="false" customHeight="false" outlineLevel="0" collapsed="false">
      <c r="A1909" s="67" t="s">
        <v>26</v>
      </c>
      <c r="B1909" s="68"/>
      <c r="C1909" s="113" t="n">
        <f aca="false">SUM(C1910:C1911)</f>
        <v>6368267</v>
      </c>
      <c r="D1909" s="113" t="n">
        <f aca="false">SUM(D1910:D1910)</f>
        <v>0</v>
      </c>
      <c r="E1909" s="113" t="n">
        <f aca="false">SUM(C1909:D1909)</f>
        <v>6368267</v>
      </c>
    </row>
    <row r="1910" customFormat="false" ht="22.35" hidden="false" customHeight="false" outlineLevel="0" collapsed="false">
      <c r="A1910" s="75" t="s">
        <v>1007</v>
      </c>
      <c r="B1910" s="87" t="s">
        <v>556</v>
      </c>
      <c r="C1910" s="69" t="n">
        <v>6356500</v>
      </c>
      <c r="D1910" s="69"/>
      <c r="E1910" s="82" t="n">
        <f aca="false">SUM(C1910:D1910)</f>
        <v>6356500</v>
      </c>
    </row>
    <row r="1911" customFormat="false" ht="43.25" hidden="false" customHeight="false" outlineLevel="0" collapsed="false">
      <c r="A1911" s="75" t="s">
        <v>1008</v>
      </c>
      <c r="B1911" s="79" t="s">
        <v>1009</v>
      </c>
      <c r="C1911" s="69" t="n">
        <v>11767</v>
      </c>
      <c r="D1911" s="69"/>
      <c r="E1911" s="82" t="n">
        <f aca="false">SUM(C1911:D1911)</f>
        <v>11767</v>
      </c>
    </row>
    <row r="1912" customFormat="false" ht="22.35" hidden="false" customHeight="false" outlineLevel="0" collapsed="false">
      <c r="A1912" s="72" t="s">
        <v>979</v>
      </c>
      <c r="B1912" s="79" t="s">
        <v>58</v>
      </c>
      <c r="C1912" s="69"/>
      <c r="D1912" s="69"/>
      <c r="E1912" s="69" t="n">
        <f aca="false">SUM(C1912:D1912)</f>
        <v>0</v>
      </c>
    </row>
    <row r="1913" customFormat="false" ht="12.8" hidden="false" customHeight="false" outlineLevel="0" collapsed="false">
      <c r="A1913" s="75"/>
      <c r="B1913" s="87"/>
      <c r="C1913" s="69"/>
      <c r="D1913" s="69"/>
      <c r="E1913" s="69"/>
    </row>
    <row r="1914" customFormat="false" ht="68.65" hidden="false" customHeight="false" outlineLevel="0" collapsed="false">
      <c r="A1914" s="61" t="s">
        <v>1014</v>
      </c>
      <c r="B1914" s="76" t="s">
        <v>19</v>
      </c>
      <c r="C1914" s="108" t="n">
        <f aca="false">SUM(C1916:C1921)</f>
        <v>18676970</v>
      </c>
      <c r="D1914" s="108" t="n">
        <f aca="false">SUM(D1916:D1921)</f>
        <v>0</v>
      </c>
      <c r="E1914" s="108" t="n">
        <f aca="false">SUM(C1914:D1914)</f>
        <v>18676970</v>
      </c>
    </row>
    <row r="1915" customFormat="false" ht="22.35" hidden="false" customHeight="false" outlineLevel="0" collapsed="false">
      <c r="A1915" s="67" t="s">
        <v>26</v>
      </c>
      <c r="B1915" s="68"/>
      <c r="C1915" s="113" t="n">
        <f aca="false">SUM(C1916:C1918)</f>
        <v>18676970</v>
      </c>
      <c r="D1915" s="113" t="n">
        <f aca="false">SUM(D1916:D1918)</f>
        <v>0</v>
      </c>
      <c r="E1915" s="113" t="n">
        <f aca="false">SUM(C1915:D1915)</f>
        <v>18676970</v>
      </c>
    </row>
    <row r="1916" customFormat="false" ht="22.35" hidden="false" customHeight="false" outlineLevel="0" collapsed="false">
      <c r="A1916" s="75" t="s">
        <v>555</v>
      </c>
      <c r="B1916" s="87" t="s">
        <v>556</v>
      </c>
      <c r="C1916" s="69" t="n">
        <v>18423400</v>
      </c>
      <c r="D1916" s="69"/>
      <c r="E1916" s="69" t="n">
        <f aca="false">SUM(C1916:D1916)</f>
        <v>18423400</v>
      </c>
    </row>
    <row r="1917" customFormat="false" ht="32.8" hidden="false" customHeight="false" outlineLevel="0" collapsed="false">
      <c r="A1917" s="75" t="s">
        <v>30</v>
      </c>
      <c r="B1917" s="48" t="s">
        <v>31</v>
      </c>
      <c r="C1917" s="69" t="n">
        <v>18000</v>
      </c>
      <c r="D1917" s="69"/>
      <c r="E1917" s="69" t="n">
        <f aca="false">SUM(C1917:D1917)</f>
        <v>18000</v>
      </c>
    </row>
    <row r="1918" customFormat="false" ht="43.25" hidden="false" customHeight="false" outlineLevel="0" collapsed="false">
      <c r="A1918" s="75" t="s">
        <v>1008</v>
      </c>
      <c r="B1918" s="79" t="s">
        <v>1009</v>
      </c>
      <c r="C1918" s="69" t="n">
        <v>235570</v>
      </c>
      <c r="D1918" s="69"/>
      <c r="E1918" s="69" t="n">
        <f aca="false">SUM(C1918:D1918)</f>
        <v>235570</v>
      </c>
    </row>
    <row r="1919" customFormat="false" ht="105.95" hidden="false" customHeight="false" outlineLevel="0" collapsed="false">
      <c r="A1919" s="75" t="s">
        <v>1010</v>
      </c>
      <c r="B1919" s="79" t="s">
        <v>1011</v>
      </c>
      <c r="C1919" s="69"/>
      <c r="D1919" s="69"/>
      <c r="E1919" s="69"/>
    </row>
    <row r="1920" customFormat="false" ht="32.8" hidden="false" customHeight="false" outlineLevel="0" collapsed="false">
      <c r="A1920" s="75" t="s">
        <v>55</v>
      </c>
      <c r="B1920" s="79" t="s">
        <v>56</v>
      </c>
      <c r="C1920" s="69"/>
      <c r="D1920" s="69"/>
      <c r="E1920" s="69" t="n">
        <f aca="false">SUM(C1920:D1920)</f>
        <v>0</v>
      </c>
    </row>
    <row r="1921" customFormat="false" ht="22.35" hidden="false" customHeight="false" outlineLevel="0" collapsed="false">
      <c r="A1921" s="75" t="s">
        <v>979</v>
      </c>
      <c r="B1921" s="79" t="s">
        <v>58</v>
      </c>
      <c r="C1921" s="69"/>
      <c r="D1921" s="69"/>
      <c r="E1921" s="69" t="n">
        <f aca="false">SUM(C1921:D1921)</f>
        <v>0</v>
      </c>
    </row>
    <row r="1922" customFormat="false" ht="12.8" hidden="false" customHeight="false" outlineLevel="0" collapsed="false">
      <c r="A1922" s="75"/>
      <c r="B1922" s="87"/>
      <c r="C1922" s="69"/>
      <c r="D1922" s="69"/>
      <c r="E1922" s="69"/>
    </row>
    <row r="1923" customFormat="false" ht="68.65" hidden="false" customHeight="false" outlineLevel="0" collapsed="false">
      <c r="A1923" s="61" t="s">
        <v>1015</v>
      </c>
      <c r="B1923" s="76" t="s">
        <v>19</v>
      </c>
      <c r="C1923" s="108" t="n">
        <f aca="false">SUM(C1925:C1927)</f>
        <v>10501518</v>
      </c>
      <c r="D1923" s="108" t="n">
        <f aca="false">SUM(D1925)</f>
        <v>0</v>
      </c>
      <c r="E1923" s="108" t="n">
        <f aca="false">SUM(C1923:D1923)</f>
        <v>10501518</v>
      </c>
    </row>
    <row r="1924" customFormat="false" ht="22.35" hidden="false" customHeight="false" outlineLevel="0" collapsed="false">
      <c r="A1924" s="67" t="s">
        <v>26</v>
      </c>
      <c r="B1924" s="130"/>
      <c r="C1924" s="111" t="n">
        <f aca="false">SUM(C1925:C1927)</f>
        <v>10501518</v>
      </c>
      <c r="D1924" s="112"/>
      <c r="E1924" s="69" t="n">
        <f aca="false">SUM(C1924:D1924)</f>
        <v>10501518</v>
      </c>
    </row>
    <row r="1925" customFormat="false" ht="22.35" hidden="false" customHeight="false" outlineLevel="0" collapsed="false">
      <c r="A1925" s="75" t="s">
        <v>1007</v>
      </c>
      <c r="B1925" s="87" t="s">
        <v>556</v>
      </c>
      <c r="C1925" s="69" t="n">
        <v>10396600</v>
      </c>
      <c r="D1925" s="69"/>
      <c r="E1925" s="69" t="n">
        <f aca="false">SUM(C1925:D1925)</f>
        <v>10396600</v>
      </c>
    </row>
    <row r="1926" customFormat="false" ht="32.8" hidden="false" customHeight="false" outlineLevel="0" collapsed="false">
      <c r="A1926" s="75" t="s">
        <v>30</v>
      </c>
      <c r="B1926" s="48" t="s">
        <v>31</v>
      </c>
      <c r="C1926" s="69" t="n">
        <v>40000</v>
      </c>
      <c r="D1926" s="69"/>
      <c r="E1926" s="69" t="n">
        <f aca="false">SUM(C1926:D1926)</f>
        <v>40000</v>
      </c>
    </row>
    <row r="1927" customFormat="false" ht="43.25" hidden="false" customHeight="false" outlineLevel="0" collapsed="false">
      <c r="A1927" s="75" t="s">
        <v>1008</v>
      </c>
      <c r="B1927" s="79" t="s">
        <v>1009</v>
      </c>
      <c r="C1927" s="69" t="n">
        <v>64918</v>
      </c>
      <c r="D1927" s="69"/>
      <c r="E1927" s="69" t="n">
        <f aca="false">SUM(C1927:D1927)</f>
        <v>64918</v>
      </c>
    </row>
    <row r="1928" customFormat="false" ht="105.95" hidden="false" customHeight="false" outlineLevel="0" collapsed="false">
      <c r="A1928" s="75" t="s">
        <v>1010</v>
      </c>
      <c r="B1928" s="79" t="s">
        <v>1011</v>
      </c>
      <c r="C1928" s="69"/>
      <c r="D1928" s="69"/>
      <c r="E1928" s="69"/>
    </row>
    <row r="1929" customFormat="false" ht="22.35" hidden="false" customHeight="false" outlineLevel="0" collapsed="false">
      <c r="A1929" s="75" t="s">
        <v>979</v>
      </c>
      <c r="B1929" s="79" t="s">
        <v>58</v>
      </c>
      <c r="C1929" s="69"/>
      <c r="D1929" s="69"/>
      <c r="E1929" s="69"/>
    </row>
    <row r="1930" customFormat="false" ht="12.8" hidden="false" customHeight="false" outlineLevel="0" collapsed="false">
      <c r="A1930" s="169"/>
      <c r="B1930" s="93"/>
      <c r="C1930" s="112"/>
      <c r="D1930" s="112"/>
      <c r="E1930" s="112" t="n">
        <f aca="false">SUM(C1930:D1930)</f>
        <v>0</v>
      </c>
    </row>
    <row r="1931" customFormat="false" ht="68.65" hidden="false" customHeight="false" outlineLevel="0" collapsed="false">
      <c r="A1931" s="61" t="s">
        <v>1016</v>
      </c>
      <c r="B1931" s="76" t="s">
        <v>19</v>
      </c>
      <c r="C1931" s="108" t="n">
        <f aca="false">SUM(C1933:C1938)</f>
        <v>23807761</v>
      </c>
      <c r="D1931" s="108" t="n">
        <f aca="false">SUM(D1933:D1938)</f>
        <v>0</v>
      </c>
      <c r="E1931" s="108" t="n">
        <f aca="false">SUM(C1931:D1931)</f>
        <v>23807761</v>
      </c>
    </row>
    <row r="1932" customFormat="false" ht="22.35" hidden="false" customHeight="false" outlineLevel="0" collapsed="false">
      <c r="A1932" s="67" t="s">
        <v>26</v>
      </c>
      <c r="B1932" s="68"/>
      <c r="C1932" s="113" t="n">
        <f aca="false">SUM(C1933:C1935)</f>
        <v>23807761</v>
      </c>
      <c r="D1932" s="113" t="n">
        <f aca="false">SUM(D1933:D1934)</f>
        <v>0</v>
      </c>
      <c r="E1932" s="113" t="n">
        <f aca="false">SUM(C1932:D1932)</f>
        <v>23807761</v>
      </c>
    </row>
    <row r="1933" customFormat="false" ht="22.35" hidden="false" customHeight="false" outlineLevel="0" collapsed="false">
      <c r="A1933" s="75" t="s">
        <v>1007</v>
      </c>
      <c r="B1933" s="87" t="s">
        <v>556</v>
      </c>
      <c r="C1933" s="69" t="n">
        <v>23666700</v>
      </c>
      <c r="D1933" s="69"/>
      <c r="E1933" s="82" t="n">
        <f aca="false">SUM(C1933:D1933)</f>
        <v>23666700</v>
      </c>
    </row>
    <row r="1934" customFormat="false" ht="32.8" hidden="false" customHeight="false" outlineLevel="0" collapsed="false">
      <c r="A1934" s="75" t="s">
        <v>30</v>
      </c>
      <c r="B1934" s="48" t="s">
        <v>31</v>
      </c>
      <c r="C1934" s="69" t="n">
        <v>32000</v>
      </c>
      <c r="D1934" s="69"/>
      <c r="E1934" s="82" t="n">
        <f aca="false">SUM(C1934:D1934)</f>
        <v>32000</v>
      </c>
    </row>
    <row r="1935" customFormat="false" ht="43.25" hidden="false" customHeight="false" outlineLevel="0" collapsed="false">
      <c r="A1935" s="75" t="s">
        <v>1008</v>
      </c>
      <c r="B1935" s="79" t="s">
        <v>1009</v>
      </c>
      <c r="C1935" s="69" t="n">
        <v>109061</v>
      </c>
      <c r="D1935" s="69"/>
      <c r="E1935" s="82" t="n">
        <f aca="false">SUM(C1935:D1935)</f>
        <v>109061</v>
      </c>
    </row>
    <row r="1936" customFormat="false" ht="105.95" hidden="false" customHeight="false" outlineLevel="0" collapsed="false">
      <c r="A1936" s="75" t="s">
        <v>1010</v>
      </c>
      <c r="B1936" s="79" t="s">
        <v>1011</v>
      </c>
      <c r="C1936" s="69"/>
      <c r="D1936" s="69"/>
      <c r="E1936" s="82"/>
    </row>
    <row r="1937" customFormat="false" ht="32.8" hidden="false" customHeight="false" outlineLevel="0" collapsed="false">
      <c r="A1937" s="75" t="s">
        <v>55</v>
      </c>
      <c r="B1937" s="79" t="s">
        <v>56</v>
      </c>
      <c r="C1937" s="69"/>
      <c r="D1937" s="69"/>
      <c r="E1937" s="82" t="n">
        <f aca="false">SUM(C1937:D1937)</f>
        <v>0</v>
      </c>
    </row>
    <row r="1938" customFormat="false" ht="22.35" hidden="false" customHeight="false" outlineLevel="0" collapsed="false">
      <c r="A1938" s="75" t="s">
        <v>979</v>
      </c>
      <c r="B1938" s="79" t="s">
        <v>58</v>
      </c>
      <c r="C1938" s="69"/>
      <c r="D1938" s="69"/>
      <c r="E1938" s="82" t="n">
        <f aca="false">SUM(C1938:D1938)</f>
        <v>0</v>
      </c>
    </row>
    <row r="1939" customFormat="false" ht="12.8" hidden="false" customHeight="false" outlineLevel="0" collapsed="false">
      <c r="A1939" s="169"/>
      <c r="B1939" s="93"/>
      <c r="C1939" s="112"/>
      <c r="D1939" s="112"/>
      <c r="E1939" s="112" t="n">
        <f aca="false">SUM(C1939:D1939)</f>
        <v>0</v>
      </c>
    </row>
    <row r="1940" customFormat="false" ht="68.65" hidden="false" customHeight="false" outlineLevel="0" collapsed="false">
      <c r="A1940" s="61" t="s">
        <v>1017</v>
      </c>
      <c r="B1940" s="76" t="s">
        <v>19</v>
      </c>
      <c r="C1940" s="118" t="n">
        <f aca="false">SUM(C1942:C1946)</f>
        <v>13641301</v>
      </c>
      <c r="D1940" s="118" t="n">
        <f aca="false">SUM(D1942:D1946)</f>
        <v>0</v>
      </c>
      <c r="E1940" s="108" t="n">
        <f aca="false">SUM(C1940:D1940)</f>
        <v>13641301</v>
      </c>
    </row>
    <row r="1941" customFormat="false" ht="22.35" hidden="false" customHeight="false" outlineLevel="0" collapsed="false">
      <c r="A1941" s="67" t="s">
        <v>26</v>
      </c>
      <c r="B1941" s="68"/>
      <c r="C1941" s="113" t="n">
        <f aca="false">SUM(C1942:C1943)</f>
        <v>13641301</v>
      </c>
      <c r="D1941" s="113" t="n">
        <f aca="false">SUM(D1942:D1943)</f>
        <v>0</v>
      </c>
      <c r="E1941" s="113" t="n">
        <f aca="false">SUM(C1941:D1941)</f>
        <v>13641301</v>
      </c>
    </row>
    <row r="1942" customFormat="false" ht="22.35" hidden="false" customHeight="false" outlineLevel="0" collapsed="false">
      <c r="A1942" s="75" t="s">
        <v>1007</v>
      </c>
      <c r="B1942" s="87" t="s">
        <v>556</v>
      </c>
      <c r="C1942" s="69" t="n">
        <v>13562300</v>
      </c>
      <c r="D1942" s="69"/>
      <c r="E1942" s="69" t="n">
        <f aca="false">SUM(C1942:D1942)</f>
        <v>13562300</v>
      </c>
    </row>
    <row r="1943" customFormat="false" ht="43.25" hidden="false" customHeight="false" outlineLevel="0" collapsed="false">
      <c r="A1943" s="75" t="s">
        <v>1008</v>
      </c>
      <c r="B1943" s="79" t="s">
        <v>1009</v>
      </c>
      <c r="C1943" s="69" t="n">
        <v>79001</v>
      </c>
      <c r="D1943" s="69"/>
      <c r="E1943" s="69" t="n">
        <f aca="false">SUM(C1943:D1943)</f>
        <v>79001</v>
      </c>
    </row>
    <row r="1944" customFormat="false" ht="105.95" hidden="false" customHeight="false" outlineLevel="0" collapsed="false">
      <c r="A1944" s="116" t="s">
        <v>1010</v>
      </c>
      <c r="B1944" s="181" t="s">
        <v>1011</v>
      </c>
      <c r="C1944" s="103"/>
      <c r="D1944" s="103"/>
      <c r="E1944" s="103"/>
    </row>
    <row r="1945" customFormat="false" ht="32.8" hidden="false" customHeight="false" outlineLevel="0" collapsed="false">
      <c r="A1945" s="84" t="s">
        <v>55</v>
      </c>
      <c r="B1945" s="191" t="s">
        <v>56</v>
      </c>
      <c r="C1945" s="113"/>
      <c r="D1945" s="113"/>
      <c r="E1945" s="113" t="n">
        <f aca="false">SUM(C1945:D1945)</f>
        <v>0</v>
      </c>
    </row>
    <row r="1946" customFormat="false" ht="22.35" hidden="false" customHeight="false" outlineLevel="0" collapsed="false">
      <c r="A1946" s="75" t="s">
        <v>979</v>
      </c>
      <c r="B1946" s="79" t="s">
        <v>58</v>
      </c>
      <c r="C1946" s="69"/>
      <c r="D1946" s="69"/>
      <c r="E1946" s="69" t="n">
        <f aca="false">SUM(C1946:D1946)</f>
        <v>0</v>
      </c>
    </row>
    <row r="1947" customFormat="false" ht="12.8" hidden="false" customHeight="false" outlineLevel="0" collapsed="false">
      <c r="A1947" s="75"/>
      <c r="B1947" s="87"/>
      <c r="C1947" s="69"/>
      <c r="D1947" s="69"/>
      <c r="E1947" s="69"/>
    </row>
    <row r="1948" customFormat="false" ht="57.45" hidden="false" customHeight="false" outlineLevel="0" collapsed="false">
      <c r="A1948" s="196" t="s">
        <v>1018</v>
      </c>
      <c r="B1948" s="76" t="s">
        <v>19</v>
      </c>
      <c r="C1948" s="112" t="n">
        <f aca="false">SUM(C1950:C1954)</f>
        <v>7967580</v>
      </c>
      <c r="D1948" s="112" t="n">
        <f aca="false">SUM(D1950:D1954)</f>
        <v>0</v>
      </c>
      <c r="E1948" s="112" t="n">
        <f aca="false">SUM(C1948:D1948)</f>
        <v>7967580</v>
      </c>
    </row>
    <row r="1949" customFormat="false" ht="22.35" hidden="false" customHeight="false" outlineLevel="0" collapsed="false">
      <c r="A1949" s="67" t="s">
        <v>26</v>
      </c>
      <c r="B1949" s="68"/>
      <c r="C1949" s="113" t="n">
        <f aca="false">SUM(C1950:C1951)</f>
        <v>7967580</v>
      </c>
      <c r="D1949" s="113" t="n">
        <f aca="false">SUM(D1950:D1950)</f>
        <v>0</v>
      </c>
      <c r="E1949" s="113" t="n">
        <f aca="false">SUM(C1949:D1949)</f>
        <v>7967580</v>
      </c>
    </row>
    <row r="1950" customFormat="false" ht="22.35" hidden="false" customHeight="false" outlineLevel="0" collapsed="false">
      <c r="A1950" s="75" t="s">
        <v>1007</v>
      </c>
      <c r="B1950" s="87" t="s">
        <v>556</v>
      </c>
      <c r="C1950" s="69" t="n">
        <v>7924500</v>
      </c>
      <c r="D1950" s="69"/>
      <c r="E1950" s="82" t="n">
        <f aca="false">SUM(C1950:D1950)</f>
        <v>7924500</v>
      </c>
    </row>
    <row r="1951" customFormat="false" ht="43.25" hidden="false" customHeight="false" outlineLevel="0" collapsed="false">
      <c r="A1951" s="75" t="s">
        <v>1008</v>
      </c>
      <c r="B1951" s="79" t="s">
        <v>1009</v>
      </c>
      <c r="C1951" s="69" t="n">
        <v>43080</v>
      </c>
      <c r="D1951" s="69"/>
      <c r="E1951" s="82" t="n">
        <f aca="false">SUM(C1951:D1951)</f>
        <v>43080</v>
      </c>
    </row>
    <row r="1952" customFormat="false" ht="105.95" hidden="false" customHeight="false" outlineLevel="0" collapsed="false">
      <c r="A1952" s="75" t="s">
        <v>1010</v>
      </c>
      <c r="B1952" s="79" t="s">
        <v>1011</v>
      </c>
      <c r="C1952" s="69"/>
      <c r="D1952" s="69"/>
      <c r="E1952" s="69"/>
    </row>
    <row r="1953" customFormat="false" ht="22.35" hidden="false" customHeight="false" outlineLevel="0" collapsed="false">
      <c r="A1953" s="75" t="s">
        <v>979</v>
      </c>
      <c r="B1953" s="79" t="s">
        <v>58</v>
      </c>
      <c r="C1953" s="69"/>
      <c r="D1953" s="69"/>
      <c r="E1953" s="69" t="n">
        <f aca="false">SUM(C1953:D1953)</f>
        <v>0</v>
      </c>
    </row>
    <row r="1954" customFormat="false" ht="12.8" hidden="false" customHeight="false" outlineLevel="0" collapsed="false">
      <c r="A1954" s="75"/>
      <c r="B1954" s="87"/>
      <c r="C1954" s="69"/>
      <c r="D1954" s="69"/>
      <c r="E1954" s="69"/>
    </row>
    <row r="1955" customFormat="false" ht="79.85" hidden="false" customHeight="false" outlineLevel="0" collapsed="false">
      <c r="A1955" s="61" t="s">
        <v>1019</v>
      </c>
      <c r="B1955" s="76" t="s">
        <v>19</v>
      </c>
      <c r="C1955" s="108" t="n">
        <f aca="false">SUM(C1957:C1961)</f>
        <v>12346447</v>
      </c>
      <c r="D1955" s="108" t="n">
        <f aca="false">SUM(D1957:D1961)</f>
        <v>0</v>
      </c>
      <c r="E1955" s="108" t="n">
        <f aca="false">SUM(C1955:D1955)</f>
        <v>12346447</v>
      </c>
    </row>
    <row r="1956" customFormat="false" ht="22.35" hidden="false" customHeight="false" outlineLevel="0" collapsed="false">
      <c r="A1956" s="67" t="s">
        <v>26</v>
      </c>
      <c r="B1956" s="68"/>
      <c r="C1956" s="113" t="n">
        <f aca="false">SUM(C1957:C1959)</f>
        <v>12346447</v>
      </c>
      <c r="D1956" s="113" t="n">
        <f aca="false">SUM(D1957:D1957)</f>
        <v>0</v>
      </c>
      <c r="E1956" s="113" t="n">
        <f aca="false">SUM(C1956:D1956)</f>
        <v>12346447</v>
      </c>
    </row>
    <row r="1957" customFormat="false" ht="22.35" hidden="false" customHeight="false" outlineLevel="0" collapsed="false">
      <c r="A1957" s="75" t="s">
        <v>1007</v>
      </c>
      <c r="B1957" s="87" t="s">
        <v>556</v>
      </c>
      <c r="C1957" s="69" t="n">
        <v>12273000</v>
      </c>
      <c r="D1957" s="69"/>
      <c r="E1957" s="69" t="n">
        <f aca="false">SUM(C1957:D1957)</f>
        <v>12273000</v>
      </c>
    </row>
    <row r="1958" customFormat="false" ht="32.8" hidden="false" customHeight="false" outlineLevel="0" collapsed="false">
      <c r="A1958" s="75" t="s">
        <v>145</v>
      </c>
      <c r="B1958" s="87" t="s">
        <v>146</v>
      </c>
      <c r="C1958" s="69"/>
      <c r="D1958" s="69"/>
      <c r="E1958" s="69"/>
    </row>
    <row r="1959" customFormat="false" ht="43.25" hidden="false" customHeight="false" outlineLevel="0" collapsed="false">
      <c r="A1959" s="75" t="s">
        <v>1008</v>
      </c>
      <c r="B1959" s="79" t="s">
        <v>1009</v>
      </c>
      <c r="C1959" s="69" t="n">
        <v>73447</v>
      </c>
      <c r="D1959" s="69"/>
      <c r="E1959" s="69" t="n">
        <f aca="false">SUM(C1959:D1959)</f>
        <v>73447</v>
      </c>
    </row>
    <row r="1960" customFormat="false" ht="105.95" hidden="false" customHeight="false" outlineLevel="0" collapsed="false">
      <c r="A1960" s="75" t="s">
        <v>1010</v>
      </c>
      <c r="B1960" s="79" t="s">
        <v>1011</v>
      </c>
      <c r="C1960" s="69"/>
      <c r="D1960" s="69"/>
      <c r="E1960" s="69"/>
    </row>
    <row r="1961" customFormat="false" ht="32.8" hidden="false" customHeight="false" outlineLevel="0" collapsed="false">
      <c r="A1961" s="75" t="s">
        <v>55</v>
      </c>
      <c r="B1961" s="79" t="s">
        <v>56</v>
      </c>
      <c r="C1961" s="69"/>
      <c r="D1961" s="69"/>
      <c r="E1961" s="69" t="n">
        <f aca="false">SUM(C1961:D1961)</f>
        <v>0</v>
      </c>
    </row>
    <row r="1962" customFormat="false" ht="22.35" hidden="false" customHeight="false" outlineLevel="0" collapsed="false">
      <c r="A1962" s="75" t="s">
        <v>979</v>
      </c>
      <c r="B1962" s="79" t="s">
        <v>58</v>
      </c>
      <c r="C1962" s="69"/>
      <c r="D1962" s="69"/>
      <c r="E1962" s="69"/>
    </row>
    <row r="1963" customFormat="false" ht="12.8" hidden="false" customHeight="false" outlineLevel="0" collapsed="false">
      <c r="A1963" s="75"/>
      <c r="B1963" s="87"/>
      <c r="C1963" s="69"/>
      <c r="D1963" s="69"/>
      <c r="E1963" s="69" t="n">
        <f aca="false">SUM(C1963:D1963)</f>
        <v>0</v>
      </c>
    </row>
    <row r="1964" customFormat="false" ht="57.45" hidden="false" customHeight="false" outlineLevel="0" collapsed="false">
      <c r="A1964" s="61" t="s">
        <v>1020</v>
      </c>
      <c r="B1964" s="76" t="s">
        <v>19</v>
      </c>
      <c r="C1964" s="108" t="n">
        <f aca="false">SUM(C1966:C1969)</f>
        <v>6251190</v>
      </c>
      <c r="D1964" s="108" t="n">
        <f aca="false">SUM(D1966:D1969)</f>
        <v>0</v>
      </c>
      <c r="E1964" s="108" t="n">
        <f aca="false">SUM(C1964:D1964)</f>
        <v>6251190</v>
      </c>
    </row>
    <row r="1965" customFormat="false" ht="22.35" hidden="false" customHeight="false" outlineLevel="0" collapsed="false">
      <c r="A1965" s="67" t="s">
        <v>26</v>
      </c>
      <c r="B1965" s="68"/>
      <c r="C1965" s="113" t="n">
        <f aca="false">SUM(C1966:C1967)</f>
        <v>6251190</v>
      </c>
      <c r="D1965" s="113" t="n">
        <f aca="false">SUM(D1966:D1967)</f>
        <v>0</v>
      </c>
      <c r="E1965" s="113" t="n">
        <f aca="false">SUM(C1965:D1965)</f>
        <v>6251190</v>
      </c>
    </row>
    <row r="1966" customFormat="false" ht="22.35" hidden="false" customHeight="false" outlineLevel="0" collapsed="false">
      <c r="A1966" s="75" t="s">
        <v>1007</v>
      </c>
      <c r="B1966" s="87" t="s">
        <v>556</v>
      </c>
      <c r="C1966" s="69" t="n">
        <v>6219200</v>
      </c>
      <c r="D1966" s="69"/>
      <c r="E1966" s="69" t="n">
        <f aca="false">SUM(C1966:D1966)</f>
        <v>6219200</v>
      </c>
    </row>
    <row r="1967" customFormat="false" ht="43.25" hidden="false" customHeight="false" outlineLevel="0" collapsed="false">
      <c r="A1967" s="75" t="s">
        <v>1008</v>
      </c>
      <c r="B1967" s="79" t="s">
        <v>1009</v>
      </c>
      <c r="C1967" s="69" t="n">
        <v>31990</v>
      </c>
      <c r="D1967" s="69"/>
      <c r="E1967" s="69" t="n">
        <f aca="false">SUM(C1967:D1967)</f>
        <v>31990</v>
      </c>
    </row>
    <row r="1968" customFormat="false" ht="105.95" hidden="false" customHeight="false" outlineLevel="0" collapsed="false">
      <c r="A1968" s="75" t="s">
        <v>1010</v>
      </c>
      <c r="B1968" s="79" t="s">
        <v>1011</v>
      </c>
      <c r="C1968" s="69"/>
      <c r="D1968" s="69"/>
      <c r="E1968" s="69"/>
    </row>
    <row r="1969" customFormat="false" ht="22.35" hidden="false" customHeight="false" outlineLevel="0" collapsed="false">
      <c r="A1969" s="75" t="s">
        <v>979</v>
      </c>
      <c r="B1969" s="48" t="s">
        <v>58</v>
      </c>
      <c r="C1969" s="69"/>
      <c r="D1969" s="69"/>
      <c r="E1969" s="69" t="n">
        <f aca="false">SUM(C1969:D1969)</f>
        <v>0</v>
      </c>
    </row>
    <row r="1970" customFormat="false" ht="12.8" hidden="false" customHeight="false" outlineLevel="0" collapsed="false">
      <c r="A1970" s="75"/>
      <c r="B1970" s="87"/>
      <c r="C1970" s="69"/>
      <c r="D1970" s="69"/>
      <c r="E1970" s="69"/>
    </row>
    <row r="1971" customFormat="false" ht="79.85" hidden="false" customHeight="false" outlineLevel="0" collapsed="false">
      <c r="A1971" s="61" t="s">
        <v>1021</v>
      </c>
      <c r="B1971" s="76" t="s">
        <v>19</v>
      </c>
      <c r="C1971" s="183" t="n">
        <f aca="false">SUM(C1973:C1977)</f>
        <v>7132099</v>
      </c>
      <c r="D1971" s="183" t="n">
        <f aca="false">SUM(D1973:D1977)</f>
        <v>0</v>
      </c>
      <c r="E1971" s="183" t="n">
        <f aca="false">SUM(C1971:D1971)</f>
        <v>7132099</v>
      </c>
    </row>
    <row r="1972" customFormat="false" ht="22.35" hidden="false" customHeight="false" outlineLevel="0" collapsed="false">
      <c r="A1972" s="67" t="s">
        <v>26</v>
      </c>
      <c r="B1972" s="68"/>
      <c r="C1972" s="113" t="n">
        <f aca="false">SUM(C1973:C1975)</f>
        <v>7132099</v>
      </c>
      <c r="D1972" s="113" t="n">
        <f aca="false">SUM(D1973:D1975)</f>
        <v>0</v>
      </c>
      <c r="E1972" s="133" t="n">
        <f aca="false">SUM(C1972:D1972)</f>
        <v>7132099</v>
      </c>
    </row>
    <row r="1973" customFormat="false" ht="22.35" hidden="false" customHeight="false" outlineLevel="0" collapsed="false">
      <c r="A1973" s="75" t="s">
        <v>555</v>
      </c>
      <c r="B1973" s="87" t="s">
        <v>556</v>
      </c>
      <c r="C1973" s="99" t="n">
        <v>7099600</v>
      </c>
      <c r="D1973" s="69"/>
      <c r="E1973" s="82" t="n">
        <f aca="false">SUM(C1973:D1973)</f>
        <v>7099600</v>
      </c>
    </row>
    <row r="1974" customFormat="false" ht="32.8" hidden="false" customHeight="false" outlineLevel="0" collapsed="false">
      <c r="A1974" s="75" t="s">
        <v>30</v>
      </c>
      <c r="B1974" s="48" t="s">
        <v>31</v>
      </c>
      <c r="C1974" s="73"/>
      <c r="D1974" s="69"/>
      <c r="E1974" s="82" t="n">
        <f aca="false">SUM(C1974:D1974)</f>
        <v>0</v>
      </c>
    </row>
    <row r="1975" customFormat="false" ht="43.25" hidden="false" customHeight="false" outlineLevel="0" collapsed="false">
      <c r="A1975" s="75" t="s">
        <v>1008</v>
      </c>
      <c r="B1975" s="79" t="s">
        <v>1009</v>
      </c>
      <c r="C1975" s="73" t="n">
        <v>32499</v>
      </c>
      <c r="D1975" s="69"/>
      <c r="E1975" s="82" t="n">
        <f aca="false">SUM(C1975:D1975)</f>
        <v>32499</v>
      </c>
    </row>
    <row r="1976" customFormat="false" ht="105.95" hidden="false" customHeight="false" outlineLevel="0" collapsed="false">
      <c r="A1976" s="75" t="s">
        <v>1010</v>
      </c>
      <c r="B1976" s="79" t="s">
        <v>1011</v>
      </c>
      <c r="C1976" s="73"/>
      <c r="D1976" s="69"/>
      <c r="E1976" s="69"/>
    </row>
    <row r="1977" customFormat="false" ht="22.35" hidden="false" customHeight="false" outlineLevel="0" collapsed="false">
      <c r="A1977" s="75" t="s">
        <v>979</v>
      </c>
      <c r="B1977" s="48" t="s">
        <v>58</v>
      </c>
      <c r="C1977" s="69"/>
      <c r="D1977" s="69"/>
      <c r="E1977" s="69" t="n">
        <f aca="false">SUM(C1977:D1977)</f>
        <v>0</v>
      </c>
    </row>
    <row r="1978" customFormat="false" ht="12.8" hidden="false" customHeight="false" outlineLevel="0" collapsed="false">
      <c r="A1978" s="75"/>
      <c r="B1978" s="87"/>
      <c r="C1978" s="73"/>
      <c r="D1978" s="69"/>
      <c r="E1978" s="69"/>
    </row>
    <row r="1979" customFormat="false" ht="68.65" hidden="false" customHeight="false" outlineLevel="0" collapsed="false">
      <c r="A1979" s="61" t="s">
        <v>1022</v>
      </c>
      <c r="B1979" s="76" t="s">
        <v>19</v>
      </c>
      <c r="C1979" s="183" t="n">
        <f aca="false">SUM(C1981:C1986)</f>
        <v>4804000</v>
      </c>
      <c r="D1979" s="183" t="n">
        <f aca="false">SUM(D1981:D1986)</f>
        <v>0</v>
      </c>
      <c r="E1979" s="183" t="n">
        <f aca="false">SUM(C1979:D1979)</f>
        <v>4804000</v>
      </c>
    </row>
    <row r="1980" customFormat="false" ht="22.35" hidden="false" customHeight="false" outlineLevel="0" collapsed="false">
      <c r="A1980" s="67" t="s">
        <v>26</v>
      </c>
      <c r="B1980" s="68"/>
      <c r="C1980" s="113" t="n">
        <f aca="false">SUM(C1981:C1984)</f>
        <v>4804000</v>
      </c>
      <c r="D1980" s="113" t="n">
        <f aca="false">SUM(D1981)</f>
        <v>0</v>
      </c>
      <c r="E1980" s="113" t="n">
        <f aca="false">SUM(C1980:D1980)</f>
        <v>4804000</v>
      </c>
    </row>
    <row r="1981" customFormat="false" ht="22.35" hidden="false" customHeight="false" outlineLevel="0" collapsed="false">
      <c r="A1981" s="75" t="s">
        <v>555</v>
      </c>
      <c r="B1981" s="87" t="s">
        <v>556</v>
      </c>
      <c r="C1981" s="99" t="n">
        <v>4800000</v>
      </c>
      <c r="D1981" s="69"/>
      <c r="E1981" s="238" t="n">
        <f aca="false">SUM(C1981:D1981)</f>
        <v>4800000</v>
      </c>
    </row>
    <row r="1982" customFormat="false" ht="32.8" hidden="false" customHeight="false" outlineLevel="0" collapsed="false">
      <c r="A1982" s="72" t="s">
        <v>30</v>
      </c>
      <c r="B1982" s="79" t="s">
        <v>31</v>
      </c>
      <c r="C1982" s="69" t="n">
        <v>4000</v>
      </c>
      <c r="D1982" s="69"/>
      <c r="E1982" s="238" t="n">
        <f aca="false">SUM(C1982:D1982)</f>
        <v>4000</v>
      </c>
    </row>
    <row r="1983" customFormat="false" ht="43.25" hidden="false" customHeight="false" outlineLevel="0" collapsed="false">
      <c r="A1983" s="75" t="s">
        <v>1023</v>
      </c>
      <c r="B1983" s="79" t="s">
        <v>1009</v>
      </c>
      <c r="C1983" s="69"/>
      <c r="D1983" s="69"/>
      <c r="E1983" s="238" t="n">
        <f aca="false">SUM(C1983:D1983)</f>
        <v>0</v>
      </c>
    </row>
    <row r="1984" customFormat="false" ht="64.15" hidden="false" customHeight="false" outlineLevel="0" collapsed="false">
      <c r="A1984" s="75" t="s">
        <v>1024</v>
      </c>
      <c r="B1984" s="79" t="s">
        <v>1025</v>
      </c>
      <c r="C1984" s="69"/>
      <c r="D1984" s="69"/>
      <c r="E1984" s="238" t="n">
        <f aca="false">SUM(C1984:D1984)</f>
        <v>0</v>
      </c>
    </row>
    <row r="1985" customFormat="false" ht="105.95" hidden="false" customHeight="false" outlineLevel="0" collapsed="false">
      <c r="A1985" s="75" t="s">
        <v>1010</v>
      </c>
      <c r="B1985" s="79" t="s">
        <v>1011</v>
      </c>
      <c r="C1985" s="69"/>
      <c r="D1985" s="69"/>
      <c r="E1985" s="238"/>
    </row>
    <row r="1986" customFormat="false" ht="22.35" hidden="false" customHeight="false" outlineLevel="0" collapsed="false">
      <c r="A1986" s="75" t="s">
        <v>979</v>
      </c>
      <c r="B1986" s="87" t="s">
        <v>58</v>
      </c>
      <c r="C1986" s="99"/>
      <c r="D1986" s="69"/>
      <c r="E1986" s="238" t="n">
        <f aca="false">SUM(C1986:D1986)</f>
        <v>0</v>
      </c>
    </row>
    <row r="1987" customFormat="false" ht="12.8" hidden="false" customHeight="false" outlineLevel="0" collapsed="false">
      <c r="A1987" s="75"/>
      <c r="B1987" s="87"/>
      <c r="C1987" s="69"/>
      <c r="D1987" s="69"/>
      <c r="E1987" s="82"/>
    </row>
    <row r="1988" customFormat="false" ht="68.65" hidden="false" customHeight="false" outlineLevel="0" collapsed="false">
      <c r="A1988" s="61" t="s">
        <v>1026</v>
      </c>
      <c r="B1988" s="76" t="s">
        <v>19</v>
      </c>
      <c r="C1988" s="123" t="n">
        <f aca="false">SUM(C1990:C1994)</f>
        <v>10815454</v>
      </c>
      <c r="D1988" s="123" t="n">
        <f aca="false">SUM(D1990:D1991)</f>
        <v>0</v>
      </c>
      <c r="E1988" s="63" t="n">
        <f aca="false">SUM(C1988:D1988)</f>
        <v>10815454</v>
      </c>
    </row>
    <row r="1989" customFormat="false" ht="22.35" hidden="false" customHeight="false" outlineLevel="0" collapsed="false">
      <c r="A1989" s="72" t="s">
        <v>26</v>
      </c>
      <c r="B1989" s="130"/>
      <c r="C1989" s="159" t="n">
        <f aca="false">SUM(C1990:C1991)</f>
        <v>10815454</v>
      </c>
      <c r="D1989" s="176"/>
      <c r="E1989" s="69" t="n">
        <f aca="false">SUM(C1989:D1989)</f>
        <v>10815454</v>
      </c>
    </row>
    <row r="1990" customFormat="false" ht="22.35" hidden="false" customHeight="false" outlineLevel="0" collapsed="false">
      <c r="A1990" s="75" t="s">
        <v>1007</v>
      </c>
      <c r="B1990" s="87" t="s">
        <v>556</v>
      </c>
      <c r="C1990" s="69" t="n">
        <v>10617300</v>
      </c>
      <c r="D1990" s="69"/>
      <c r="E1990" s="69" t="n">
        <f aca="false">SUM(C1990:D1990)</f>
        <v>10617300</v>
      </c>
    </row>
    <row r="1991" customFormat="false" ht="32.8" hidden="false" customHeight="false" outlineLevel="0" collapsed="false">
      <c r="A1991" s="75" t="s">
        <v>30</v>
      </c>
      <c r="B1991" s="48" t="s">
        <v>31</v>
      </c>
      <c r="C1991" s="69" t="n">
        <v>198154</v>
      </c>
      <c r="D1991" s="69"/>
      <c r="E1991" s="69" t="n">
        <f aca="false">SUM(C1991:D1991)</f>
        <v>198154</v>
      </c>
    </row>
    <row r="1992" customFormat="false" ht="43.25" hidden="false" customHeight="false" outlineLevel="0" collapsed="false">
      <c r="A1992" s="75" t="s">
        <v>328</v>
      </c>
      <c r="B1992" s="48" t="s">
        <v>329</v>
      </c>
      <c r="C1992" s="69"/>
      <c r="D1992" s="69"/>
      <c r="E1992" s="69"/>
    </row>
    <row r="1993" customFormat="false" ht="12.8" hidden="false" customHeight="false" outlineLevel="0" collapsed="false">
      <c r="A1993" s="75" t="s">
        <v>467</v>
      </c>
      <c r="B1993" s="48" t="s">
        <v>468</v>
      </c>
      <c r="C1993" s="69"/>
      <c r="D1993" s="69"/>
      <c r="E1993" s="69"/>
    </row>
    <row r="1994" customFormat="false" ht="32.8" hidden="false" customHeight="false" outlineLevel="0" collapsed="false">
      <c r="A1994" s="75" t="s">
        <v>55</v>
      </c>
      <c r="B1994" s="79" t="s">
        <v>56</v>
      </c>
      <c r="C1994" s="240"/>
      <c r="D1994" s="69"/>
      <c r="E1994" s="69" t="n">
        <f aca="false">SUM(C1994:D1994)</f>
        <v>0</v>
      </c>
    </row>
    <row r="1995" customFormat="false" ht="22.35" hidden="false" customHeight="false" outlineLevel="0" collapsed="false">
      <c r="A1995" s="75" t="s">
        <v>57</v>
      </c>
      <c r="B1995" s="79" t="s">
        <v>58</v>
      </c>
      <c r="C1995" s="240"/>
      <c r="D1995" s="69"/>
      <c r="E1995" s="69"/>
    </row>
    <row r="1996" customFormat="false" ht="12.8" hidden="false" customHeight="false" outlineLevel="0" collapsed="false">
      <c r="A1996" s="241"/>
      <c r="B1996" s="87"/>
      <c r="C1996" s="69"/>
      <c r="D1996" s="69"/>
      <c r="E1996" s="69" t="n">
        <f aca="false">SUM(C1996:D1996)</f>
        <v>0</v>
      </c>
    </row>
    <row r="1997" customFormat="false" ht="46.25" hidden="false" customHeight="false" outlineLevel="0" collapsed="false">
      <c r="A1997" s="61" t="s">
        <v>1027</v>
      </c>
      <c r="B1997" s="76" t="s">
        <v>19</v>
      </c>
      <c r="C1997" s="108" t="n">
        <f aca="false">SUM(C1999:C2000)</f>
        <v>1208800</v>
      </c>
      <c r="D1997" s="108" t="n">
        <f aca="false">SUM(D1999:D2000)</f>
        <v>0</v>
      </c>
      <c r="E1997" s="108" t="n">
        <f aca="false">SUM(C1997:D1997)</f>
        <v>1208800</v>
      </c>
    </row>
    <row r="1998" customFormat="false" ht="22.35" hidden="false" customHeight="false" outlineLevel="0" collapsed="false">
      <c r="A1998" s="72" t="s">
        <v>26</v>
      </c>
      <c r="B1998" s="179"/>
      <c r="C1998" s="192" t="n">
        <f aca="false">SUM(C1999:C2000)</f>
        <v>1208800</v>
      </c>
      <c r="D1998" s="211"/>
      <c r="E1998" s="69" t="n">
        <f aca="false">SUM(C1998:D1998)</f>
        <v>1208800</v>
      </c>
    </row>
    <row r="1999" customFormat="false" ht="22.35" hidden="false" customHeight="false" outlineLevel="0" collapsed="false">
      <c r="A1999" s="75" t="s">
        <v>1007</v>
      </c>
      <c r="B1999" s="87" t="s">
        <v>556</v>
      </c>
      <c r="C1999" s="69" t="n">
        <v>1198800</v>
      </c>
      <c r="D1999" s="69"/>
      <c r="E1999" s="69" t="n">
        <f aca="false">SUM(C1999:D1999)</f>
        <v>1198800</v>
      </c>
    </row>
    <row r="2000" customFormat="false" ht="32.8" hidden="false" customHeight="false" outlineLevel="0" collapsed="false">
      <c r="A2000" s="75" t="s">
        <v>30</v>
      </c>
      <c r="B2000" s="48" t="s">
        <v>31</v>
      </c>
      <c r="C2000" s="69" t="n">
        <v>10000</v>
      </c>
      <c r="D2000" s="69"/>
      <c r="E2000" s="82" t="n">
        <f aca="false">SUM(C2000:D2000)</f>
        <v>10000</v>
      </c>
    </row>
    <row r="2001" customFormat="false" ht="12.8" hidden="false" customHeight="false" outlineLevel="0" collapsed="false">
      <c r="A2001" s="75"/>
      <c r="B2001" s="87"/>
      <c r="C2001" s="69"/>
      <c r="D2001" s="69"/>
      <c r="E2001" s="69" t="n">
        <f aca="false">SUM(C2001:D2001)</f>
        <v>0</v>
      </c>
    </row>
    <row r="2002" customFormat="false" ht="46.25" hidden="false" customHeight="false" outlineLevel="0" collapsed="false">
      <c r="A2002" s="61" t="s">
        <v>1028</v>
      </c>
      <c r="B2002" s="76" t="s">
        <v>19</v>
      </c>
      <c r="C2002" s="118" t="n">
        <f aca="false">SUM(C2004:C2005)</f>
        <v>2902540</v>
      </c>
      <c r="D2002" s="118" t="n">
        <f aca="false">SUM(D2004:D2005)</f>
        <v>0</v>
      </c>
      <c r="E2002" s="108" t="n">
        <f aca="false">SUM(C2002:D2002)</f>
        <v>2902540</v>
      </c>
    </row>
    <row r="2003" customFormat="false" ht="22.35" hidden="false" customHeight="false" outlineLevel="0" collapsed="false">
      <c r="A2003" s="84" t="s">
        <v>26</v>
      </c>
      <c r="B2003" s="85"/>
      <c r="C2003" s="113" t="n">
        <f aca="false">SUM(C2004:C2005)</f>
        <v>2902540</v>
      </c>
      <c r="D2003" s="113"/>
      <c r="E2003" s="82" t="n">
        <f aca="false">SUM(C2003:D2003)</f>
        <v>2902540</v>
      </c>
    </row>
    <row r="2004" customFormat="false" ht="22.35" hidden="false" customHeight="false" outlineLevel="0" collapsed="false">
      <c r="A2004" s="75" t="s">
        <v>555</v>
      </c>
      <c r="B2004" s="87" t="s">
        <v>556</v>
      </c>
      <c r="C2004" s="69" t="n">
        <v>2527830</v>
      </c>
      <c r="D2004" s="69"/>
      <c r="E2004" s="82" t="n">
        <f aca="false">SUM(C2004:D2004)</f>
        <v>2527830</v>
      </c>
    </row>
    <row r="2005" customFormat="false" ht="105.95" hidden="false" customHeight="false" outlineLevel="0" collapsed="false">
      <c r="A2005" s="75" t="s">
        <v>1029</v>
      </c>
      <c r="B2005" s="87" t="s">
        <v>1030</v>
      </c>
      <c r="C2005" s="69" t="n">
        <v>374710</v>
      </c>
      <c r="D2005" s="69"/>
      <c r="E2005" s="82" t="n">
        <f aca="false">SUM(C2005:D2005)</f>
        <v>374710</v>
      </c>
    </row>
    <row r="2006" customFormat="false" ht="22.35" hidden="false" customHeight="false" outlineLevel="0" collapsed="false">
      <c r="A2006" s="75" t="s">
        <v>57</v>
      </c>
      <c r="B2006" s="122" t="s">
        <v>58</v>
      </c>
      <c r="C2006" s="69"/>
      <c r="D2006" s="69"/>
      <c r="E2006" s="82"/>
    </row>
    <row r="2007" customFormat="false" ht="12.8" hidden="false" customHeight="false" outlineLevel="0" collapsed="false">
      <c r="A2007" s="75"/>
      <c r="B2007" s="87"/>
      <c r="C2007" s="82"/>
      <c r="D2007" s="82"/>
      <c r="E2007" s="82" t="n">
        <f aca="false">SUM(C2007:D2007)</f>
        <v>0</v>
      </c>
    </row>
    <row r="2008" customFormat="false" ht="68.65" hidden="false" customHeight="false" outlineLevel="0" collapsed="false">
      <c r="A2008" s="61" t="s">
        <v>1031</v>
      </c>
      <c r="B2008" s="76" t="s">
        <v>19</v>
      </c>
      <c r="C2008" s="183" t="n">
        <f aca="false">SUM(C2010:C2010)</f>
        <v>2871100</v>
      </c>
      <c r="D2008" s="183" t="n">
        <f aca="false">SUM(D2010:D2010)</f>
        <v>0</v>
      </c>
      <c r="E2008" s="183" t="n">
        <f aca="false">SUM(C2008:D2008)</f>
        <v>2871100</v>
      </c>
    </row>
    <row r="2009" customFormat="false" ht="22.35" hidden="false" customHeight="false" outlineLevel="0" collapsed="false">
      <c r="A2009" s="72" t="s">
        <v>26</v>
      </c>
      <c r="B2009" s="130"/>
      <c r="C2009" s="185" t="n">
        <f aca="false">SUM(C2010:C2010)</f>
        <v>2871100</v>
      </c>
      <c r="D2009" s="186"/>
      <c r="E2009" s="69" t="n">
        <f aca="false">SUM(C2009:D2009)</f>
        <v>2871100</v>
      </c>
    </row>
    <row r="2010" customFormat="false" ht="22.35" hidden="false" customHeight="false" outlineLevel="0" collapsed="false">
      <c r="A2010" s="101" t="s">
        <v>555</v>
      </c>
      <c r="B2010" s="143" t="s">
        <v>556</v>
      </c>
      <c r="C2010" s="242" t="n">
        <v>2871100</v>
      </c>
      <c r="D2010" s="183"/>
      <c r="E2010" s="103" t="n">
        <f aca="false">SUM(C2010:D2010)</f>
        <v>2871100</v>
      </c>
    </row>
    <row r="2011" customFormat="false" ht="12.8" hidden="false" customHeight="false" outlineLevel="0" collapsed="false">
      <c r="A2011" s="244"/>
      <c r="B2011" s="68"/>
      <c r="C2011" s="113"/>
      <c r="D2011" s="113"/>
      <c r="E2011" s="113"/>
    </row>
    <row r="2012" customFormat="false" ht="79.85" hidden="false" customHeight="false" outlineLevel="0" collapsed="false">
      <c r="A2012" s="61" t="s">
        <v>1032</v>
      </c>
      <c r="B2012" s="76" t="s">
        <v>19</v>
      </c>
      <c r="C2012" s="108" t="n">
        <f aca="false">SUM(C2014:C2015)</f>
        <v>8151400</v>
      </c>
      <c r="D2012" s="108" t="n">
        <f aca="false">SUM(D2014:D2015)</f>
        <v>0</v>
      </c>
      <c r="E2012" s="108" t="n">
        <f aca="false">SUM(C2012:D2012)</f>
        <v>8151400</v>
      </c>
    </row>
    <row r="2013" customFormat="false" ht="22.35" hidden="false" customHeight="false" outlineLevel="0" collapsed="false">
      <c r="A2013" s="67" t="s">
        <v>26</v>
      </c>
      <c r="B2013" s="68"/>
      <c r="C2013" s="113" t="n">
        <f aca="false">SUM(C2014:C2014)</f>
        <v>8151400</v>
      </c>
      <c r="D2013" s="113" t="n">
        <f aca="false">SUM(D2014)</f>
        <v>0</v>
      </c>
      <c r="E2013" s="113" t="n">
        <f aca="false">SUM(C2013:D2013)</f>
        <v>8151400</v>
      </c>
    </row>
    <row r="2014" customFormat="false" ht="22.35" hidden="false" customHeight="false" outlineLevel="0" collapsed="false">
      <c r="A2014" s="75" t="s">
        <v>555</v>
      </c>
      <c r="B2014" s="87" t="s">
        <v>556</v>
      </c>
      <c r="C2014" s="69" t="n">
        <v>8151400</v>
      </c>
      <c r="D2014" s="69"/>
      <c r="E2014" s="69" t="n">
        <f aca="false">SUM(C2014:D2014)</f>
        <v>8151400</v>
      </c>
    </row>
    <row r="2015" customFormat="false" ht="22.35" hidden="false" customHeight="false" outlineLevel="0" collapsed="false">
      <c r="A2015" s="75" t="s">
        <v>57</v>
      </c>
      <c r="B2015" s="122" t="s">
        <v>58</v>
      </c>
      <c r="C2015" s="69"/>
      <c r="D2015" s="69"/>
      <c r="E2015" s="69" t="n">
        <f aca="false">SUM(C2015:D2015)</f>
        <v>0</v>
      </c>
    </row>
    <row r="2016" customFormat="false" ht="12.8" hidden="false" customHeight="false" outlineLevel="0" collapsed="false">
      <c r="A2016" s="75"/>
      <c r="B2016" s="87"/>
      <c r="C2016" s="69"/>
      <c r="D2016" s="69"/>
      <c r="E2016" s="69" t="n">
        <f aca="false">SUM(C2016:D2016)</f>
        <v>0</v>
      </c>
    </row>
    <row r="2017" customFormat="false" ht="46.25" hidden="false" customHeight="false" outlineLevel="0" collapsed="false">
      <c r="A2017" s="61" t="s">
        <v>1033</v>
      </c>
      <c r="B2017" s="76" t="s">
        <v>19</v>
      </c>
      <c r="C2017" s="123" t="n">
        <f aca="false">SUM(C2019:C2019)</f>
        <v>3529200</v>
      </c>
      <c r="D2017" s="123" t="n">
        <f aca="false">SUM(D2019)</f>
        <v>0</v>
      </c>
      <c r="E2017" s="123" t="n">
        <f aca="false">SUM(C2017:D2017)</f>
        <v>3529200</v>
      </c>
    </row>
    <row r="2018" customFormat="false" ht="22.35" hidden="false" customHeight="false" outlineLevel="0" collapsed="false">
      <c r="A2018" s="67" t="s">
        <v>26</v>
      </c>
      <c r="B2018" s="130"/>
      <c r="C2018" s="245" t="n">
        <f aca="false">SUM(C2019:C2019)</f>
        <v>3529200</v>
      </c>
      <c r="D2018" s="246"/>
      <c r="E2018" s="99" t="n">
        <f aca="false">SUM(C2018:D2018)</f>
        <v>3529200</v>
      </c>
    </row>
    <row r="2019" customFormat="false" ht="22.35" hidden="false" customHeight="false" outlineLevel="0" collapsed="false">
      <c r="A2019" s="75" t="s">
        <v>1007</v>
      </c>
      <c r="B2019" s="87" t="s">
        <v>556</v>
      </c>
      <c r="C2019" s="99" t="n">
        <v>3529200</v>
      </c>
      <c r="D2019" s="99"/>
      <c r="E2019" s="99" t="n">
        <f aca="false">SUM(C2019:D2019)</f>
        <v>3529200</v>
      </c>
    </row>
    <row r="2020" customFormat="false" ht="12.8" hidden="false" customHeight="false" outlineLevel="0" collapsed="false">
      <c r="A2020" s="75"/>
      <c r="B2020" s="87"/>
      <c r="C2020" s="69"/>
      <c r="D2020" s="69"/>
      <c r="E2020" s="69" t="n">
        <f aca="false">SUM(C2020:D2020)</f>
        <v>0</v>
      </c>
    </row>
    <row r="2021" customFormat="false" ht="46.25" hidden="false" customHeight="false" outlineLevel="0" collapsed="false">
      <c r="A2021" s="61" t="s">
        <v>1034</v>
      </c>
      <c r="B2021" s="76" t="s">
        <v>19</v>
      </c>
      <c r="C2021" s="118" t="n">
        <f aca="false">SUM(C2023:C2023)</f>
        <v>3959500</v>
      </c>
      <c r="D2021" s="108" t="n">
        <f aca="false">SUM(D2023)</f>
        <v>0</v>
      </c>
      <c r="E2021" s="108" t="n">
        <f aca="false">SUM(C2021:D2021)</f>
        <v>3959500</v>
      </c>
    </row>
    <row r="2022" customFormat="false" ht="22.35" hidden="false" customHeight="false" outlineLevel="0" collapsed="false">
      <c r="A2022" s="72" t="s">
        <v>26</v>
      </c>
      <c r="B2022" s="130"/>
      <c r="C2022" s="111" t="n">
        <f aca="false">SUM(C2023:C2023)</f>
        <v>3959500</v>
      </c>
      <c r="D2022" s="112"/>
      <c r="E2022" s="69" t="n">
        <f aca="false">SUM(C2022:D2022)</f>
        <v>3959500</v>
      </c>
    </row>
    <row r="2023" customFormat="false" ht="22.35" hidden="false" customHeight="false" outlineLevel="0" collapsed="false">
      <c r="A2023" s="75" t="s">
        <v>555</v>
      </c>
      <c r="B2023" s="87" t="s">
        <v>556</v>
      </c>
      <c r="C2023" s="69" t="n">
        <v>3959500</v>
      </c>
      <c r="D2023" s="69"/>
      <c r="E2023" s="69" t="n">
        <f aca="false">SUM(C2023:D2023)</f>
        <v>3959500</v>
      </c>
    </row>
    <row r="2024" customFormat="false" ht="22.35" hidden="false" customHeight="false" outlineLevel="0" collapsed="false">
      <c r="A2024" s="75" t="s">
        <v>57</v>
      </c>
      <c r="B2024" s="122" t="s">
        <v>58</v>
      </c>
      <c r="C2024" s="69"/>
      <c r="D2024" s="69"/>
      <c r="E2024" s="69"/>
    </row>
    <row r="2025" customFormat="false" ht="12.8" hidden="false" customHeight="false" outlineLevel="0" collapsed="false">
      <c r="A2025" s="75"/>
      <c r="B2025" s="87"/>
      <c r="C2025" s="247"/>
      <c r="D2025" s="247"/>
      <c r="E2025" s="247" t="n">
        <f aca="false">SUM(C2025:D2025)</f>
        <v>0</v>
      </c>
    </row>
    <row r="2026" customFormat="false" ht="57.45" hidden="false" customHeight="false" outlineLevel="0" collapsed="false">
      <c r="A2026" s="61" t="s">
        <v>1035</v>
      </c>
      <c r="B2026" s="76" t="s">
        <v>19</v>
      </c>
      <c r="C2026" s="183" t="n">
        <f aca="false">SUM(C2028:C2029)</f>
        <v>4692552</v>
      </c>
      <c r="D2026" s="183" t="n">
        <f aca="false">SUM(D2028:D2028)</f>
        <v>0</v>
      </c>
      <c r="E2026" s="183" t="n">
        <f aca="false">SUM(C2026:D2026)</f>
        <v>4692552</v>
      </c>
    </row>
    <row r="2027" customFormat="false" ht="22.35" hidden="false" customHeight="false" outlineLevel="0" collapsed="false">
      <c r="A2027" s="72" t="s">
        <v>26</v>
      </c>
      <c r="B2027" s="219"/>
      <c r="C2027" s="220" t="n">
        <f aca="false">SUM(C2028)</f>
        <v>4692552</v>
      </c>
      <c r="D2027" s="220" t="n">
        <f aca="false">SUM(D2028:D2030)</f>
        <v>0</v>
      </c>
      <c r="E2027" s="220" t="n">
        <f aca="false">SUM(C2027:D2027)</f>
        <v>4692552</v>
      </c>
    </row>
    <row r="2028" customFormat="false" ht="22.35" hidden="false" customHeight="false" outlineLevel="0" collapsed="false">
      <c r="A2028" s="75" t="s">
        <v>555</v>
      </c>
      <c r="B2028" s="87" t="s">
        <v>556</v>
      </c>
      <c r="C2028" s="82" t="n">
        <v>4692552</v>
      </c>
      <c r="D2028" s="82"/>
      <c r="E2028" s="82" t="n">
        <f aca="false">SUM(C2028:D2028)</f>
        <v>4692552</v>
      </c>
    </row>
    <row r="2029" customFormat="false" ht="22.35" hidden="false" customHeight="false" outlineLevel="0" collapsed="false">
      <c r="A2029" s="75" t="s">
        <v>57</v>
      </c>
      <c r="B2029" s="79" t="s">
        <v>58</v>
      </c>
      <c r="C2029" s="69"/>
      <c r="D2029" s="69"/>
      <c r="E2029" s="69" t="n">
        <f aca="false">SUM(C2029:D2029)</f>
        <v>0</v>
      </c>
    </row>
    <row r="2030" customFormat="false" ht="12.8" hidden="false" customHeight="false" outlineLevel="0" collapsed="false">
      <c r="A2030" s="75"/>
      <c r="B2030" s="87"/>
      <c r="C2030" s="69"/>
      <c r="D2030" s="69"/>
      <c r="E2030" s="69" t="n">
        <f aca="false">SUM(C2030:D2030)</f>
        <v>0</v>
      </c>
    </row>
    <row r="2031" customFormat="false" ht="35.05" hidden="false" customHeight="false" outlineLevel="0" collapsed="false">
      <c r="A2031" s="61" t="s">
        <v>1036</v>
      </c>
      <c r="B2031" s="76" t="s">
        <v>19</v>
      </c>
      <c r="C2031" s="118" t="n">
        <f aca="false">SUM(C2033:C2033)</f>
        <v>28373644</v>
      </c>
      <c r="D2031" s="108" t="n">
        <f aca="false">SUM(D2033)</f>
        <v>0</v>
      </c>
      <c r="E2031" s="108" t="n">
        <f aca="false">SUM(C2031:D2031)</f>
        <v>28373644</v>
      </c>
    </row>
    <row r="2032" customFormat="false" ht="22.35" hidden="false" customHeight="false" outlineLevel="0" collapsed="false">
      <c r="A2032" s="72" t="s">
        <v>26</v>
      </c>
      <c r="B2032" s="231"/>
      <c r="C2032" s="192" t="n">
        <f aca="false">SUM(C2033)</f>
        <v>28373644</v>
      </c>
      <c r="D2032" s="166"/>
      <c r="E2032" s="69" t="n">
        <f aca="false">SUM(C2032:D2032)</f>
        <v>28373644</v>
      </c>
    </row>
    <row r="2033" customFormat="false" ht="22.35" hidden="false" customHeight="false" outlineLevel="0" collapsed="false">
      <c r="A2033" s="75" t="s">
        <v>1007</v>
      </c>
      <c r="B2033" s="87" t="s">
        <v>556</v>
      </c>
      <c r="C2033" s="69" t="n">
        <v>28373644</v>
      </c>
      <c r="D2033" s="69"/>
      <c r="E2033" s="69" t="n">
        <f aca="false">SUM(C2033:D2033)</f>
        <v>28373644</v>
      </c>
    </row>
  </sheetData>
  <conditionalFormatting sqref="A1:A834 A841:A1393 A1399:A2033">
    <cfRule type="cellIs" priority="2" operator="equal" aboveAverage="0" equalAverage="0" bottom="0" percent="0" rank="0" text="" dxfId="10">
      <formula>"Wydatki bieżące"</formula>
    </cfRule>
  </conditionalFormatting>
  <conditionalFormatting sqref="A1:A1393 A1399:A2033">
    <cfRule type="cellIs" priority="3" operator="equal" aboveAverage="0" equalAverage="0" bottom="0" percent="0" rank="0" text="" dxfId="14">
      <formula>"Wydatki bieżące"</formula>
    </cfRule>
  </conditionalFormatting>
  <conditionalFormatting sqref="A1:A2033">
    <cfRule type="cellIs" priority="4" operator="equal" aboveAverage="0" equalAverage="0" bottom="0" percent="0" rank="0" text="" dxfId="21">
      <formula>"Wydatki bieżące"</formula>
    </cfRule>
  </conditionalFormatting>
  <conditionalFormatting sqref="B1:B834 B841:B1393 B1399:B2033">
    <cfRule type="cellIs" priority="5" operator="equal" aboveAverage="0" equalAverage="0" bottom="0" percent="0" rank="0" text="" dxfId="9">
      <formula>"ogółem"</formula>
    </cfRule>
  </conditionalFormatting>
  <conditionalFormatting sqref="B1:B1393 B1399:B2033">
    <cfRule type="cellIs" priority="6" operator="equal" aboveAverage="0" equalAverage="0" bottom="0" percent="0" rank="0" text="" dxfId="13">
      <formula>"ogółem"</formula>
    </cfRule>
  </conditionalFormatting>
  <conditionalFormatting sqref="B1:B2033">
    <cfRule type="cellIs" priority="7" operator="equal" aboveAverage="0" equalAverage="0" bottom="0" percent="0" rank="0" text="" dxfId="19">
      <formula>"ogółem"</formula>
    </cfRule>
    <cfRule type="cellIs" priority="8" operator="equal" aboveAverage="0" equalAverage="0" bottom="0" percent="0" rank="0" text="" dxfId="20">
      <formula>"ogółem"</formula>
    </cfRule>
  </conditionalFormatting>
  <conditionalFormatting sqref="B835:B840">
    <cfRule type="cellIs" priority="9" operator="equal" aboveAverage="0" equalAverage="0" bottom="0" percent="0" rank="0" text="" dxfId="11">
      <formula>"ogółem"</formula>
    </cfRule>
  </conditionalFormatting>
  <conditionalFormatting sqref="A835:A840">
    <cfRule type="cellIs" priority="10" operator="equal" aboveAverage="0" equalAverage="0" bottom="0" percent="0" rank="0" text="" dxfId="12">
      <formula>"Wydatki bieżące"</formula>
    </cfRule>
  </conditionalFormatting>
  <conditionalFormatting sqref="B1394:B1398">
    <cfRule type="cellIs" priority="11" operator="equal" aboveAverage="0" equalAverage="0" bottom="0" percent="0" rank="0" text="" dxfId="15">
      <formula>"ogółem"</formula>
    </cfRule>
  </conditionalFormatting>
  <conditionalFormatting sqref="A1394:A1398">
    <cfRule type="cellIs" priority="12" operator="equal" aboveAverage="0" equalAverage="0" bottom="0" percent="0" rank="0" text="" dxfId="16">
      <formula>"Wydatki bieżące"</formula>
    </cfRule>
  </conditionalFormatting>
  <conditionalFormatting sqref="B1394:B1398">
    <cfRule type="cellIs" priority="13" operator="equal" aboveAverage="0" equalAverage="0" bottom="0" percent="0" rank="0" text="" dxfId="17">
      <formula>"ogółem"</formula>
    </cfRule>
  </conditionalFormatting>
  <conditionalFormatting sqref="A1394:A1398">
    <cfRule type="cellIs" priority="14" operator="equal" aboveAverage="0" equalAverage="0" bottom="0" percent="0" rank="0" text="" dxfId="18">
      <formula>"Wydatki bieżące"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  <Company>umk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2004-01-23T12:07:53Z</dcterms:created>
  <dc:creator>Aleksandra Okołowicz</dc:creator>
  <dc:description/>
  <dc:language>pl-PL</dc:language>
  <cp:lastModifiedBy/>
  <cp:lastPrinted>2021-12-22T08:52:07Z</cp:lastPrinted>
  <dcterms:modified xsi:type="dcterms:W3CDTF">2024-02-02T00:11:55Z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