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\\gmk.local\dane\BM\BM-06\BIP\ROK 2022-BIP\Tekst jednolity\"/>
    </mc:Choice>
  </mc:AlternateContent>
  <xr:revisionPtr revIDLastSave="0" documentId="13_ncr:1_{650BC757-1804-4C94-BDA3-2A0DBE1792CA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Zał. nr 4.2" sheetId="1" r:id="rId1"/>
  </sheets>
  <definedNames>
    <definedName name="_xlnm._FilterDatabase" localSheetId="0" hidden="1">'Zał. nr 4.2'!$A$6:$L$652</definedName>
    <definedName name="_xlnm.Print_Area" localSheetId="0">'Zał. nr 4.2'!$A$1:$I$652</definedName>
    <definedName name="_xlnm.Print_Titles" localSheetId="0">'Zał. nr 4.2'!$3:$6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6" i="1" l="1"/>
  <c r="I471" i="1" l="1"/>
  <c r="G126" i="1" l="1"/>
  <c r="I258" i="1" l="1"/>
  <c r="I609" i="1" l="1"/>
  <c r="G151" i="1"/>
  <c r="G439" i="1" l="1"/>
  <c r="I50" i="1"/>
  <c r="H240" i="1" l="1"/>
  <c r="G448" i="1"/>
  <c r="H476" i="1" l="1"/>
  <c r="H569" i="1"/>
  <c r="H42" i="1"/>
  <c r="H565" i="1"/>
  <c r="H182" i="1"/>
  <c r="G182" i="1" s="1"/>
  <c r="I593" i="1" l="1"/>
  <c r="H392" i="1"/>
  <c r="H397" i="1"/>
  <c r="H394" i="1"/>
  <c r="H195" i="1"/>
  <c r="H163" i="1"/>
  <c r="G315" i="1"/>
  <c r="G260" i="1"/>
  <c r="H262" i="1"/>
  <c r="H390" i="1"/>
  <c r="H285" i="1"/>
  <c r="H590" i="1"/>
  <c r="G498" i="1"/>
  <c r="G577" i="1"/>
  <c r="H592" i="1"/>
  <c r="H502" i="1"/>
  <c r="G499" i="1"/>
  <c r="G488" i="1"/>
  <c r="H477" i="1"/>
  <c r="G408" i="1"/>
  <c r="G436" i="1" l="1"/>
  <c r="G435" i="1"/>
  <c r="G438" i="1"/>
  <c r="G573" i="1"/>
  <c r="G497" i="1"/>
  <c r="G142" i="1"/>
  <c r="G431" i="1"/>
  <c r="G139" i="1"/>
  <c r="G574" i="1"/>
  <c r="G516" i="1"/>
  <c r="G437" i="1"/>
  <c r="G524" i="1"/>
  <c r="G138" i="1"/>
  <c r="G137" i="1"/>
  <c r="G150" i="1"/>
  <c r="G149" i="1"/>
  <c r="G622" i="1"/>
  <c r="G621" i="1"/>
  <c r="G520" i="1"/>
  <c r="G141" i="1"/>
  <c r="G450" i="1"/>
  <c r="G136" i="1"/>
  <c r="G620" i="1"/>
  <c r="G140" i="1"/>
  <c r="G652" i="1" l="1"/>
  <c r="G651" i="1"/>
  <c r="G650" i="1"/>
  <c r="G649" i="1"/>
  <c r="H648" i="1"/>
  <c r="G648" i="1" s="1"/>
  <c r="I647" i="1"/>
  <c r="I646" i="1" s="1"/>
  <c r="G617" i="1"/>
  <c r="G645" i="1"/>
  <c r="G644" i="1"/>
  <c r="I643" i="1"/>
  <c r="G642" i="1"/>
  <c r="G641" i="1"/>
  <c r="H640" i="1"/>
  <c r="G640" i="1" s="1"/>
  <c r="G639" i="1"/>
  <c r="G638" i="1"/>
  <c r="G637" i="1"/>
  <c r="H636" i="1"/>
  <c r="G636" i="1" s="1"/>
  <c r="G635" i="1"/>
  <c r="G634" i="1"/>
  <c r="G633" i="1"/>
  <c r="G632" i="1"/>
  <c r="G631" i="1"/>
  <c r="G601" i="1"/>
  <c r="G618" i="1"/>
  <c r="G616" i="1"/>
  <c r="G628" i="1"/>
  <c r="H627" i="1"/>
  <c r="G627" i="1" s="1"/>
  <c r="G626" i="1"/>
  <c r="H625" i="1"/>
  <c r="G625" i="1" s="1"/>
  <c r="G623" i="1"/>
  <c r="G619" i="1"/>
  <c r="G615" i="1"/>
  <c r="G614" i="1"/>
  <c r="G613" i="1"/>
  <c r="H612" i="1"/>
  <c r="G611" i="1"/>
  <c r="G610" i="1"/>
  <c r="G608" i="1"/>
  <c r="G607" i="1"/>
  <c r="G606" i="1"/>
  <c r="G605" i="1"/>
  <c r="H604" i="1"/>
  <c r="G604" i="1" s="1"/>
  <c r="G603" i="1"/>
  <c r="H602" i="1"/>
  <c r="G602" i="1" s="1"/>
  <c r="G599" i="1"/>
  <c r="G598" i="1"/>
  <c r="H597" i="1"/>
  <c r="H596" i="1"/>
  <c r="G595" i="1"/>
  <c r="G575" i="1"/>
  <c r="G571" i="1"/>
  <c r="G570" i="1"/>
  <c r="G569" i="1"/>
  <c r="G591" i="1"/>
  <c r="G546" i="1"/>
  <c r="G568" i="1"/>
  <c r="G576" i="1"/>
  <c r="G565" i="1"/>
  <c r="G424" i="1"/>
  <c r="G420" i="1"/>
  <c r="G564" i="1"/>
  <c r="G563" i="1"/>
  <c r="G592" i="1"/>
  <c r="G590" i="1"/>
  <c r="G589" i="1"/>
  <c r="G588" i="1"/>
  <c r="G587" i="1"/>
  <c r="G586" i="1"/>
  <c r="G585" i="1"/>
  <c r="G584" i="1"/>
  <c r="G583" i="1"/>
  <c r="G582" i="1"/>
  <c r="G581" i="1"/>
  <c r="G580" i="1"/>
  <c r="H578" i="1"/>
  <c r="G578" i="1" s="1"/>
  <c r="G562" i="1"/>
  <c r="G561" i="1"/>
  <c r="G560" i="1"/>
  <c r="H559" i="1"/>
  <c r="G559" i="1" s="1"/>
  <c r="G558" i="1"/>
  <c r="H557" i="1"/>
  <c r="G557" i="1" s="1"/>
  <c r="G556" i="1"/>
  <c r="H555" i="1"/>
  <c r="G555" i="1" s="1"/>
  <c r="G554" i="1"/>
  <c r="H553" i="1"/>
  <c r="G553" i="1" s="1"/>
  <c r="G552" i="1"/>
  <c r="H551" i="1"/>
  <c r="G551" i="1" s="1"/>
  <c r="G550" i="1"/>
  <c r="H549" i="1"/>
  <c r="G549" i="1" s="1"/>
  <c r="G548" i="1"/>
  <c r="H547" i="1"/>
  <c r="G547" i="1" s="1"/>
  <c r="G545" i="1"/>
  <c r="H544" i="1"/>
  <c r="G543" i="1"/>
  <c r="H542" i="1"/>
  <c r="G542" i="1" s="1"/>
  <c r="G541" i="1"/>
  <c r="H540" i="1"/>
  <c r="G540" i="1" s="1"/>
  <c r="G539" i="1"/>
  <c r="H538" i="1"/>
  <c r="G538" i="1" s="1"/>
  <c r="G537" i="1"/>
  <c r="H536" i="1"/>
  <c r="G536" i="1" s="1"/>
  <c r="G535" i="1"/>
  <c r="H534" i="1"/>
  <c r="G534" i="1" s="1"/>
  <c r="G533" i="1"/>
  <c r="G532" i="1"/>
  <c r="H531" i="1"/>
  <c r="G531" i="1" s="1"/>
  <c r="G530" i="1"/>
  <c r="G529" i="1"/>
  <c r="G528" i="1"/>
  <c r="G495" i="1"/>
  <c r="G494" i="1"/>
  <c r="G493" i="1"/>
  <c r="G515" i="1"/>
  <c r="G513" i="1"/>
  <c r="G512" i="1"/>
  <c r="G511" i="1"/>
  <c r="G510" i="1"/>
  <c r="G508" i="1"/>
  <c r="G518" i="1"/>
  <c r="G572" i="1"/>
  <c r="H506" i="1"/>
  <c r="G506" i="1" s="1"/>
  <c r="G505" i="1"/>
  <c r="G504" i="1"/>
  <c r="G503" i="1"/>
  <c r="G502" i="1"/>
  <c r="G496" i="1"/>
  <c r="G492" i="1"/>
  <c r="G525" i="1"/>
  <c r="G567" i="1"/>
  <c r="G491" i="1"/>
  <c r="G490" i="1"/>
  <c r="G521" i="1"/>
  <c r="G523" i="1"/>
  <c r="G53" i="1"/>
  <c r="G579" i="1"/>
  <c r="G517" i="1"/>
  <c r="G489" i="1"/>
  <c r="G522" i="1"/>
  <c r="G519" i="1"/>
  <c r="G514" i="1"/>
  <c r="G509" i="1"/>
  <c r="G507" i="1"/>
  <c r="G501" i="1"/>
  <c r="G500" i="1"/>
  <c r="G487" i="1"/>
  <c r="G486" i="1"/>
  <c r="H485" i="1"/>
  <c r="G485" i="1" s="1"/>
  <c r="G484" i="1"/>
  <c r="G483" i="1"/>
  <c r="G482" i="1"/>
  <c r="G481" i="1"/>
  <c r="G480" i="1"/>
  <c r="G479" i="1"/>
  <c r="G478" i="1"/>
  <c r="G477" i="1"/>
  <c r="G476" i="1"/>
  <c r="G475" i="1"/>
  <c r="G474" i="1"/>
  <c r="G473" i="1"/>
  <c r="H472" i="1"/>
  <c r="H471" i="1" s="1"/>
  <c r="I470" i="1"/>
  <c r="G469" i="1"/>
  <c r="G468" i="1"/>
  <c r="G467" i="1"/>
  <c r="G466" i="1"/>
  <c r="G465" i="1"/>
  <c r="G464" i="1"/>
  <c r="H463" i="1"/>
  <c r="G463" i="1" s="1"/>
  <c r="G447" i="1"/>
  <c r="G446" i="1"/>
  <c r="G449" i="1"/>
  <c r="G460" i="1"/>
  <c r="G459" i="1"/>
  <c r="G458" i="1"/>
  <c r="G457" i="1"/>
  <c r="G456" i="1"/>
  <c r="G455" i="1"/>
  <c r="G454" i="1"/>
  <c r="G453" i="1"/>
  <c r="G452" i="1"/>
  <c r="G451" i="1"/>
  <c r="G445" i="1"/>
  <c r="G444" i="1"/>
  <c r="H443" i="1"/>
  <c r="H442" i="1" s="1"/>
  <c r="G432" i="1"/>
  <c r="G134" i="1"/>
  <c r="G433" i="1"/>
  <c r="G600" i="1"/>
  <c r="G414" i="1"/>
  <c r="G430" i="1"/>
  <c r="G429" i="1"/>
  <c r="G428" i="1"/>
  <c r="G427" i="1"/>
  <c r="G566" i="1"/>
  <c r="G426" i="1"/>
  <c r="G425" i="1"/>
  <c r="G434" i="1"/>
  <c r="G423" i="1"/>
  <c r="G422" i="1"/>
  <c r="G421" i="1"/>
  <c r="G419" i="1"/>
  <c r="G418" i="1"/>
  <c r="G417" i="1"/>
  <c r="G416" i="1"/>
  <c r="G415" i="1"/>
  <c r="G441" i="1"/>
  <c r="H440" i="1"/>
  <c r="G440" i="1" s="1"/>
  <c r="G413" i="1"/>
  <c r="H412" i="1"/>
  <c r="G412" i="1" s="1"/>
  <c r="H411" i="1"/>
  <c r="G411" i="1" s="1"/>
  <c r="G410" i="1"/>
  <c r="G409" i="1"/>
  <c r="G407" i="1"/>
  <c r="G406" i="1"/>
  <c r="G405" i="1"/>
  <c r="H404" i="1"/>
  <c r="G404" i="1" s="1"/>
  <c r="H403" i="1"/>
  <c r="G401" i="1"/>
  <c r="H400" i="1"/>
  <c r="G400" i="1" s="1"/>
  <c r="G399" i="1"/>
  <c r="H398" i="1"/>
  <c r="G398" i="1" s="1"/>
  <c r="G397" i="1"/>
  <c r="G396" i="1"/>
  <c r="G395" i="1"/>
  <c r="G394" i="1"/>
  <c r="G393" i="1"/>
  <c r="G392" i="1"/>
  <c r="G391" i="1"/>
  <c r="G390" i="1"/>
  <c r="G388" i="1"/>
  <c r="H387" i="1"/>
  <c r="G386" i="1"/>
  <c r="H385" i="1"/>
  <c r="G385" i="1" s="1"/>
  <c r="G384" i="1"/>
  <c r="G383" i="1"/>
  <c r="H382" i="1"/>
  <c r="G382" i="1" s="1"/>
  <c r="G381" i="1"/>
  <c r="H380" i="1"/>
  <c r="G380" i="1" s="1"/>
  <c r="G379" i="1"/>
  <c r="H378" i="1"/>
  <c r="G378" i="1" s="1"/>
  <c r="G377" i="1"/>
  <c r="H376" i="1"/>
  <c r="G376" i="1" s="1"/>
  <c r="G375" i="1"/>
  <c r="H374" i="1"/>
  <c r="G374" i="1" s="1"/>
  <c r="G373" i="1"/>
  <c r="H372" i="1"/>
  <c r="G372" i="1" s="1"/>
  <c r="G371" i="1"/>
  <c r="H370" i="1"/>
  <c r="G370" i="1" s="1"/>
  <c r="G369" i="1"/>
  <c r="H368" i="1"/>
  <c r="G368" i="1" s="1"/>
  <c r="G367" i="1"/>
  <c r="H366" i="1"/>
  <c r="G366" i="1" s="1"/>
  <c r="G365" i="1"/>
  <c r="H364" i="1"/>
  <c r="G364" i="1" s="1"/>
  <c r="G363" i="1"/>
  <c r="H362" i="1"/>
  <c r="G362" i="1" s="1"/>
  <c r="G361" i="1"/>
  <c r="H360" i="1"/>
  <c r="G360" i="1" s="1"/>
  <c r="G359" i="1"/>
  <c r="H358" i="1"/>
  <c r="G358" i="1" s="1"/>
  <c r="G357" i="1"/>
  <c r="H356" i="1"/>
  <c r="G356" i="1" s="1"/>
  <c r="G355" i="1"/>
  <c r="H354" i="1"/>
  <c r="G354" i="1" s="1"/>
  <c r="G353" i="1"/>
  <c r="H352" i="1"/>
  <c r="G352" i="1" s="1"/>
  <c r="G351" i="1"/>
  <c r="H350" i="1"/>
  <c r="G350" i="1" s="1"/>
  <c r="G349" i="1"/>
  <c r="H348" i="1"/>
  <c r="G348" i="1" s="1"/>
  <c r="G347" i="1"/>
  <c r="H346" i="1"/>
  <c r="G346" i="1" s="1"/>
  <c r="G345" i="1"/>
  <c r="H344" i="1"/>
  <c r="G344" i="1" s="1"/>
  <c r="G343" i="1"/>
  <c r="H342" i="1"/>
  <c r="G342" i="1" s="1"/>
  <c r="G341" i="1"/>
  <c r="H340" i="1"/>
  <c r="G340" i="1" s="1"/>
  <c r="G339" i="1"/>
  <c r="H338" i="1"/>
  <c r="G338" i="1" s="1"/>
  <c r="G337" i="1"/>
  <c r="H336" i="1"/>
  <c r="G336" i="1" s="1"/>
  <c r="G335" i="1"/>
  <c r="H334" i="1"/>
  <c r="G334" i="1" s="1"/>
  <c r="G333" i="1"/>
  <c r="H332" i="1"/>
  <c r="G332" i="1" s="1"/>
  <c r="G331" i="1"/>
  <c r="H330" i="1"/>
  <c r="G330" i="1" s="1"/>
  <c r="G329" i="1"/>
  <c r="H328" i="1"/>
  <c r="G328" i="1" s="1"/>
  <c r="G327" i="1"/>
  <c r="H326" i="1"/>
  <c r="G326" i="1" s="1"/>
  <c r="G325" i="1"/>
  <c r="H324" i="1"/>
  <c r="G324" i="1" s="1"/>
  <c r="G323" i="1"/>
  <c r="H322" i="1"/>
  <c r="G322" i="1" s="1"/>
  <c r="G321" i="1"/>
  <c r="H320" i="1"/>
  <c r="G320" i="1" s="1"/>
  <c r="G319" i="1"/>
  <c r="H318" i="1"/>
  <c r="G318" i="1" s="1"/>
  <c r="G317" i="1"/>
  <c r="H316" i="1"/>
  <c r="G316" i="1" s="1"/>
  <c r="G314" i="1"/>
  <c r="G313" i="1"/>
  <c r="H312" i="1"/>
  <c r="G312" i="1" s="1"/>
  <c r="G311" i="1"/>
  <c r="G310" i="1"/>
  <c r="H309" i="1"/>
  <c r="G309" i="1" s="1"/>
  <c r="G308" i="1"/>
  <c r="G307" i="1"/>
  <c r="H306" i="1"/>
  <c r="G306" i="1" s="1"/>
  <c r="G305" i="1"/>
  <c r="H304" i="1"/>
  <c r="G304" i="1" s="1"/>
  <c r="G303" i="1"/>
  <c r="H302" i="1"/>
  <c r="G302" i="1" s="1"/>
  <c r="G301" i="1"/>
  <c r="H300" i="1"/>
  <c r="G300" i="1" s="1"/>
  <c r="H299" i="1"/>
  <c r="G299" i="1" s="1"/>
  <c r="G297" i="1"/>
  <c r="G296" i="1"/>
  <c r="G295" i="1"/>
  <c r="G294" i="1"/>
  <c r="G293" i="1"/>
  <c r="G292" i="1"/>
  <c r="G291" i="1"/>
  <c r="G290" i="1"/>
  <c r="G289" i="1"/>
  <c r="G288" i="1"/>
  <c r="G287" i="1"/>
  <c r="H286" i="1"/>
  <c r="G286" i="1" s="1"/>
  <c r="G285" i="1"/>
  <c r="G284" i="1"/>
  <c r="G283" i="1"/>
  <c r="G282" i="1"/>
  <c r="G281" i="1"/>
  <c r="G280" i="1"/>
  <c r="G279" i="1"/>
  <c r="G278" i="1"/>
  <c r="H277" i="1"/>
  <c r="G277" i="1" s="1"/>
  <c r="G276" i="1"/>
  <c r="G275" i="1"/>
  <c r="G274" i="1"/>
  <c r="G273" i="1"/>
  <c r="H272" i="1"/>
  <c r="G272" i="1" s="1"/>
  <c r="H271" i="1"/>
  <c r="G271" i="1" s="1"/>
  <c r="G270" i="1"/>
  <c r="G269" i="1"/>
  <c r="H268" i="1"/>
  <c r="G268" i="1" s="1"/>
  <c r="G267" i="1"/>
  <c r="G266" i="1"/>
  <c r="H265" i="1"/>
  <c r="G265" i="1" s="1"/>
  <c r="G264" i="1"/>
  <c r="G263" i="1"/>
  <c r="G262" i="1"/>
  <c r="H261" i="1"/>
  <c r="G261" i="1" s="1"/>
  <c r="G259" i="1"/>
  <c r="I257" i="1"/>
  <c r="G256" i="1"/>
  <c r="H255" i="1"/>
  <c r="G255" i="1" s="1"/>
  <c r="G254" i="1"/>
  <c r="H253" i="1"/>
  <c r="G253" i="1" s="1"/>
  <c r="G252" i="1"/>
  <c r="H251" i="1"/>
  <c r="G251" i="1" s="1"/>
  <c r="G250" i="1"/>
  <c r="H249" i="1"/>
  <c r="G249" i="1" s="1"/>
  <c r="G248" i="1"/>
  <c r="H247" i="1"/>
  <c r="G247" i="1" s="1"/>
  <c r="H246" i="1"/>
  <c r="G241" i="1"/>
  <c r="G244" i="1"/>
  <c r="G243" i="1"/>
  <c r="G242" i="1"/>
  <c r="G135" i="1"/>
  <c r="G133" i="1"/>
  <c r="G132" i="1"/>
  <c r="G389" i="1"/>
  <c r="G131" i="1"/>
  <c r="G130" i="1"/>
  <c r="G78" i="1"/>
  <c r="G129" i="1"/>
  <c r="G49" i="1"/>
  <c r="G128" i="1"/>
  <c r="G127" i="1"/>
  <c r="G125" i="1"/>
  <c r="G124" i="1"/>
  <c r="G123" i="1"/>
  <c r="G119" i="1"/>
  <c r="G101" i="1"/>
  <c r="G93" i="1"/>
  <c r="G86" i="1"/>
  <c r="G85" i="1"/>
  <c r="G81" i="1"/>
  <c r="G80" i="1"/>
  <c r="G238" i="1"/>
  <c r="G237" i="1"/>
  <c r="G236" i="1"/>
  <c r="G235" i="1"/>
  <c r="G234" i="1"/>
  <c r="G233" i="1"/>
  <c r="H232" i="1"/>
  <c r="G232" i="1" s="1"/>
  <c r="G231" i="1"/>
  <c r="G230" i="1"/>
  <c r="G229" i="1"/>
  <c r="G228" i="1"/>
  <c r="H227" i="1"/>
  <c r="G227" i="1" s="1"/>
  <c r="G226" i="1"/>
  <c r="G225" i="1"/>
  <c r="G224" i="1"/>
  <c r="G223" i="1"/>
  <c r="G222" i="1"/>
  <c r="G221" i="1"/>
  <c r="H220" i="1"/>
  <c r="G220" i="1" s="1"/>
  <c r="G219" i="1"/>
  <c r="H218" i="1"/>
  <c r="G218" i="1" s="1"/>
  <c r="G217" i="1"/>
  <c r="G216" i="1"/>
  <c r="G215" i="1"/>
  <c r="H214" i="1"/>
  <c r="G214" i="1" s="1"/>
  <c r="G213" i="1"/>
  <c r="G212" i="1"/>
  <c r="G211" i="1"/>
  <c r="G210" i="1"/>
  <c r="G209" i="1"/>
  <c r="G208" i="1"/>
  <c r="G207" i="1"/>
  <c r="G206" i="1"/>
  <c r="I205" i="1"/>
  <c r="G205" i="1" s="1"/>
  <c r="G204" i="1"/>
  <c r="I203" i="1"/>
  <c r="G203" i="1" s="1"/>
  <c r="G202" i="1"/>
  <c r="H201" i="1"/>
  <c r="G201" i="1" s="1"/>
  <c r="G200" i="1"/>
  <c r="H199" i="1"/>
  <c r="G199" i="1" s="1"/>
  <c r="G198" i="1"/>
  <c r="H197" i="1"/>
  <c r="G197" i="1" s="1"/>
  <c r="G196" i="1"/>
  <c r="G195" i="1"/>
  <c r="G194" i="1"/>
  <c r="G193" i="1"/>
  <c r="G192" i="1"/>
  <c r="G191" i="1"/>
  <c r="H190" i="1"/>
  <c r="G190" i="1" s="1"/>
  <c r="G189" i="1"/>
  <c r="G188" i="1"/>
  <c r="G187" i="1"/>
  <c r="G185" i="1"/>
  <c r="G184" i="1"/>
  <c r="H183" i="1"/>
  <c r="G183" i="1" s="1"/>
  <c r="G180" i="1"/>
  <c r="G179" i="1"/>
  <c r="G178" i="1"/>
  <c r="H177" i="1"/>
  <c r="G177" i="1" s="1"/>
  <c r="G176" i="1"/>
  <c r="G175" i="1"/>
  <c r="G174" i="1"/>
  <c r="H173" i="1"/>
  <c r="G173" i="1" s="1"/>
  <c r="G172" i="1"/>
  <c r="G171" i="1"/>
  <c r="G170" i="1"/>
  <c r="G169" i="1"/>
  <c r="G168" i="1"/>
  <c r="G167" i="1"/>
  <c r="G166" i="1"/>
  <c r="G165" i="1"/>
  <c r="G164" i="1"/>
  <c r="G163" i="1"/>
  <c r="H162" i="1"/>
  <c r="G162" i="1" s="1"/>
  <c r="G161" i="1"/>
  <c r="G160" i="1"/>
  <c r="H159" i="1"/>
  <c r="G159" i="1" s="1"/>
  <c r="H158" i="1"/>
  <c r="G158" i="1" s="1"/>
  <c r="G157" i="1"/>
  <c r="H156" i="1"/>
  <c r="G156" i="1" s="1"/>
  <c r="G155" i="1"/>
  <c r="G154" i="1"/>
  <c r="G153" i="1"/>
  <c r="G152" i="1"/>
  <c r="G148" i="1"/>
  <c r="G147" i="1"/>
  <c r="H146" i="1"/>
  <c r="G146" i="1" s="1"/>
  <c r="G145" i="1"/>
  <c r="G144" i="1"/>
  <c r="H143" i="1"/>
  <c r="G143" i="1" s="1"/>
  <c r="G122" i="1"/>
  <c r="H121" i="1"/>
  <c r="G121" i="1" s="1"/>
  <c r="G120" i="1"/>
  <c r="G118" i="1"/>
  <c r="G117" i="1" s="1"/>
  <c r="H117" i="1"/>
  <c r="G116" i="1"/>
  <c r="G115" i="1"/>
  <c r="I114" i="1"/>
  <c r="G114" i="1" s="1"/>
  <c r="G113" i="1"/>
  <c r="H112" i="1"/>
  <c r="G112" i="1" s="1"/>
  <c r="I111" i="1"/>
  <c r="G111" i="1" s="1"/>
  <c r="G109" i="1"/>
  <c r="H108" i="1"/>
  <c r="G108" i="1" s="1"/>
  <c r="I107" i="1"/>
  <c r="I106" i="1" s="1"/>
  <c r="G106" i="1" s="1"/>
  <c r="G105" i="1"/>
  <c r="G104" i="1"/>
  <c r="G103" i="1"/>
  <c r="G102" i="1"/>
  <c r="H100" i="1"/>
  <c r="H99" i="1" s="1"/>
  <c r="G99" i="1" s="1"/>
  <c r="G98" i="1"/>
  <c r="H97" i="1"/>
  <c r="G97" i="1" s="1"/>
  <c r="G96" i="1"/>
  <c r="H95" i="1"/>
  <c r="G95" i="1" s="1"/>
  <c r="G94" i="1"/>
  <c r="G92" i="1"/>
  <c r="H91" i="1"/>
  <c r="G91" i="1" s="1"/>
  <c r="G90" i="1"/>
  <c r="I89" i="1"/>
  <c r="G89" i="1" s="1"/>
  <c r="G88" i="1"/>
  <c r="I87" i="1"/>
  <c r="G84" i="1"/>
  <c r="H83" i="1"/>
  <c r="G83" i="1" s="1"/>
  <c r="G82" i="1"/>
  <c r="G79" i="1"/>
  <c r="G77" i="1"/>
  <c r="H76" i="1"/>
  <c r="G75" i="1"/>
  <c r="G74" i="1"/>
  <c r="G73" i="1"/>
  <c r="H72" i="1"/>
  <c r="G71" i="1"/>
  <c r="G70" i="1"/>
  <c r="G69" i="1"/>
  <c r="G68" i="1"/>
  <c r="G67" i="1"/>
  <c r="G58" i="1"/>
  <c r="G64" i="1"/>
  <c r="I63" i="1"/>
  <c r="I55" i="1" s="1"/>
  <c r="G62" i="1"/>
  <c r="H61" i="1"/>
  <c r="G61" i="1" s="1"/>
  <c r="G60" i="1"/>
  <c r="H59" i="1"/>
  <c r="G57" i="1"/>
  <c r="G56" i="1"/>
  <c r="G52" i="1"/>
  <c r="G51" i="1"/>
  <c r="G50" i="1"/>
  <c r="G44" i="1"/>
  <c r="G48" i="1"/>
  <c r="G47" i="1"/>
  <c r="G46" i="1"/>
  <c r="G45" i="1"/>
  <c r="G43" i="1"/>
  <c r="G42" i="1"/>
  <c r="G41" i="1"/>
  <c r="G40" i="1"/>
  <c r="G39" i="1"/>
  <c r="I38" i="1"/>
  <c r="G38" i="1" s="1"/>
  <c r="G36" i="1"/>
  <c r="G35" i="1"/>
  <c r="G34" i="1"/>
  <c r="H33" i="1"/>
  <c r="H29" i="1" s="1"/>
  <c r="G32" i="1"/>
  <c r="G31" i="1"/>
  <c r="G30" i="1"/>
  <c r="G27" i="1"/>
  <c r="G25" i="1"/>
  <c r="G26" i="1"/>
  <c r="G24" i="1"/>
  <c r="I23" i="1"/>
  <c r="G23" i="1" s="1"/>
  <c r="G22" i="1"/>
  <c r="I21" i="1"/>
  <c r="H15" i="1"/>
  <c r="G15" i="1" s="1"/>
  <c r="H14" i="1"/>
  <c r="G14" i="1" s="1"/>
  <c r="H13" i="1"/>
  <c r="G13" i="1" s="1"/>
  <c r="I11" i="1"/>
  <c r="H11" i="1"/>
  <c r="H10" i="1"/>
  <c r="G10" i="1" s="1"/>
  <c r="I9" i="1"/>
  <c r="H9" i="1"/>
  <c r="G403" i="1" l="1"/>
  <c r="H245" i="1"/>
  <c r="G245" i="1" s="1"/>
  <c r="G76" i="1"/>
  <c r="H527" i="1"/>
  <c r="H55" i="1"/>
  <c r="G246" i="1"/>
  <c r="G72" i="1"/>
  <c r="G387" i="1"/>
  <c r="G21" i="1"/>
  <c r="I20" i="1"/>
  <c r="I19" i="1" s="1"/>
  <c r="H594" i="1"/>
  <c r="G643" i="1"/>
  <c r="I630" i="1"/>
  <c r="I629" i="1" s="1"/>
  <c r="G443" i="1"/>
  <c r="G442" i="1"/>
  <c r="G87" i="1"/>
  <c r="G472" i="1"/>
  <c r="G544" i="1"/>
  <c r="G596" i="1"/>
  <c r="G612" i="1"/>
  <c r="G33" i="1"/>
  <c r="G100" i="1"/>
  <c r="G9" i="1"/>
  <c r="H647" i="1"/>
  <c r="G647" i="1" s="1"/>
  <c r="H402" i="1"/>
  <c r="G402" i="1" s="1"/>
  <c r="G59" i="1"/>
  <c r="H298" i="1"/>
  <c r="G298" i="1" s="1"/>
  <c r="H624" i="1"/>
  <c r="G624" i="1" s="1"/>
  <c r="G63" i="1"/>
  <c r="I54" i="1"/>
  <c r="G107" i="1"/>
  <c r="H181" i="1"/>
  <c r="G181" i="1" s="1"/>
  <c r="G597" i="1"/>
  <c r="H462" i="1"/>
  <c r="G462" i="1" s="1"/>
  <c r="G11" i="1"/>
  <c r="G240" i="1"/>
  <c r="H28" i="1"/>
  <c r="I37" i="1"/>
  <c r="I29" i="1" s="1"/>
  <c r="I110" i="1"/>
  <c r="G110" i="1" s="1"/>
  <c r="H12" i="1"/>
  <c r="G12" i="1" s="1"/>
  <c r="H630" i="1"/>
  <c r="H258" i="1" l="1"/>
  <c r="G258" i="1" s="1"/>
  <c r="H66" i="1"/>
  <c r="H65" i="1" s="1"/>
  <c r="I66" i="1"/>
  <c r="I65" i="1" s="1"/>
  <c r="H609" i="1"/>
  <c r="H593" i="1" s="1"/>
  <c r="G593" i="1" s="1"/>
  <c r="G594" i="1"/>
  <c r="G16" i="1"/>
  <c r="H646" i="1"/>
  <c r="G646" i="1" s="1"/>
  <c r="G20" i="1"/>
  <c r="G19" i="1" s="1"/>
  <c r="G55" i="1"/>
  <c r="H461" i="1"/>
  <c r="G461" i="1" s="1"/>
  <c r="H54" i="1"/>
  <c r="G54" i="1" s="1"/>
  <c r="H239" i="1"/>
  <c r="G239" i="1" s="1"/>
  <c r="G630" i="1"/>
  <c r="H629" i="1"/>
  <c r="G629" i="1" s="1"/>
  <c r="G37" i="1"/>
  <c r="H526" i="1"/>
  <c r="G526" i="1" s="1"/>
  <c r="G527" i="1"/>
  <c r="G17" i="1"/>
  <c r="H470" i="1"/>
  <c r="G470" i="1" s="1"/>
  <c r="G471" i="1"/>
  <c r="G609" i="1" l="1"/>
  <c r="H257" i="1"/>
  <c r="G257" i="1" s="1"/>
  <c r="I28" i="1"/>
  <c r="G29" i="1"/>
  <c r="G65" i="1"/>
  <c r="G66" i="1"/>
  <c r="H7" i="1" l="1"/>
  <c r="H8" i="1" s="1"/>
  <c r="I7" i="1"/>
  <c r="I8" i="1" s="1"/>
  <c r="G28" i="1"/>
  <c r="G8" i="1" l="1"/>
  <c r="G7" i="1"/>
</calcChain>
</file>

<file path=xl/sharedStrings.xml><?xml version="1.0" encoding="utf-8"?>
<sst xmlns="http://schemas.openxmlformats.org/spreadsheetml/2006/main" count="2261" uniqueCount="1052">
  <si>
    <t>2. WYDATKI NA INWESTYCJE PROGRAMOWE</t>
  </si>
  <si>
    <t>Nr zadania</t>
  </si>
  <si>
    <t>Nazwa zadania</t>
  </si>
  <si>
    <t xml:space="preserve">Dział </t>
  </si>
  <si>
    <t>Rozdział</t>
  </si>
  <si>
    <t>Jednostka Realizująca</t>
  </si>
  <si>
    <t xml:space="preserve">Budżet na 2022 rok
</t>
  </si>
  <si>
    <t>x</t>
  </si>
  <si>
    <t>w tym:</t>
  </si>
  <si>
    <t>zadania powiatu</t>
  </si>
  <si>
    <t>Razem wydatki na inwestycje programowe, w tym:</t>
  </si>
  <si>
    <t xml:space="preserve">środki własne Miasta </t>
  </si>
  <si>
    <t>środki  pochodzące ze źródeł zagranicznych, niepodlegające zwrotowi</t>
  </si>
  <si>
    <t>środki  budżetu Państwa</t>
  </si>
  <si>
    <t>Rządowy Fundusz Polski Ład: Program Inwestycji Strategicznych</t>
  </si>
  <si>
    <t>środki ze śródmiejskiej strefy płatnego parkowania</t>
  </si>
  <si>
    <t>koncesja</t>
  </si>
  <si>
    <t>dotacja</t>
  </si>
  <si>
    <t>NFRZK</t>
  </si>
  <si>
    <t>budżet obywatelski ogólnomiejski</t>
  </si>
  <si>
    <t>budżet obywatelski ogólnomiejski - edycja VI</t>
  </si>
  <si>
    <t>budżet obywatelski ogólnomiejski - edycja VIII</t>
  </si>
  <si>
    <t>budżet obywatelski dzielnic</t>
  </si>
  <si>
    <t>budżet obywatelski dzielnic - edycja VI</t>
  </si>
  <si>
    <t>budżet obywatelski dzielnic - edycja VII</t>
  </si>
  <si>
    <t>budżet obywatelski dzielnic - edycja VIII</t>
  </si>
  <si>
    <t>ZDROWIE</t>
  </si>
  <si>
    <t>Program dostosowawczy zakładów lecznictwa zamkniętego</t>
  </si>
  <si>
    <t>NW/Z1.8/19</t>
  </si>
  <si>
    <t>Małopolski System Informacji Medycznej (MSIM) w Szpitalu Miejskim Specjalistycznym im. Gabriela Narutowicza w Krakowie</t>
  </si>
  <si>
    <t>NW</t>
  </si>
  <si>
    <t>NW/Z1.9/19</t>
  </si>
  <si>
    <t>Małopolski System Informacji Medycznej (MSIM) w Szpitalu Specjalistycznym im. Stefana Żeromskiego SP ZOZ w Krakowie</t>
  </si>
  <si>
    <t>NW/Z1.15/20</t>
  </si>
  <si>
    <t>Przebudowa sieci informatycznej Miejskiego Centrum Opieki</t>
  </si>
  <si>
    <t>POMOC I INTEGRACJA SPOŁECZNA, RODZINA</t>
  </si>
  <si>
    <t>Program dostosowawczy jednostek systemu pomocy społecznej</t>
  </si>
  <si>
    <t>MOPS/W1.2/20</t>
  </si>
  <si>
    <t>Modernizacja budynku MOPS przy ul. Józefińskiej 14</t>
  </si>
  <si>
    <t>MOPS</t>
  </si>
  <si>
    <t>MOPS/W1.6/20</t>
  </si>
  <si>
    <t>Ukończenie budowy domu pomocy społecznej przy ul. Widłakowej 58 w Krakowie</t>
  </si>
  <si>
    <t>MOPS/W1.8/22</t>
  </si>
  <si>
    <t>Przebudowa budynku przy ul. Praskiej 64 z przeznaczeniem na realizację zadań pomocy społecznej - Centrum Usług Społecznych</t>
  </si>
  <si>
    <t>MOPS/W1.23/21</t>
  </si>
  <si>
    <t>Modernizacja budynku, w którym realizowane są zadania pomocy społecznej, os. Krakowiaków 46</t>
  </si>
  <si>
    <t>DPS-HE/W1.42/17</t>
  </si>
  <si>
    <t>Przebudowa i rozbudowa DPS im. Ludwika i Anny Helclów wraz z zagospodarowaniem terenu - IV etap</t>
  </si>
  <si>
    <t>DPS-HE</t>
  </si>
  <si>
    <t>OU/W1.55/20</t>
  </si>
  <si>
    <t>Dostosowanie siedzib Rad Dzielnic Miasta Krakowa do potrzeb osób niepełnosprawnych</t>
  </si>
  <si>
    <t>OU</t>
  </si>
  <si>
    <t>MOPS/W1.57/20</t>
  </si>
  <si>
    <t>Przebudowa i rozbudowa obiektu przy al. Modrzewiowej 25 w Krakowie wraz z budową sieci kanalizacji opadowej</t>
  </si>
  <si>
    <t>MOPS/W1.61/20</t>
  </si>
  <si>
    <t>Budowa Domu Pomocy Społecznej przy ul. Praskiej w Krakowie</t>
  </si>
  <si>
    <t>MOPS/W1.63/20</t>
  </si>
  <si>
    <t>Modernizacja obiektów przy ul. Ludwisarzy oraz przy ul. Tokarskiej</t>
  </si>
  <si>
    <t>MOPS/W1.65/21</t>
  </si>
  <si>
    <t>Termomodernizacja budynków MOPS</t>
  </si>
  <si>
    <t>Pozostałe zadania w zakresie polityki rodzinnej</t>
  </si>
  <si>
    <t>ZIM/Z3.1/18</t>
  </si>
  <si>
    <t>Głęboka termomodernizacja Żłobka Samorządowego nr 14 w Krakowie ul. Sienkiewicza 24</t>
  </si>
  <si>
    <t>ZIM</t>
  </si>
  <si>
    <t>ZIM/Z3.4/21</t>
  </si>
  <si>
    <t>Modernizacja budynku Integracyjnego Żłobka Samorządowego nr 20 przy ul. Okólnej 6</t>
  </si>
  <si>
    <t>ZIM/Z3.6/21</t>
  </si>
  <si>
    <t>Modernizacja budynku Żłobka Samorządowego nr 18, ul. Mazowiecka 30a</t>
  </si>
  <si>
    <t>ZIM/Z3.7/21</t>
  </si>
  <si>
    <t xml:space="preserve">Modernizacja budynku Żłobka Samorządowego nr 25, ul. Ehrenberga 3 </t>
  </si>
  <si>
    <t>ZIM/Z3.9/22</t>
  </si>
  <si>
    <t>Przebudowa Żłobka Samorządowego nr 5, os. Willowe 2</t>
  </si>
  <si>
    <t>Program likwidacji barier architektonicznych</t>
  </si>
  <si>
    <t>ZBK/W4.1/14</t>
  </si>
  <si>
    <t>Likwidacja barier architektonicznych w budynkach komunalnych</t>
  </si>
  <si>
    <t>ZBK</t>
  </si>
  <si>
    <t>OU/W4.2/22</t>
  </si>
  <si>
    <t>Dostosowanie siedzib Urzędu Miasta Krakowa do potrzeb osób z niepełnosprawnościami</t>
  </si>
  <si>
    <t xml:space="preserve"> BEZPIECZEŃSTWO PUBLICZNE </t>
  </si>
  <si>
    <t>Program poprawy bezpieczeństwa publicznego</t>
  </si>
  <si>
    <t>ZIM/B1.2/20</t>
  </si>
  <si>
    <t>Budowa budynku z przeznaczeniem na pomieszczenia służbowe Straży Miejskiej Miasta Krakowa przy ul. Fatimskiej 8</t>
  </si>
  <si>
    <t>ZIM/B1.5/21</t>
  </si>
  <si>
    <t xml:space="preserve">Budowa budynku magazynowo-garażowego z zapleczem dla OSP Przewóz </t>
  </si>
  <si>
    <t>OC/B1.1z/22</t>
  </si>
  <si>
    <t>Bezpieczny ratownik = Bezpieczny mieszkaniec</t>
  </si>
  <si>
    <t>OC</t>
  </si>
  <si>
    <t>OC/B1.2z/22</t>
  </si>
  <si>
    <t xml:space="preserve">Bezpieczna Dwunastka </t>
  </si>
  <si>
    <t>KMPSP/B1.3z/22</t>
  </si>
  <si>
    <t xml:space="preserve">Strażacka Mobilna Izba Przyjęć - etap II </t>
  </si>
  <si>
    <t>KMPSP</t>
  </si>
  <si>
    <t xml:space="preserve">TRANSPORT </t>
  </si>
  <si>
    <t>Budowa i przebudowa dróg wraz z oświetleniem oraz budowa ścieżek rowerowych</t>
  </si>
  <si>
    <t>ZDMK/T1.1/21</t>
  </si>
  <si>
    <t>Przebudowa ul. Piastowskiej na wysokości planowanego Krakowskiego Centrum Muzyki</t>
  </si>
  <si>
    <t>ZDMK</t>
  </si>
  <si>
    <t>ZDMK/T1.3/21</t>
  </si>
  <si>
    <t>Rozbudowa ul. Rącznej na odcinku od skrzyżowania z ul. Targosza do ul. Płk. Barty</t>
  </si>
  <si>
    <t>ZDMK/T1.5/21</t>
  </si>
  <si>
    <t>Dobudowa oświetlenia przy ul. Jeżynowej</t>
  </si>
  <si>
    <t>ZDMK/T1.6/17</t>
  </si>
  <si>
    <t>Przebudowa ul. Fatimskiej</t>
  </si>
  <si>
    <t>ZDMK/T1.7/21</t>
  </si>
  <si>
    <t>Budowa drogi łączącej ulicę Dietla z ulicą Wrzesińską</t>
  </si>
  <si>
    <t>ZDMK/T1.8/17</t>
  </si>
  <si>
    <t>Przebudowa ul. Maciejkowej</t>
  </si>
  <si>
    <t>ZDMK/T1.9/13</t>
  </si>
  <si>
    <t>Przebudowa ul. Czajna wraz z ulicami przyległymi</t>
  </si>
  <si>
    <t>ZDMK/T1.10/21</t>
  </si>
  <si>
    <t>Budowa kładki nad rzeką Prądnik</t>
  </si>
  <si>
    <t>ZDMK/T1.14/05</t>
  </si>
  <si>
    <t xml:space="preserve">Przebudowa ul. Królowej Jadwigi </t>
  </si>
  <si>
    <t>ZDMK/T1.16/22</t>
  </si>
  <si>
    <t>Młynówka Królewska - najdłuższy park w Polsce! Nowy etap</t>
  </si>
  <si>
    <t>ZDMK/T1.19/17</t>
  </si>
  <si>
    <t>Przebudowa ul. Do Fortu na odcinku od ul. Mistrzejowickiej do ul. Dmowskiego</t>
  </si>
  <si>
    <t>ZDMK/T1.22/18</t>
  </si>
  <si>
    <t xml:space="preserve">Rozbudowa ul. Meiera </t>
  </si>
  <si>
    <t>ZDMK/T1.23/22</t>
  </si>
  <si>
    <t xml:space="preserve">Sadźmy drzewa! </t>
  </si>
  <si>
    <t>ZDMK/T1.26/22</t>
  </si>
  <si>
    <t>Przejazd przez Bratysławską</t>
  </si>
  <si>
    <t>ZDMK/T1.27/22</t>
  </si>
  <si>
    <t>Zróbmy dojście do Parku przy Łokietka</t>
  </si>
  <si>
    <t>ZDMK/T1.28/22</t>
  </si>
  <si>
    <t>Dolina Rudawy dla pieszych i rowerzystów! Nowy etap</t>
  </si>
  <si>
    <t>ZDMK/T1.30/10</t>
  </si>
  <si>
    <t>Rozbudowa ul. Wrony</t>
  </si>
  <si>
    <t>ZDMK/T1.31/22</t>
  </si>
  <si>
    <t>Oświetlmy najniebezpieczniejsze zakamarki w Bieńczycach</t>
  </si>
  <si>
    <t>ZDMK/T1.32/22</t>
  </si>
  <si>
    <t>Budowa Kiss and Ride przy Szkole Podstawowej nr 98</t>
  </si>
  <si>
    <t>ZDMK/T1.33/22</t>
  </si>
  <si>
    <t>Ścieżka rowerowa w Przylasku Rusieckim</t>
  </si>
  <si>
    <t>ZDMK/T1.35/06</t>
  </si>
  <si>
    <t>Rozbudowa ul. Mochnaniec</t>
  </si>
  <si>
    <t>ZDMK/T1.36/21</t>
  </si>
  <si>
    <t>Rozbudowa ul. Bochnaka</t>
  </si>
  <si>
    <t>ZDMK/T1.37/21</t>
  </si>
  <si>
    <t>Rozbudowa ul. Czerwone Maki wraz z budową chodnika od ul. Lubostroń do skrzyżowania z ulicą Bobrzyńskiego / Bunscha</t>
  </si>
  <si>
    <t>ZDMK/T1.38/21</t>
  </si>
  <si>
    <t>Rozbudowa dróg  - ul. Łozińskiego i ul. Dybowskiego wraz z wykonaniem kanalizacji opadowej i osadnikiem</t>
  </si>
  <si>
    <t>ZDMK/T1.43/21</t>
  </si>
  <si>
    <t>Chodnik przy ulicy Łokietka</t>
  </si>
  <si>
    <t>ZDMK/T1.44/21</t>
  </si>
  <si>
    <t>Dolina Rudawy dla pieszych i rowerzystów!</t>
  </si>
  <si>
    <t>ZDMK/T1.45/21</t>
  </si>
  <si>
    <t>Wyremontujmy chodniki na Zwierzyńcu!</t>
  </si>
  <si>
    <t>ZTP/T1.51/11</t>
  </si>
  <si>
    <t>Budowa wiat przystankowych na terenie miasta Krakowa</t>
  </si>
  <si>
    <t>ZTP</t>
  </si>
  <si>
    <t>ZDMK/T1.52/21</t>
  </si>
  <si>
    <t>Budowa chodnika przy ul. Łuczanowickiej o dł. ok. 180 m.b.</t>
  </si>
  <si>
    <t>ZDMK/T1.53/21</t>
  </si>
  <si>
    <t>Rozbudowa ul. Gaik</t>
  </si>
  <si>
    <t>ZTP/T1.54/22</t>
  </si>
  <si>
    <t>Zielone przystanki w III Dzielnicy!</t>
  </si>
  <si>
    <t>ZDMK/T1.61/21</t>
  </si>
  <si>
    <t xml:space="preserve">Przebudowa i rozbudowa ul. Łagiewnickiej </t>
  </si>
  <si>
    <t>ZDMK/T1.68/21</t>
  </si>
  <si>
    <t>Oświetlenie ul. Wyrwa od Podgórki do Stepowej</t>
  </si>
  <si>
    <t>ZDMK/T1.69/21</t>
  </si>
  <si>
    <t>Doświetlenie ul. Stepowej od ul. Wyrwa do  ul. Siarczanogórskiej</t>
  </si>
  <si>
    <t>ZDMK/T1.96/15</t>
  </si>
  <si>
    <t>Budowa ścieżki rowerowej na odcinkach: od Klasztoru Sióstr Norbertanek do istniejącego odcinka ścieżki przy Moście Zwierzynieckim, od ul. Wioślarskiej do ul. Jodłowej oraz od ul. Mirowskiej do granicy miasta Krakowa (ZIT)</t>
  </si>
  <si>
    <t>ZDMK/T1.97/16</t>
  </si>
  <si>
    <t>Budowa ścieżki rowerowej od ul. Powstańców wzdłuż ulic Strzelców i Lublańskiej do estakady wraz z dostosowaniem tunelu łączącego ulice Brogi - Rakowicka do ruchu rowerowego w Krakowie (ZIT)</t>
  </si>
  <si>
    <t>ZIM/T1.106/15</t>
  </si>
  <si>
    <t>Rozbudowa ul. Klasztornej na odcinku od ul. Żaglowej do ronda przy moście Wandy</t>
  </si>
  <si>
    <t>ZIM/T1.107/08</t>
  </si>
  <si>
    <t>Budowa kładki pieszo-rowerowej "Kazimierz - Ludwinów"</t>
  </si>
  <si>
    <t>ZDMK/T1.115/15</t>
  </si>
  <si>
    <t xml:space="preserve">Rozbudowa ul. Lubostroń </t>
  </si>
  <si>
    <t>ZDMK/T1.117/15</t>
  </si>
  <si>
    <t>Budowa dojazdu do Szkoły Podstawowej z Oddziałami Integracyjnymi nr 148 przy ul. Żabiej</t>
  </si>
  <si>
    <t>ZIM/T1.123/15</t>
  </si>
  <si>
    <t>Budowa ul. 8 Pułku Ułanów</t>
  </si>
  <si>
    <t>ZDMK/T1.125/16</t>
  </si>
  <si>
    <t>Rozbudowa ul. Glinik</t>
  </si>
  <si>
    <t>ZDMK/T1.132/15</t>
  </si>
  <si>
    <t>Rozbudowa ul. Wrobela</t>
  </si>
  <si>
    <t>ZDMK/T1.140/16</t>
  </si>
  <si>
    <t>Rozwój Systemu Informacji dla podróżujących na obszarze Krakowskiego Obszaru Funkcjonalnego (ZIT)</t>
  </si>
  <si>
    <t>ZDMK/T1.151/16</t>
  </si>
  <si>
    <t>Rewitalizacja Placu Biskupiego</t>
  </si>
  <si>
    <t>ZDMK/T1.152/16</t>
  </si>
  <si>
    <t>Przebudowa ul. Płaszowskiej od ul. Paproci do ul. Saskiej</t>
  </si>
  <si>
    <t>ZDMK/T1.154/16</t>
  </si>
  <si>
    <t>Rozbudowa ul. Witkowickiej</t>
  </si>
  <si>
    <t>ZDMK/T1.155/16</t>
  </si>
  <si>
    <t xml:space="preserve">Rozbudowa ul. Chylińskiego </t>
  </si>
  <si>
    <t>ZDMK/T1.156/16</t>
  </si>
  <si>
    <t xml:space="preserve">Budowa połączenia drogowego ul. Szafirowej z ul. Jabłonną </t>
  </si>
  <si>
    <t>ZDMK/T1.158/16</t>
  </si>
  <si>
    <t>Rozbudowa ul. Kozienickiej</t>
  </si>
  <si>
    <t>ZDMK/T1.166/16</t>
  </si>
  <si>
    <t>Rozbudowa ul. Fortecznej na odcinku pomiędzy ul. Zakopiańską a ul. Zawiszy</t>
  </si>
  <si>
    <t>ZDMK/T1.168/16</t>
  </si>
  <si>
    <t>Rozbudowa ul. Ważewskiego - etap I wraz z rozbudową ul. Zakarczmie - etap I</t>
  </si>
  <si>
    <t>ZDMK/T1.169/16</t>
  </si>
  <si>
    <t>Rozbudowa ul. Stelmachów i ul. Piaskowej</t>
  </si>
  <si>
    <t>ZDMK/T1.178/17</t>
  </si>
  <si>
    <t>Przebudowa mostu nad potokiem Bibiczanka w ciągu ul. Siewnej</t>
  </si>
  <si>
    <t>ZDMK/T1.187/17</t>
  </si>
  <si>
    <t>Rozbudowa ul.Tynieckiej</t>
  </si>
  <si>
    <t>ZIM/T1.188/17</t>
  </si>
  <si>
    <t>Budowa układu komunikacyjnego dla obsługi Szpitala Uniwersyteckiego w Prokocimiu</t>
  </si>
  <si>
    <t>ZDMK/T1.189/17</t>
  </si>
  <si>
    <t>Uruchomienie autobusowej komunikacji miejskiej do Bodzowa - dostosowanie ul. Widłakowej</t>
  </si>
  <si>
    <t>ZDMK/T1.191/17</t>
  </si>
  <si>
    <t>Przebudowa ul. Zalesie na odcinku od ul. Drukarskiej wraz ze skrzyżowaniem przy ul. Przemiarki</t>
  </si>
  <si>
    <t>ZDMK/T1.193/17</t>
  </si>
  <si>
    <t>Przebudowa dróg wewnętrznych w obrębie ulic Rydla, Jadwigi z Łobzowa, Staszczyka, Bronowicka wraz z ul. Krzywy Zaułek</t>
  </si>
  <si>
    <t>ZDMK/T1.205/17</t>
  </si>
  <si>
    <t>Budowa ścieżki rowerowej wzdłuż alei 29 Listopada na odcinku od Żelaznej do Opolskiej (ZIT)</t>
  </si>
  <si>
    <t>ZDMK/T1.206/17</t>
  </si>
  <si>
    <t>Budowa chodnika jednostronnego wraz z odwodnieniem przy ul. Bogucianka od skrzyżowania ulic Benedyktyńska, Bolesława Śmiałego i Bogucianka po prawej stronie do skrzyżowania ul. Bogucianka z ul. Walgierza Wdałego</t>
  </si>
  <si>
    <t>ZDMK/T1.213/17</t>
  </si>
  <si>
    <t>Program budowy chodników</t>
  </si>
  <si>
    <t>GK/T1.233/18</t>
  </si>
  <si>
    <t>Budowa kładki pieszo-rowerowej w rejonie stacji kolejowej Kraków Bonarka</t>
  </si>
  <si>
    <t>GK</t>
  </si>
  <si>
    <t>ZIM/T1.234/18</t>
  </si>
  <si>
    <t>Budowa wiaduktu nad układem torowym w ciągu ul. Kąpielowej</t>
  </si>
  <si>
    <t>ZDMK/T1.251/19</t>
  </si>
  <si>
    <t>Przebudowa ul. Stróżeckiego</t>
  </si>
  <si>
    <t>ZDMK/T1.254/19</t>
  </si>
  <si>
    <t>Budowa drogi równoległej do ul. Turowicza na odcinku od ul. gen. Bolesława Roi do wiaduktu w kierunku Centrum Handlowego</t>
  </si>
  <si>
    <t>ZDMK/T1.256/19</t>
  </si>
  <si>
    <t xml:space="preserve">Ul. Górnickiego - budowa chodnika </t>
  </si>
  <si>
    <t>ZDMK/T1.257/19</t>
  </si>
  <si>
    <t>Przebudowa ul. Kuźnicy Kołłątajowskiej w okolicy bloku nr 2</t>
  </si>
  <si>
    <t>ZDMK/T1.260/19</t>
  </si>
  <si>
    <t>Budowa drogi łączącej ul. Stella-Sawickiego z planowanym Małopolskim Centrum Nauki przy al. Bora Komorowskiego</t>
  </si>
  <si>
    <t>ZDMK/T1.262/19</t>
  </si>
  <si>
    <t>Układ drogowy w rejonie ul. Wita Stwosza - ul. Bosackiej</t>
  </si>
  <si>
    <t>ZDMK/T1.273/20</t>
  </si>
  <si>
    <t>Program budowy ekranów akustycznych</t>
  </si>
  <si>
    <t>ZDMK/T1.274/20</t>
  </si>
  <si>
    <t xml:space="preserve">Program budowy sygnalizacji świetlnych oraz doświetleń przejść dla pieszych oraz innych elementów bezpieczeństwa ruchu drogowego </t>
  </si>
  <si>
    <t>GK/T1.275/20</t>
  </si>
  <si>
    <t>Budowa wiaduktu w ciągu ul. Fredry nad linią kolejową nr 94</t>
  </si>
  <si>
    <t>ZDMK/T1.277/20</t>
  </si>
  <si>
    <t>Chodnik przy ul. Kwartowej</t>
  </si>
  <si>
    <t>ZDMK/T1.279/20</t>
  </si>
  <si>
    <t>Łączymy dzielnice – budowa podestu wzdłuż ul. Na Błonie</t>
  </si>
  <si>
    <t>ZDMK/T1.280/20</t>
  </si>
  <si>
    <t>Budowa chodnika prowadzącego od przystanku do przedszkola</t>
  </si>
  <si>
    <t>ZDMK/T1.282/20</t>
  </si>
  <si>
    <t>Bezpieczniej wzdłuż ul. Sołtysowskiej</t>
  </si>
  <si>
    <t>ZDMK/T1.286/20</t>
  </si>
  <si>
    <t>Budowa chodnika wzdłuż ul. Lubockiej</t>
  </si>
  <si>
    <t>ZIM/T1.288/20</t>
  </si>
  <si>
    <t xml:space="preserve">Budowa kładki pieszo-rowerowej Grzegórzki - Zabłocie </t>
  </si>
  <si>
    <t>ZDMK/T1.289/20</t>
  </si>
  <si>
    <t>Program budowy ścieżek rowerowych</t>
  </si>
  <si>
    <t>ZDMK/T1.290/20</t>
  </si>
  <si>
    <t>Program budowy parkingów P&amp;R</t>
  </si>
  <si>
    <t>ZDMK/T1.291/20</t>
  </si>
  <si>
    <t xml:space="preserve">Układ drogowy Kraków Nowa Huta Przyszłości </t>
  </si>
  <si>
    <t>ZDMK/T1.293/20</t>
  </si>
  <si>
    <t>Budowa tunelowego przejścia pieszo-rowerowego pod linią 100 (Mała obwodnica kolejowa) łączącego ul. Lotniczą z ul. Raciborskiego</t>
  </si>
  <si>
    <t>ZDMK/T1.295/20</t>
  </si>
  <si>
    <t>Ul. Smolarzy - odtworzenie fragmentu drogi</t>
  </si>
  <si>
    <t>ZDMK/T1.297/20</t>
  </si>
  <si>
    <t>Przebudowa ul. Niepokalanej Panny Marii</t>
  </si>
  <si>
    <t>ZDMK/T1.302/21</t>
  </si>
  <si>
    <t>Program modernizacji dróg</t>
  </si>
  <si>
    <t>ZDMK/T1.305/20</t>
  </si>
  <si>
    <t>Modernizacja ul. Pochwalskiego</t>
  </si>
  <si>
    <t>ZDMK/T1.309/21</t>
  </si>
  <si>
    <t>Rozbudowa ul. Słońskiego do ul. Ćwikłowej</t>
  </si>
  <si>
    <t>ZDMK/T1.311/20</t>
  </si>
  <si>
    <t>Rozbudowa ul. Rucianej</t>
  </si>
  <si>
    <t>ZDMK/T1.313/20</t>
  </si>
  <si>
    <t>Suchą nogą do tramwaju</t>
  </si>
  <si>
    <t>ZDMK/T1.315/20</t>
  </si>
  <si>
    <t>Budowa ścieżki rowerowej wzdłuż al. 29 Listopada od ul. Żelaznej do ul. Woronicza w Krakowie - etap II strona wschodnia</t>
  </si>
  <si>
    <t>ZDMK/T1.316/21</t>
  </si>
  <si>
    <t>Rozbudowa ul. Agatowej</t>
  </si>
  <si>
    <t>ZDMK/T1.317/20</t>
  </si>
  <si>
    <t>Program budowy miejsc postojowych</t>
  </si>
  <si>
    <t>ZDMK/T1.318/21</t>
  </si>
  <si>
    <t>Budowa połączenia ul. Przykopy z ul. Beskidzką</t>
  </si>
  <si>
    <t>ZDMK/T1.319/21</t>
  </si>
  <si>
    <t>Rozbudowa odcinka ulicy Bochenka od ul. Podedworze do ul. Szpakowej wraz z wybudowaniem chodnika dla mieszkańców oraz zatoczek parkingowych</t>
  </si>
  <si>
    <t>ZDMK/T1.320/21</t>
  </si>
  <si>
    <t>Odwodnienie ul. Dolnomłyńskiej</t>
  </si>
  <si>
    <t>ZDMK/T1.321/21</t>
  </si>
  <si>
    <t>Budowa chodnika łączącego ul. Tomickiego z ul. Sołtysowską (35A) wraz z oświetleniem</t>
  </si>
  <si>
    <t>ZDMK/T1.322/21</t>
  </si>
  <si>
    <t>Budowa fragmentu chodnika przy ul. Mistrzejowickiej 51 po stronie ogródków działkowych i utworzenie przejścia dla pieszych</t>
  </si>
  <si>
    <t>ZDMK/T1.323/21</t>
  </si>
  <si>
    <t>Modernizacja ul. Działkowej</t>
  </si>
  <si>
    <t>ZDMK/T1.324/21</t>
  </si>
  <si>
    <t>Modernizacja ronda ul. Ćwiklińskiej ul. Aleksandry</t>
  </si>
  <si>
    <t>ZDMK/T1.326/21</t>
  </si>
  <si>
    <t xml:space="preserve">Budowa drogi KDX.1 (ul. Orawska - ul. Długosza w Krakowie) </t>
  </si>
  <si>
    <t>ZDMK/T1.328/21</t>
  </si>
  <si>
    <t>Rozbudowa ul. Dąbskiej</t>
  </si>
  <si>
    <t>ZDMK/T1.329/21</t>
  </si>
  <si>
    <t>Przebudowa ul. Narciarskiej</t>
  </si>
  <si>
    <t>ZDMK/T1.330/21</t>
  </si>
  <si>
    <t>Modernizacja ul. Irzykowskiego</t>
  </si>
  <si>
    <t>ZDMK/T1.333/21</t>
  </si>
  <si>
    <t>Przebudowa ul. Chałubińskiego</t>
  </si>
  <si>
    <t>ZDMK/T1.334/21</t>
  </si>
  <si>
    <t>Rozbudowa ul. Borowinowej</t>
  </si>
  <si>
    <t>ZDMK/T1.335/21</t>
  </si>
  <si>
    <t>Rondo na zbiegu ulic Poznańskiej i Łokietka</t>
  </si>
  <si>
    <t>Przebudowa ul. Koszykarskiej</t>
  </si>
  <si>
    <t>Doświetlenie chodnika przy ul. Wilka-Wyrwińskiego</t>
  </si>
  <si>
    <t>Doświetlenie przejścia dla pieszych na ul. Halszki na wysokości skrzyżowania z ul. Żaka</t>
  </si>
  <si>
    <t>GOSPODARKA KOMUNALNA</t>
  </si>
  <si>
    <t xml:space="preserve"> Program cmentarnictwa</t>
  </si>
  <si>
    <t>ZCK/U1.6/20</t>
  </si>
  <si>
    <t>Rozbudowa cmentarza Prądnik Czerwony - Batowice II</t>
  </si>
  <si>
    <t>ZCK</t>
  </si>
  <si>
    <t>ZCK/U1.8/22</t>
  </si>
  <si>
    <t>Zagospodarowanie terenu cmentarza w Prokocimiu</t>
  </si>
  <si>
    <t>Pozostałe zadania inwestycyjne</t>
  </si>
  <si>
    <t>ZIM/U2.1/21</t>
  </si>
  <si>
    <t>Stary Kleparz - budowa otwartego zadaszenia istniejącego targowiska wraz z zagospodarowaniem terenu</t>
  </si>
  <si>
    <t>ZDMK/H1.1/21</t>
  </si>
  <si>
    <t>Smoczy szlak na wzór Wrocławskich Krasnali - smok co krok</t>
  </si>
  <si>
    <t>ZDMK/H1.2/21</t>
  </si>
  <si>
    <t>Wrocław ma krasnale, Kraków może mieć smoki - smocza trasa</t>
  </si>
  <si>
    <t>ZDMK/H1.5/22</t>
  </si>
  <si>
    <t>Wrocław ma krasnale, a krakowskie Stare Miasto… Smoki</t>
  </si>
  <si>
    <t>ZDMK/H1.6/22</t>
  </si>
  <si>
    <t>Smoczy szlak na wzór wrocławskich krasnali - smok co krok</t>
  </si>
  <si>
    <t>ZDMK/H1.7/22</t>
  </si>
  <si>
    <t>Smoczy szlak na wzór wrocławskich krasnali-smok co krok</t>
  </si>
  <si>
    <t xml:space="preserve">OCHRONA I KSZTAŁTOWANIE ŚRODOWISKA </t>
  </si>
  <si>
    <t>KEGW/O1.1/21</t>
  </si>
  <si>
    <t>Program rozwoju OZE w GMK oraz systemu zarządzania energią i mediami</t>
  </si>
  <si>
    <t>KEGW</t>
  </si>
  <si>
    <t>JP/O1.4/19</t>
  </si>
  <si>
    <t>Program Współpracy Miasta Krakowa z Rodzinnymi Ogrodami Działkowymi</t>
  </si>
  <si>
    <t>JP</t>
  </si>
  <si>
    <t>ZZM/O1.10/21</t>
  </si>
  <si>
    <t>Urządzenie leśnego parku kieszonkowego przy ul. Chałupnika</t>
  </si>
  <si>
    <t>ZZM</t>
  </si>
  <si>
    <t>KEGW/O1.11/20</t>
  </si>
  <si>
    <t>Adaptacja obiektów i urządzeń miejskich do zmian klimatycznych</t>
  </si>
  <si>
    <t>ZZM/O1.17/21</t>
  </si>
  <si>
    <t>Modernizacja Plant krakowskich</t>
  </si>
  <si>
    <t>JP/O1.18/22</t>
  </si>
  <si>
    <t xml:space="preserve">Realizacja przedsięwzięć niskoemisyjnych w ramach programu STOP SMOG na obszarze Gminy Miejskiej Kraków </t>
  </si>
  <si>
    <t>środki własne Miasta</t>
  </si>
  <si>
    <t>KEGW/O1.19/22</t>
  </si>
  <si>
    <t>Elektromobilność w Gminie Miejskiej Kraków – Klimat - Energia - Gospodarka Wodna</t>
  </si>
  <si>
    <t>KEGW/O1.20/22</t>
  </si>
  <si>
    <t>Ogródek badawczo - ekologiczny w Dzielnicy VIII</t>
  </si>
  <si>
    <t>ZZM/O1.21/20</t>
  </si>
  <si>
    <t>Modernizacja placu zabaw za blokiem przy ul. Opolskiej (między Opolską, a Krowoderskich Zuchów na działce 4/1 obręb 44 Krowodrza)</t>
  </si>
  <si>
    <t>ZZM/O1.22/14</t>
  </si>
  <si>
    <t>Zagospodarowanie Parku Duchackiego</t>
  </si>
  <si>
    <t>ZZM/O1.23/22</t>
  </si>
  <si>
    <t>Toalety przy placach zabaw w każdej dzielnicy</t>
  </si>
  <si>
    <t>MDK-RE/O1.24/22</t>
  </si>
  <si>
    <t>Elektromobilność w Gminie Miejskiej Kraków – Młodzieżowy Dom Kultury "Dom Harcerza" w Krakowie, ul. Reymonta 18</t>
  </si>
  <si>
    <t>MDK-RE</t>
  </si>
  <si>
    <t>CM/O1.25/22</t>
  </si>
  <si>
    <t>Elektromobilność w Gminie Miejskiej Kraków – Centrum Młodzieży im. dr Henryka Jordana w Krakowie, ul. Krupnicza 38</t>
  </si>
  <si>
    <t>CM</t>
  </si>
  <si>
    <t>ZSIPCNS/O1.26/22</t>
  </si>
  <si>
    <t>Elektromobilność w Gminie Miejskiej Kraków – Zespół Szkół i Placówek pn. "Centrum dla Niewidomych i Słabowidzących" w Krakowie, ul. Tyniecka 6</t>
  </si>
  <si>
    <t>ZSIPCNS</t>
  </si>
  <si>
    <t>ZZM/O1.27/20</t>
  </si>
  <si>
    <t>Skatepark przy ul. Kąpielowej</t>
  </si>
  <si>
    <t>KD/O1.28/22</t>
  </si>
  <si>
    <t>Elektromobilność w Gminie Miejskiej Kraków – Muzeum Historyczne Miasta Krakowa</t>
  </si>
  <si>
    <t>KD</t>
  </si>
  <si>
    <t>KD/O1.29/22</t>
  </si>
  <si>
    <t>Elektromobilność w Gminie Miejskiej Kraków – Biblioteka Kraków</t>
  </si>
  <si>
    <t>KD/O1.30/22</t>
  </si>
  <si>
    <t>Elektromobilność w Gminie Miejskiej Kraków – Teatr Ludowy</t>
  </si>
  <si>
    <t>KD/O1.31/22</t>
  </si>
  <si>
    <t>Elektromobilność w Gminie Miejskiej Kraków – Centrum Kultury Podgórza w Krakowie</t>
  </si>
  <si>
    <t>KD/O1.32/22</t>
  </si>
  <si>
    <t>Elektromobilność w Gminie Miejskiej Kraków – Centrum Kultury "Dworek Białoprądnicki" w Krakowie</t>
  </si>
  <si>
    <t>KD/O1.33/22</t>
  </si>
  <si>
    <t>Elektromobilność w Gminie Miejskiej Kraków – Teatr Łaźnia Nowa</t>
  </si>
  <si>
    <t>KD/O1.34/22</t>
  </si>
  <si>
    <t>Elektromobilność w Gminie Miejskiej Kraków – Teatr Groteska</t>
  </si>
  <si>
    <t>ZZM/O1.35/20</t>
  </si>
  <si>
    <t>Planty Podgórskie</t>
  </si>
  <si>
    <t>ZZM/O1.36/20</t>
  </si>
  <si>
    <t>Program budowy wybiegów dla psów</t>
  </si>
  <si>
    <t>ZSM 3/O1.37/22</t>
  </si>
  <si>
    <t>Elektromobilność w Gminie Miejskiej Kraków – Zespół Szkół Mechanicznych nr 3 w Krakowie, os. Szkolne 37</t>
  </si>
  <si>
    <t>ZSM 3</t>
  </si>
  <si>
    <t>ZIM/O1.38/17</t>
  </si>
  <si>
    <t>Przebudowa schroniska dla bezdomnych zwierząt, ul. Rybna 3</t>
  </si>
  <si>
    <t>ZZM/O1.39/15</t>
  </si>
  <si>
    <t>Park Zakrzówek</t>
  </si>
  <si>
    <t>ZZM/O1.40/21</t>
  </si>
  <si>
    <t>Park Grzegórzki</t>
  </si>
  <si>
    <t>ZZM/O1.41/21</t>
  </si>
  <si>
    <t>Ogrody Krakowian</t>
  </si>
  <si>
    <t>ZZM/O1.42/21</t>
  </si>
  <si>
    <t>Zagospodarowanie terenu wokół Stawu Płaszowskiego</t>
  </si>
  <si>
    <t>CKZ 1/O1.44/22</t>
  </si>
  <si>
    <t>Elektromobilność w Gminie Miejskiej Kraków – Centrum Kształcenia Zawodowego nr 1 w Krakowie, ul. Krupnicza 42a</t>
  </si>
  <si>
    <t>CKZ 1</t>
  </si>
  <si>
    <t>SOSWCA/O1.45/22</t>
  </si>
  <si>
    <t>Elektromobilność w Gminie Miejskiej Kraków – Specjalny Ośrodek Szkolno-Wychowawczy pn. "Centrum Autyzmu i Całościowych Zaburzeń Rozwojowych" w Krakowie, ul. Spadochroniarzy 1</t>
  </si>
  <si>
    <t>SOSWCA</t>
  </si>
  <si>
    <t>ZZM/O1.50/14</t>
  </si>
  <si>
    <t>Rewaloryzacja Parku Bednarskiego i Wzgórza Lasoty</t>
  </si>
  <si>
    <t>SOSW 1/O1.54/22</t>
  </si>
  <si>
    <t>Elektromobilność w Gminie Miejskiej Kraków – Specjalny Ośrodek Szkolno-Wychowawczy nr 1 w Krakowie, ul. Barska 45</t>
  </si>
  <si>
    <t>SOSW 1</t>
  </si>
  <si>
    <t>SOSW 4/O1.56/22</t>
  </si>
  <si>
    <t>Elektromobilność w Gminie Miejskiej Kraków – Specjalny Ośrodek Szkolno-Wychowawczy nr 4 w Krakowie, ul. Wietora 7</t>
  </si>
  <si>
    <t>SOSW 4</t>
  </si>
  <si>
    <t>ZZM/O1.57/22</t>
  </si>
  <si>
    <t>ZZM/O1.82/22</t>
  </si>
  <si>
    <t>Kraków Olsza Park nad Białuchą</t>
  </si>
  <si>
    <t>ZZM/O1.96/22</t>
  </si>
  <si>
    <t>Podniebny plac młodzieży na boisku - Fabryczna/Grzegórzecka</t>
  </si>
  <si>
    <t>ZZM/O1.107/21</t>
  </si>
  <si>
    <t>Plac zabaw dla dzieci Przylasek Wyciąski</t>
  </si>
  <si>
    <t>ZZM/O1.110/17</t>
  </si>
  <si>
    <t>ZZM/O1.113/22</t>
  </si>
  <si>
    <t>Sortujmy na polu!</t>
  </si>
  <si>
    <t>ZZM/O1.117/17</t>
  </si>
  <si>
    <t>Rewitalizacja Parku Jordana</t>
  </si>
  <si>
    <t>ZZM/O1.123/22</t>
  </si>
  <si>
    <t>Zielona 3 Dzielnica - III edycja</t>
  </si>
  <si>
    <t>JP/O1.126/18</t>
  </si>
  <si>
    <t>Program termomodernizacji budynków jednorodzinnych dla Miasta Krakowa</t>
  </si>
  <si>
    <t>ZZM/O1.130/22</t>
  </si>
  <si>
    <t>Zróbmy park na Olszy!</t>
  </si>
  <si>
    <t>ZZM/O1.131/22</t>
  </si>
  <si>
    <t>Zazieleniamy Prądnik</t>
  </si>
  <si>
    <t>ZZM/O1.132/22</t>
  </si>
  <si>
    <t>Uroki Uroczyska Gaik - Park Rzeczny Tonie</t>
  </si>
  <si>
    <t>ZZM/O1.133/22</t>
  </si>
  <si>
    <t>Rewitalizacja Parku Wyspiańskiego</t>
  </si>
  <si>
    <t>ZZM/O1.135/22</t>
  </si>
  <si>
    <t>Zielona Krowodrza - parki i ogrody sąsiedzkie</t>
  </si>
  <si>
    <t>ZZM/O1.136/22</t>
  </si>
  <si>
    <t>Uporządkujmy teren wokół rogatki obok Parku przy Łokietka</t>
  </si>
  <si>
    <t>ZZM/O1.137/22</t>
  </si>
  <si>
    <t>Łączymy bronowickie parki</t>
  </si>
  <si>
    <t>ZZM/O1.139/22</t>
  </si>
  <si>
    <t>Ławki, kosze i drzewa w Twojej okolicy :)</t>
  </si>
  <si>
    <t>ZZM/O1.140/22</t>
  </si>
  <si>
    <t>Park w Łagiewnikach - etap IV</t>
  </si>
  <si>
    <t>ZZM/O1.141/22</t>
  </si>
  <si>
    <t>Edukacja dla najmłodszych w Parku w Łagiewnikach</t>
  </si>
  <si>
    <t>ZZM/O1.142/22</t>
  </si>
  <si>
    <t>Więcej cienia i więcej zabawy</t>
  </si>
  <si>
    <t>ZZM/O1.143/22</t>
  </si>
  <si>
    <t>Owocowy sad na osiedlu Cegielniana</t>
  </si>
  <si>
    <t>ZZM/O1.145/22</t>
  </si>
  <si>
    <t>Budowa nowych miejsc rekreacji na 3 osiedlach dzielnicy x</t>
  </si>
  <si>
    <t>ZZM/O1.146/22</t>
  </si>
  <si>
    <t>ZZM/O1.147/22</t>
  </si>
  <si>
    <t>450 tys. złotych na Park Kurdwanowski</t>
  </si>
  <si>
    <t>ZZM/O1.148/22</t>
  </si>
  <si>
    <t>555 555zł na rewitalizację Parku Duchackiego</t>
  </si>
  <si>
    <t>ZZM/O1.149/22</t>
  </si>
  <si>
    <t>Ptasia stołówka</t>
  </si>
  <si>
    <t>ZZM/O1.150/22</t>
  </si>
  <si>
    <t>Zróbmy sobie park - etap II</t>
  </si>
  <si>
    <t>ZZM/O1.151/22</t>
  </si>
  <si>
    <t>Park kieszonkowy na Osiedlu Złocień</t>
  </si>
  <si>
    <t>ZZM/O1.152/22</t>
  </si>
  <si>
    <t>Zielony Skwer "Ptasi Zagajnik" przy ul. Myśliwskiej</t>
  </si>
  <si>
    <t>ZZM/O1.153/22</t>
  </si>
  <si>
    <t>Baśniowy ogród.</t>
  </si>
  <si>
    <t>ZZM/O1.154/22</t>
  </si>
  <si>
    <t>Saski park kieszonkowy</t>
  </si>
  <si>
    <t>ZZM/O1.155/22</t>
  </si>
  <si>
    <t>Kaczkomaty nad Zalewem Bagry</t>
  </si>
  <si>
    <t>ZZM/O1.156/22</t>
  </si>
  <si>
    <t>Plac zabaw i siłownia na świeżym powietrzu - Ścieżka zdrowia</t>
  </si>
  <si>
    <t>ZZM/O1.157/22</t>
  </si>
  <si>
    <t>Ścieżka ekologiczno-przyrodnicza w Parku Lotników Polskich</t>
  </si>
  <si>
    <t>ZZM/O1.158/22</t>
  </si>
  <si>
    <t xml:space="preserve">Sortujmy na polu! </t>
  </si>
  <si>
    <t>ZZM/O1.159/22</t>
  </si>
  <si>
    <t>Stół do Teqball - zagraj w siatkonogę w Czyżynach</t>
  </si>
  <si>
    <t>ZZM/O1.160/22</t>
  </si>
  <si>
    <t>Nasz Park nasza EkoSfera-Park kieszonkowy os. Piastów</t>
  </si>
  <si>
    <t>ZZM/O1.161/22</t>
  </si>
  <si>
    <t>Bieńczycka fontanna - co to za Planty, bez żadnej fontanny?</t>
  </si>
  <si>
    <t>ZZM/O1.162/22</t>
  </si>
  <si>
    <t xml:space="preserve">Cała naprzód- plac zabaw dla odważnych </t>
  </si>
  <si>
    <t>ZZM/O1.163/22</t>
  </si>
  <si>
    <t>Przylasek Wyciąski - sport to zdrowie</t>
  </si>
  <si>
    <t>ZZM/O1.164/22</t>
  </si>
  <si>
    <t>Wypocznij w Parku Wiśniowy Sad!!</t>
  </si>
  <si>
    <t>ZZM/O1.166/22</t>
  </si>
  <si>
    <t>Zaprośmy Bociany do Nowej Huty</t>
  </si>
  <si>
    <t>KEGW/O1.167/22</t>
  </si>
  <si>
    <t>Life Pact - Czynnik ludzki: Adaptacja miasta na potrzeby jutra</t>
  </si>
  <si>
    <t>ZZM/O1.168/22</t>
  </si>
  <si>
    <t>ZZM/O1.169/22</t>
  </si>
  <si>
    <t>Remont chodników: Borowinowa, Żelazowskiego, Chałubińskiego</t>
  </si>
  <si>
    <t>ZZM/O1.175/19</t>
  </si>
  <si>
    <t>Park Młynówka Królewska</t>
  </si>
  <si>
    <t>ZZM/O1.176/19</t>
  </si>
  <si>
    <t>Rewitalizacja Bulwarów Wiślanych Wisła łączy</t>
  </si>
  <si>
    <t>ZZM/O1.177/22</t>
  </si>
  <si>
    <t>Park Kolejowy</t>
  </si>
  <si>
    <t>ZIM/O1.182/19</t>
  </si>
  <si>
    <t>Budowa Ośrodka Rehabilitacji Dzikich Zwierząt</t>
  </si>
  <si>
    <t>ZZM/O1.188/19</t>
  </si>
  <si>
    <t>Rewitalizacja Placu Axentowicza</t>
  </si>
  <si>
    <t>ZZM/O1.190/19</t>
  </si>
  <si>
    <t>Rewitalizacja Kamieniołomu Libana</t>
  </si>
  <si>
    <t>JP/O1.191/20</t>
  </si>
  <si>
    <t>Program Rozwoju Odnawialnych Źródeł Energii na obszarze Gminy Miejskiej Kraków</t>
  </si>
  <si>
    <t>ZZM/O1.196/20</t>
  </si>
  <si>
    <t>Park przy Karmelickiej</t>
  </si>
  <si>
    <t>ZZM/O1.198/20</t>
  </si>
  <si>
    <t>Tak dla parku przy Karmelickiej</t>
  </si>
  <si>
    <t>ZZM/O1.199/20</t>
  </si>
  <si>
    <t>Jasne, że Bulwary! – piękne i bezpieczne Bulwary nad Wisłą</t>
  </si>
  <si>
    <t>ZZM/O1.201/20</t>
  </si>
  <si>
    <t>Aleja Róż na nowo</t>
  </si>
  <si>
    <t>ZZM/O1.203/20</t>
  </si>
  <si>
    <t>Kieszonkowy park sąsiedzki na Kazimierzu</t>
  </si>
  <si>
    <t>MDDPS/O1.222/22</t>
  </si>
  <si>
    <t>Elektromobilność w Gminie Miejskiej Kraków – MDDPS, os. Szkolne 20</t>
  </si>
  <si>
    <t>MDDPS</t>
  </si>
  <si>
    <t>ZZM/O1.237/20</t>
  </si>
  <si>
    <t>Zagospodarowanie parku wokół Dworku Matejki</t>
  </si>
  <si>
    <t>ZZM/O1.244/20</t>
  </si>
  <si>
    <t>Budowa Parku Rzecznego Białucha</t>
  </si>
  <si>
    <t>ZIM/O1.245/20</t>
  </si>
  <si>
    <t>Budowa wybiegu dla szympansów i makaków japońskich</t>
  </si>
  <si>
    <t>ZZM/O1.246/21</t>
  </si>
  <si>
    <t>Park przy ul. Jahody</t>
  </si>
  <si>
    <t>ZBK/O1.254/21</t>
  </si>
  <si>
    <t>System energii odnawialnej do celów ogrzewania budynków mieszkalnych i wytwarzania energii</t>
  </si>
  <si>
    <t>WS/O1.3z/21</t>
  </si>
  <si>
    <t>Zakup oprogramowania do obliczeń, oceny i prezentacji poziomu hałasu w środowisku</t>
  </si>
  <si>
    <t>WS</t>
  </si>
  <si>
    <t>WS/O1.5z/22</t>
  </si>
  <si>
    <t>Rehabilitacja w Schronisku dla Zwierząt</t>
  </si>
  <si>
    <t>Gościu, siądź pod MAMem, a odpocznij sobie</t>
  </si>
  <si>
    <t>Zagospodarowanie terenów zielonych na terenie Dzielnicy IV wraz z elementami infrastruktury rowerowej</t>
  </si>
  <si>
    <t>Program ochrony przeciwpowodziowej</t>
  </si>
  <si>
    <t>KEGW/O2.1/21</t>
  </si>
  <si>
    <t xml:space="preserve">Łap deszczówkę! </t>
  </si>
  <si>
    <t xml:space="preserve">KEGW/O2.2/21 </t>
  </si>
  <si>
    <t>Budowa przepompowni wraz z zagospodarowaniem wód opadowych w rejonie ul. Jeżynowej i Na Niwach</t>
  </si>
  <si>
    <t>JP/O2.6/13</t>
  </si>
  <si>
    <t>Zadania związane z realizacją "Krakowskiego programu małej retencji wód opadowych"</t>
  </si>
  <si>
    <t>KEGW/O2.12/20</t>
  </si>
  <si>
    <t>Wykonanie rowów odwadniających i kolektorów zgodnie z koncepcją odwodnienia obszaru  ul. Kosocickiej</t>
  </si>
  <si>
    <t>KEGW/O2.13/20</t>
  </si>
  <si>
    <t>Wykonanie rowów odwadniających i kolektorów zgodnie z koncepcją odwodnienia obszaru Luboczy</t>
  </si>
  <si>
    <t>KEGW/O2.14/20</t>
  </si>
  <si>
    <t>Wykonanie ogrodu deszczowego ZZM (zbiornik na działce 103/2 obr. 12 NH)</t>
  </si>
  <si>
    <t>KEGW/O2.15/20</t>
  </si>
  <si>
    <t>Budowa przepompowni "Kabel"</t>
  </si>
  <si>
    <t>KEGW/O2.16/20</t>
  </si>
  <si>
    <t>Budowa przepompowni przy ul. Półłanki/Agatowa wraz z rurociągiem tłocznym</t>
  </si>
  <si>
    <t>KEGW/O2.18/20</t>
  </si>
  <si>
    <t xml:space="preserve">Budowa urządzeń podczyszczających na wylotach kanalizacji opadowej </t>
  </si>
  <si>
    <t>KEGW/O2.19/20</t>
  </si>
  <si>
    <t>Przebudowa rowu przy ul. Bugaj</t>
  </si>
  <si>
    <t>KEGW/O2.20/20</t>
  </si>
  <si>
    <t>Przebudowa rowu odwadniającego w rejonie ul. Widłakowej</t>
  </si>
  <si>
    <t>KEGW/O2.21/20</t>
  </si>
  <si>
    <t>Budowa rowu przydrożnego przy ul. Łokietka</t>
  </si>
  <si>
    <t>KEGW/O2.25/20</t>
  </si>
  <si>
    <t xml:space="preserve">Wariantowa koncepcja zagospodarowania wód opadowych dla obszarów zagrożonych osuwiskowo z alternatywnym wykluczeniem spod zabudowy obszarów zagrożonych                        </t>
  </si>
  <si>
    <t>Przebudowa przepustu potoku Sudół Dominikański pod ul. Olszecką</t>
  </si>
  <si>
    <t>MIESZKALNICTWO</t>
  </si>
  <si>
    <t>Program pozyskiwania mieszkań</t>
  </si>
  <si>
    <t>ZBK/M1.1/20</t>
  </si>
  <si>
    <t>Modernizacja budynków i lokali będących w zasobach ZBK</t>
  </si>
  <si>
    <t>ZIM/M1.4/14</t>
  </si>
  <si>
    <t>Przygotowanie i realizacja budynku mieszkalnego wielorodzinnego przy ul. Fredry</t>
  </si>
  <si>
    <t>ZIM/M1.5/21</t>
  </si>
  <si>
    <t>Przygotowanie i budowa budynku mieszkalnego wielorodzinnego przy ul. Padniewskiego</t>
  </si>
  <si>
    <t>ZIM/M1.6/21</t>
  </si>
  <si>
    <t>Przygotowanie i budowa zespołu budynków mieszkalnych wielorodzinnych przy ul. Roi</t>
  </si>
  <si>
    <t>ZIM/M1.7/21</t>
  </si>
  <si>
    <t>Przygotowanie i budowa zespołu budynków mieszkalnych wielorodzinnych przy ul. Okrężnej</t>
  </si>
  <si>
    <t>OŚWIATA I WYCHOWANIE</t>
  </si>
  <si>
    <t>Budowa i przebudowa placówek oświatowo - wychowawczych oraz budowa sal gimnastycznych</t>
  </si>
  <si>
    <t>MCOO/E1.2/21</t>
  </si>
  <si>
    <t xml:space="preserve">Termomodernizacja budynków oświatowych Gminy Miejskiej Kraków-II </t>
  </si>
  <si>
    <t>MCOO</t>
  </si>
  <si>
    <t>MCOO/E1.3/18</t>
  </si>
  <si>
    <t xml:space="preserve">Szkoła Podstawowa nr 50, ul. Katowicka 28 - rozbudowa  </t>
  </si>
  <si>
    <t>KEGW/E1.6/21</t>
  </si>
  <si>
    <t>Zespół Szkół Nr 3, ul. Harcmistrza Stanisława Millana 16 w Krakowie - termomodernizacja</t>
  </si>
  <si>
    <t>MCOO/E1.7/12</t>
  </si>
  <si>
    <t>Termomodernizacja gminnych obiektów oświatowych</t>
  </si>
  <si>
    <t>MCOO/E1.12/19</t>
  </si>
  <si>
    <t>Rozbudowa Szkoły Podstawowej nr 72, al. Modrzewiowa 23</t>
  </si>
  <si>
    <t>BURSA 2/E1.33/21</t>
  </si>
  <si>
    <t>Bursa Szkolnictwa Ponadpodstawowego nr 2, os. Szkolne 19 - modernizacja pomieszczeń</t>
  </si>
  <si>
    <t>BURSA 2</t>
  </si>
  <si>
    <t>MCOO/E1.34/21</t>
  </si>
  <si>
    <t xml:space="preserve">Adaptacja budynku na os. Willowym 35 na potrzeby poradni </t>
  </si>
  <si>
    <t>EK/E1.37/20</t>
  </si>
  <si>
    <t>Zintegrowany System Zarządzania Oświatą 2.0</t>
  </si>
  <si>
    <t>EK</t>
  </si>
  <si>
    <t>MCOO/E1.41/20</t>
  </si>
  <si>
    <t>Dostosowanie budynków oświatowych do potrzeb osób niepełnosprawnych</t>
  </si>
  <si>
    <t>MCOO/E1.43/15</t>
  </si>
  <si>
    <t>Dostosowanie budynków oświatowych do wymogów przeciwpożarowych</t>
  </si>
  <si>
    <t>MCOO/E1.44/21</t>
  </si>
  <si>
    <t>Zakup lokalu na potrzeby przedszkola/żłobka na os. Piastów</t>
  </si>
  <si>
    <t>MCOO/E1.50/22</t>
  </si>
  <si>
    <t>Doposażenie Rodzinnego Ogrodu Wrażeń</t>
  </si>
  <si>
    <t xml:space="preserve">SP 98 </t>
  </si>
  <si>
    <t>MCOO/E1.52/22</t>
  </si>
  <si>
    <t>Szkoła Podstawowa nr 97, ul. Doktora Judyma 10 - modernizacja</t>
  </si>
  <si>
    <t>ZIS/E1.114/18</t>
  </si>
  <si>
    <t>Budowa sali gimnastycznej przy SP nr 26, ul. Krasickiego 34</t>
  </si>
  <si>
    <t>ZIS</t>
  </si>
  <si>
    <t>MCOO/E1.119/19</t>
  </si>
  <si>
    <t>Budowa szkoły podstawowej na os. Złocień</t>
  </si>
  <si>
    <t>MCOO/E1.134/19</t>
  </si>
  <si>
    <t>Rozbudowa Szkoły Podstawowej nr 134, ul. Kłuszyńska 46</t>
  </si>
  <si>
    <t>MCOO/E1.136/19</t>
  </si>
  <si>
    <t>Rozbudowa Szkoły Podstawowej nr 67 przy ul. Kaczorówka 4</t>
  </si>
  <si>
    <t>MCOO/E1.141/19</t>
  </si>
  <si>
    <t xml:space="preserve">Przebudowa Samorządowego Przedszkola nr 38, ul. Jabłonkowska 39 </t>
  </si>
  <si>
    <t>MCOO/E1.146/20</t>
  </si>
  <si>
    <t>Rozbudowa Szkoły Podstawowej nr 62, ul. Ćwikłowa 1</t>
  </si>
  <si>
    <t>SP 62</t>
  </si>
  <si>
    <t>MCOO/E1.154/20</t>
  </si>
  <si>
    <t>Rozbudowa Zespołu Szkolno-Przedszkolnego nr 15, ul. Grochowa 23</t>
  </si>
  <si>
    <t>SPORT I REKREACJA</t>
  </si>
  <si>
    <t xml:space="preserve">Budowa i przebudowa  obiektów sportowych i rekreacyjnych </t>
  </si>
  <si>
    <t>ZIS/S1.1/18</t>
  </si>
  <si>
    <t>Budowa hali sportowej przy SP nr 151, ul. Lipińskiego 2</t>
  </si>
  <si>
    <t>ZIS/S1.1/19</t>
  </si>
  <si>
    <t>Budowa Całorocznego Ośrodka Sportów Zimowych wraz z zespołem basenów w rejonie ul. Lipskiej - Myśliwskiej w Krakowie</t>
  </si>
  <si>
    <t>ZIS/S1.5/17</t>
  </si>
  <si>
    <t xml:space="preserve">Przebudowa Klubu Sportowego Tramwaj </t>
  </si>
  <si>
    <t>ZIS/S1.7/22</t>
  </si>
  <si>
    <t>Lodowisko dla krakowian</t>
  </si>
  <si>
    <t xml:space="preserve">ZIS/S1.8/21 </t>
  </si>
  <si>
    <t>Małopolskie Centrum Tenisa Ziemnego - KS Nadwiślan</t>
  </si>
  <si>
    <t>ZIS/S1.12/22</t>
  </si>
  <si>
    <t>Strefa relaksu na Podgórzu</t>
  </si>
  <si>
    <t>ZIS/S1.13/22</t>
  </si>
  <si>
    <t>Wielofunkcyjne stoły do gry Teqball w Nowej Hucie</t>
  </si>
  <si>
    <t>ZIS/S1.14/22</t>
  </si>
  <si>
    <t>Baw się i śmiej</t>
  </si>
  <si>
    <t>ZIS/S1.15/22</t>
  </si>
  <si>
    <t>Park Łokietka II</t>
  </si>
  <si>
    <t>ZIS/S1.16/22</t>
  </si>
  <si>
    <t xml:space="preserve">Siłownia zewnętrzna dla dzieci </t>
  </si>
  <si>
    <t>ZIS/S1.18/21</t>
  </si>
  <si>
    <t xml:space="preserve">Boisko ze sztuczną nawierzchnią typu Orlik dla Kostrza </t>
  </si>
  <si>
    <t>ZIS/S1.28/22</t>
  </si>
  <si>
    <t>Ping Pong na Litewskiej</t>
  </si>
  <si>
    <t>ZIS/S1.29/22</t>
  </si>
  <si>
    <t>Boisko o jakim marzycie</t>
  </si>
  <si>
    <t>ZIS/S1.32/22</t>
  </si>
  <si>
    <t>Sportowa Malborska - Street Workout, OCR i plac zabaw</t>
  </si>
  <si>
    <t>ZIS/S1.34/22</t>
  </si>
  <si>
    <t xml:space="preserve">Pumptrack - rowerowy tor nad Zalewem Bagry </t>
  </si>
  <si>
    <t>ZIS/S1.35/22</t>
  </si>
  <si>
    <t>Plac zabaw na Parkowej</t>
  </si>
  <si>
    <t>ZIS/S1.36/22</t>
  </si>
  <si>
    <t xml:space="preserve">Zielona Parkowa </t>
  </si>
  <si>
    <t>ZIS/S1.37/22</t>
  </si>
  <si>
    <t>Piłkarski kompleks na os. Oświecenia</t>
  </si>
  <si>
    <t xml:space="preserve">ZIS/S1.38/22       </t>
  </si>
  <si>
    <t>Przygotowanie inwestycji sportowych na terenie GMK</t>
  </si>
  <si>
    <t>ZIS/S1.39/22</t>
  </si>
  <si>
    <t>Modernizacja infrastruktury na terenie klubów sportowych</t>
  </si>
  <si>
    <t>ZIS/S1.87/17</t>
  </si>
  <si>
    <t>Program rewitalizacji boisk przyszkolnych</t>
  </si>
  <si>
    <t>ZIS/S1.104/19</t>
  </si>
  <si>
    <t>Hala Sportowa przy SP 74, ul. Branicka 26</t>
  </si>
  <si>
    <t>ZIS/S1.110/20</t>
  </si>
  <si>
    <t>Modernizacja miejskiego stadionu piłkarskiego "Wisła Kraków"</t>
  </si>
  <si>
    <t>ZIS/S1.115/20</t>
  </si>
  <si>
    <t>Budowa krytej pływalni na terenie KS Clepardia przy ul. Mackiewicza wraz z modernizacją istniejącego kąpieliska otwartego</t>
  </si>
  <si>
    <t>ZIS/S1.116/20</t>
  </si>
  <si>
    <t>Budowa hali sportowej przy IX LO, ul. Czapińskiego 5</t>
  </si>
  <si>
    <t>ZIS/S1.117/20</t>
  </si>
  <si>
    <t>Budowa krytej pływalni przy SP z Oddziałami Integracyjnymi nr 144, os. Bohaterów Września 13</t>
  </si>
  <si>
    <t>ZIS/S1.121/20</t>
  </si>
  <si>
    <t>Budowa boiska sportowego na terenie os. Mogiła wraz ze świetlicą środowiskową</t>
  </si>
  <si>
    <t>ZIS/S1.137/20</t>
  </si>
  <si>
    <t>Budowa hali wielofunkcyjnej na terenie Szkoły Podstawowej nr 56 przy ul. Fredry 65</t>
  </si>
  <si>
    <t>ZIS/S1.139/20</t>
  </si>
  <si>
    <t xml:space="preserve">Budowa hali gimnastycznej przy Szkole Podstawowej nr 89 os. Piastów 34a </t>
  </si>
  <si>
    <t>ZIS/S1.143/20</t>
  </si>
  <si>
    <t xml:space="preserve">Budowa hali widowiskowo – sportowej  dostosowanej do potrzeb osób niepełnosprawnych na terenie XXX Liceum Ogólnokształcącego w Krakowie </t>
  </si>
  <si>
    <t>ZIS/S1.146/20</t>
  </si>
  <si>
    <t>Budowa hali sportowej przy VIII LO, ul. Grzegórzecka 24</t>
  </si>
  <si>
    <t>ZIS/S1.148/21</t>
  </si>
  <si>
    <t>Stadion Korony - modernizacja obiektów klubowych</t>
  </si>
  <si>
    <t>ZIS/S1.151/21</t>
  </si>
  <si>
    <t xml:space="preserve">Modernizacja przyszkolnej infrastruktury sportowej oraz placów zabaw </t>
  </si>
  <si>
    <t>Rewitalizacja placu zabaw wraz z budową boiska wielofunkcyjnego przy Domu Kultury Przewóz</t>
  </si>
  <si>
    <t>Przebudowa obiektów klubu sportowego TS Rybitwy - etap I</t>
  </si>
  <si>
    <t xml:space="preserve">KULTURA I OCHRONA DZIEDZICTWA </t>
  </si>
  <si>
    <t>Rewaloryzacja i renowacja obiektów zabytkowych</t>
  </si>
  <si>
    <t>ZZM/K1.1/20</t>
  </si>
  <si>
    <t>Adaptacja i modernizacja Dworu Badenich, os. Wadów</t>
  </si>
  <si>
    <t>KD/K1.3/20</t>
  </si>
  <si>
    <t>Dostosowanie restaurowanego starego Fortu austriackiego 52a "Łapianka" oraz przestrzeni w nowym budynku dla potrzeb wystawienniczych dla Muzeum Ruchu Harcerskiego - Oddziału Muzeum Krakowa</t>
  </si>
  <si>
    <t>ZBK/K1.6/21</t>
  </si>
  <si>
    <t xml:space="preserve">Zabezpieczenie konserwatorskie i modernizacja celem zapewnienia bezpieczeństwa użytkowania - Fort Nr 48a "Mistrzejowice" </t>
  </si>
  <si>
    <t>ZBK/K1.12/15</t>
  </si>
  <si>
    <t>Restauracja wraz z adaptacją obiektu fortecznego na siedzibę podmiotów kultury na bazie nieruchomości zabudowanej Fortem nr 52 Borek</t>
  </si>
  <si>
    <t>ZBK/K1.27/20</t>
  </si>
  <si>
    <t>Rekultywacja i zagospodarowanie terenów po zniszczonych elementach Fortu Nr 2 "Kościuszko"</t>
  </si>
  <si>
    <t>KD/K1.28/21</t>
  </si>
  <si>
    <t>Modernizacja Kossakówki </t>
  </si>
  <si>
    <t>Budowa i adaptacja budynków na cele kulturalne</t>
  </si>
  <si>
    <t>KD/K2.16/21</t>
  </si>
  <si>
    <t>Wystawa harcerska w Muzeum Ruchu Harcerskiego</t>
  </si>
  <si>
    <t>KD/K2.17/21</t>
  </si>
  <si>
    <t>Monografia historyczna podkrakowskich Toń</t>
  </si>
  <si>
    <t>KD/K2.20/22</t>
  </si>
  <si>
    <t>Pamięci "Szarego Człowieka"</t>
  </si>
  <si>
    <t>ZIM/K2.21/16</t>
  </si>
  <si>
    <t xml:space="preserve">Budowa Centrum Kultury Ruczaj </t>
  </si>
  <si>
    <t>CM/K2.22/22</t>
  </si>
  <si>
    <t>Modernizacja Kapliczki Matki Boskiej przy ul. Krupniczej</t>
  </si>
  <si>
    <t>ZIM/K2.26/16</t>
  </si>
  <si>
    <t xml:space="preserve">Budowa Domu Kultury przy ul. Koszykarskiej </t>
  </si>
  <si>
    <t>KD/K2.37/17</t>
  </si>
  <si>
    <t>Muzeum Miejsce Pamięci "KL Plaszow"</t>
  </si>
  <si>
    <t>KD/K2.76/19</t>
  </si>
  <si>
    <t>Modernizacja budynku Teatru Ludowego wraz z budową niezbędnej infrastruktury do prowadzenia działań kulturalnych oraz zagospodarowanie przestrzeni</t>
  </si>
  <si>
    <t>KD/K2.80/19</t>
  </si>
  <si>
    <t>Modernizacja Galerii Sztuki Współczesnej Bunkier Sztuki</t>
  </si>
  <si>
    <t>KD/K2.9z/21</t>
  </si>
  <si>
    <t>E-usługi w Bibliotece Kraków wraz z wdrożeniem nowoczesnej infrastruktury informatycznej</t>
  </si>
  <si>
    <t>ADMINISTRACJA I FINANSE - ZARZĄDZANIE MIASTEM</t>
  </si>
  <si>
    <t>Modernizacja budynków  oraz rozbudowa 
i unowocześnianie infrastruktury informatycznej</t>
  </si>
  <si>
    <t>IT/A1.1/99</t>
  </si>
  <si>
    <t>System informatyczny UMK</t>
  </si>
  <si>
    <t>IT</t>
  </si>
  <si>
    <t>GD/A1.2/14</t>
  </si>
  <si>
    <t>Prowadzenie Powiatowego Zasobu Geodezyjnego i Kartograficznego oraz Miejskiego Systemu Informacji Przestrzennej</t>
  </si>
  <si>
    <t>GD</t>
  </si>
  <si>
    <t>OR/A1.4/10</t>
  </si>
  <si>
    <t>Wdrożenie Systemu Elektronicznych Usług Publicznych w Urzędzie Miasta Krakowa i Miejskich Jednostkach Organizacyjnych Gminy Miejskiej Kraków</t>
  </si>
  <si>
    <t>OR</t>
  </si>
  <si>
    <t>ZIM/A1.9/07</t>
  </si>
  <si>
    <t>Budowa Archiwum Miejskiego przy ul. Na Załęczu 2</t>
  </si>
  <si>
    <t>OU/A1.29/18</t>
  </si>
  <si>
    <t>Dostosowanie budynków UMK do obowiązujących przepisów przeciwpożarowych</t>
  </si>
  <si>
    <t>ZBK/A1.31/18</t>
  </si>
  <si>
    <t>Rewitalizacja przestrzeni (podwórza) położonej pomiędzy budynkami przy ul. Józefińskiej 24, 24a i 30 oraz ul. Limanowskiego 13 i 15</t>
  </si>
  <si>
    <t>ZIM/A1.36/18</t>
  </si>
  <si>
    <t>Klaster Innowacji Społeczno-Gospodarczych Zabłocie 20.22</t>
  </si>
  <si>
    <t>GD/A1.45/20</t>
  </si>
  <si>
    <t>Nowe usługi w Elektronicznym Centrum Obsługi (ECO), elektroniczne archiwum i rejestry publiczne</t>
  </si>
  <si>
    <t>PLANOWANIE PRZESTRZENNE I ARCHITEKTURA - GOSPODAROWANIE MIENIEM MIASTA</t>
  </si>
  <si>
    <t>Gospodarowanie mieniem Miasta</t>
  </si>
  <si>
    <t>GS/A2.1/07</t>
  </si>
  <si>
    <t>Regulacja stanów prawnych i pozyskiwanie nieruchomości do zasobu Miasta</t>
  </si>
  <si>
    <t>GS</t>
  </si>
  <si>
    <t>GS/A2.2/09</t>
  </si>
  <si>
    <t>Wypłata odszkodowań z tytułu inwestycji drogowych</t>
  </si>
  <si>
    <t>GS/A2.3/10</t>
  </si>
  <si>
    <t>Realizacja roszczeń odszkodowawczych</t>
  </si>
  <si>
    <t>GS/A2.4/19</t>
  </si>
  <si>
    <t>Pozyskanie terenu Szpitala Uniwersyteckiego w rejonie ul. Kopernika (obszar Wesoła)</t>
  </si>
  <si>
    <t>GS/A2.6/21</t>
  </si>
  <si>
    <t>Wypłata odszkodowań z tytułu inwestycji kolejowych</t>
  </si>
  <si>
    <t>Rozbudowa sieci kamer drogowych przez ZDMK</t>
  </si>
  <si>
    <t xml:space="preserve">Budowa i modernizacja oświetlenia na terenie Dzielnicy VIII Dębniki </t>
  </si>
  <si>
    <t>Rewitalizacja placu zabaw przy ul. Unruga</t>
  </si>
  <si>
    <t>ZZM/O1.243/21</t>
  </si>
  <si>
    <t>Rewitalizacja Placu Kossaka</t>
  </si>
  <si>
    <t>SP 26</t>
  </si>
  <si>
    <t>Klub Kultury „Chełm” – modernizacja</t>
  </si>
  <si>
    <t>Modernizacja dachu budynku CK Dworek Białoprądnicki, ul. Papiernicza 2</t>
  </si>
  <si>
    <t xml:space="preserve">Modernizacja filii Biblioteki Kraków </t>
  </si>
  <si>
    <t>Modernizacja nieruchomości na os. Górali 23 na potrzeby Oddziału Muzeum Armii Krajowej</t>
  </si>
  <si>
    <t>Monitoring przepustów pod drogami - zabezpieczenie przed powodziami</t>
  </si>
  <si>
    <t>Przedszkole nr  93, os. Krakowiaków 18 -  doposażenie ogrodu</t>
  </si>
  <si>
    <t>Budowa parkingu przy Szkole Podstawowej nr 37, os. Stalowe 18</t>
  </si>
  <si>
    <t>Przedszkole nr 65 ul. Strzelców 5 - przebudowa placu zabaw w ogrodzie</t>
  </si>
  <si>
    <t>Szkoła Podstawowa nr 155, os. 2 Pułku Lotniczego 21 - wymiana i rozbudowa ogrodzenia</t>
  </si>
  <si>
    <t>Rozbudowa SP nr 49, ul. Montwiłła-Mireckiego 29</t>
  </si>
  <si>
    <t>MCOO/E1.109/21</t>
  </si>
  <si>
    <t>Modernizacja miejsc postojowych przy Przedszkolu nr 152 os. Piastów</t>
  </si>
  <si>
    <t>MDK-BE/E1.153/20</t>
  </si>
  <si>
    <t>MDK, ul. Na Wrzosach 57 - adaptacja strychu</t>
  </si>
  <si>
    <t>MDK-BE</t>
  </si>
  <si>
    <t>MDK-BE/E1.156/21</t>
  </si>
  <si>
    <t xml:space="preserve">Modernizacja sali widowiskowej MDK ul. Beskidzka 30    </t>
  </si>
  <si>
    <t>Zakupy inwestycyjne dla Szpitala Specjalistycznego im. Stefana Żeromskiego SP ZOZ w Krakowie</t>
  </si>
  <si>
    <t>NW/Z1.12/20</t>
  </si>
  <si>
    <t xml:space="preserve">Budowa dodatkowego pawilonu dla potrzeb SOR wraz z wyposażeniem w Szpitalu Specjalistycznym im. Stefana Żeromskiego SP ZOZ w Krakowie </t>
  </si>
  <si>
    <t>Modernizacja dźwigu windy w Przedszkolu nr 125, os. Tysiąclecia 12</t>
  </si>
  <si>
    <t>P 125</t>
  </si>
  <si>
    <t>P 182</t>
  </si>
  <si>
    <t>P 185</t>
  </si>
  <si>
    <t>Modernizacja placu zabaw przy Przedszkolu nr 137, ul. Na Błonie 15c</t>
  </si>
  <si>
    <t>P 137</t>
  </si>
  <si>
    <t>P 148</t>
  </si>
  <si>
    <t>P 14</t>
  </si>
  <si>
    <t>P 92</t>
  </si>
  <si>
    <t>Ogród Sensoryczny przy Przedszkolu nr 144, os. Bohaterów Września 15</t>
  </si>
  <si>
    <t>P 144</t>
  </si>
  <si>
    <t>Przedszkole nr 165, ul. Danka 1 -  adaptacja lokalu mieszkalnego na cele statutowe oraz zagospodarowanie terenu</t>
  </si>
  <si>
    <t>P 165</t>
  </si>
  <si>
    <t>Samorządowe Przedszkole nr 49, ul. Bieżanowska 4 - adaptacja mieszkania służbowego na potrzeby placówki</t>
  </si>
  <si>
    <t>P 49</t>
  </si>
  <si>
    <t>P 95</t>
  </si>
  <si>
    <t>SOSW 6</t>
  </si>
  <si>
    <t>SP 134</t>
  </si>
  <si>
    <t>SP 56</t>
  </si>
  <si>
    <t>P 78</t>
  </si>
  <si>
    <t>Przedszkole nr 78 - filia przy ul. Jodłowej - modernizacja drogi dojazdowej</t>
  </si>
  <si>
    <t>Przedszkole nr 95, ul. Kościuszkowców 6 - modernizacja i zagospodarowanie terenu</t>
  </si>
  <si>
    <t xml:space="preserve">SOSW nr 6, ul. Niecała 8 - utworzenie przestrzeni rekreacyjno-wypoczynkowej dla wychowanków </t>
  </si>
  <si>
    <t>SP 126</t>
  </si>
  <si>
    <t>SP 156</t>
  </si>
  <si>
    <t>Szkoła Podstawowa nr 48, ul. Księcia Józefa 337 - modernizacja</t>
  </si>
  <si>
    <t>SP 48</t>
  </si>
  <si>
    <t>Szkoła Podstawowa nr 56 ul. Fredry 65 - modernizacja</t>
  </si>
  <si>
    <t>SP 78</t>
  </si>
  <si>
    <t>MCOO/T1.11/21</t>
  </si>
  <si>
    <t>Szkoła Podstawowa nr 78, ul. Łuczanowicka 2a - budowa parkingu</t>
  </si>
  <si>
    <t xml:space="preserve">Rewitalizacja i modernizacja Fortu nr 31 św. Benedykta w celu przystosowania do nowych funkcji  </t>
  </si>
  <si>
    <t>Muzeum Witrażu, al. Krasińskiego 23 – modernizacja podwórka</t>
  </si>
  <si>
    <t>Modernizacja terenu przy budynku Przychodni Zdrowia, ul. Szybisko 21</t>
  </si>
  <si>
    <t>Budowa monitoringu wizyjnego na terenie Cmentarza Rakowickiego</t>
  </si>
  <si>
    <t>ZCK/U1.14/21</t>
  </si>
  <si>
    <t>Modernizacja infrastruktury na cmentarzu Rakowickim</t>
  </si>
  <si>
    <t>Budowa chodnika na ul. Bogucianka od ul. Walgierza Wdałego do ul. Grodzisko</t>
  </si>
  <si>
    <t>Budowa naziemnych przejść dla pieszych pomiędzy przystankami "Wlotowa"</t>
  </si>
  <si>
    <t>Rozbudowa ul. Przemysłowej</t>
  </si>
  <si>
    <t>Przebudowa schodów prowadzących z ul. Zdrowej do kładki nad rzeką Białuchą</t>
  </si>
  <si>
    <t>Modernizacja ul. Potockiego</t>
  </si>
  <si>
    <t>Instalacja lamp drogowych na odcinku ul. Wadowskiej (od Wadowa do Luboczy)</t>
  </si>
  <si>
    <t>Oświetlenie ul. Wyżynnej</t>
  </si>
  <si>
    <t>Budowa pasów wibracyjno-akustycznych przed przejściem dla pieszych przy pętli Soboniowice</t>
  </si>
  <si>
    <t>Przebudowa ul. Chałubińskiego od ul. Niewodniczańskiego do granic miasta</t>
  </si>
  <si>
    <t>Przebudowa ul. Podgórki od ul. Soboniowickiej do ul. Wyrwy</t>
  </si>
  <si>
    <t>Przebudowa skrzyżowania ulic: Sawiczewskich, Podgórki, Droga Rokadowa, Kuryłowicza, Landaua</t>
  </si>
  <si>
    <t>Modernizacja ul. Nazaretańskiej - etap I</t>
  </si>
  <si>
    <t>Modernizacja oświetlenia ul. Niewodniczańskiego</t>
  </si>
  <si>
    <t>Modernizacja oświetlenia ul. Zbydniowicka</t>
  </si>
  <si>
    <t>Doświetlenie przejścia dla pieszych na ul. Beskidzkiej 22</t>
  </si>
  <si>
    <t>Modernizacja parkingu nad zalewem Bagry</t>
  </si>
  <si>
    <t xml:space="preserve">Przebudowa ul. Rybitwy na odcinku od ul.Szparagowej do ul. Albatrosów </t>
  </si>
  <si>
    <t>Przebudowa ul. Kolistej od ul. Lubostroń do ul. Zamiejskiej</t>
  </si>
  <si>
    <t>Budowa ciągu pieszo-jezdnego w ul. Laurowej od skrzyżowania z ul. Unruga do ul. Laurowej 24</t>
  </si>
  <si>
    <t>Budowa kontenera-wiaty magazynowo-parkingowej - Grupa Poszukiwawczo Ratownicza OSP</t>
  </si>
  <si>
    <t>Integracja autobusu MPK z przystankiem SKA Kraków Opatkowice</t>
  </si>
  <si>
    <t>Budowa boiska wielofunkcyjnego przy ul. Szopkarzy</t>
  </si>
  <si>
    <t xml:space="preserve">Budowa krytej pływalni przy SP 129, os. Na Stoku 34 </t>
  </si>
  <si>
    <t>Budowa skateparku w Łuczanowicach</t>
  </si>
  <si>
    <t>Modernizacja boiska przy SP Jańskiego os. Niepodległości 19</t>
  </si>
  <si>
    <t>Modernizacja terenów sportowo-rekreacyjnych przy SP 43, ul. Myślenicka 112</t>
  </si>
  <si>
    <t>Modernizacja boiska wielofunkcyjnego na rogu ul. Korpala i Komuny Paryskiej</t>
  </si>
  <si>
    <t>Modernizacja KS Wróblowianka</t>
  </si>
  <si>
    <t>Modernizacja boiska treningowego trawiastego na obiektach Hutnika Kraków</t>
  </si>
  <si>
    <t>Modernizacja hali sportowej Suche Stawy</t>
  </si>
  <si>
    <t>Modernizacja orlika przy Zespole Szkolno-Przedszkolnym nr 4, ul. Urzędnicza 65</t>
  </si>
  <si>
    <t xml:space="preserve">Budowa basenu krytego przy Zespole Szkół Gastronomicznych na os. Złotej Jesieni </t>
  </si>
  <si>
    <t>Pumptruck przy ul. Lubostroń</t>
  </si>
  <si>
    <t>Przebudowa basenu w hali widowiskowo-sportowej Hutnik</t>
  </si>
  <si>
    <t>SP 49</t>
  </si>
  <si>
    <t>ZSEL 1/E1.82/21</t>
  </si>
  <si>
    <t>ZSEL 1</t>
  </si>
  <si>
    <t>Studium wykonalności miejskiej wypożyczalni rowerów pneumatycznych</t>
  </si>
  <si>
    <t>ZIS/S1.27/21</t>
  </si>
  <si>
    <t>ZIS/S1.91/17</t>
  </si>
  <si>
    <t>ZIS/S1.150/21</t>
  </si>
  <si>
    <t xml:space="preserve">Budowa boiska wielofunkcyjnego przy Szkole Podstawowej, ul. Malborska 98 </t>
  </si>
  <si>
    <t xml:space="preserve">Parki kieszonkowe na os. Krakowiaków i os. Stalowym </t>
  </si>
  <si>
    <t>Adaptacja Fortu Nr 50 Prokocim na potrzeby Muzeum Przyrodniczego w Krakowie i Centrum Badań Bioróżnorodności PAN</t>
  </si>
  <si>
    <t>ZZM/O1.3/09</t>
  </si>
  <si>
    <t>Przebudowa Parku im. Anny i Erazma Jerzmanowskich</t>
  </si>
  <si>
    <t>Rewitalizacja placu zabaw przy ul. Skarbińskiego</t>
  </si>
  <si>
    <t>Ul. Królewska - rewitalizacja boiska wraz z doświetleniem otoczenia</t>
  </si>
  <si>
    <t xml:space="preserve">Park Wincentego a' Paulo - wymiana nawierzchni bezpiecznej na placu zabaw </t>
  </si>
  <si>
    <t>Budowa Parku Woźniców w Czyżynach</t>
  </si>
  <si>
    <t>Park Zielony Jar Wandy - budowa toalety oraz wymiana i dostawienie urządzeń</t>
  </si>
  <si>
    <t>Park Kieszonkowy przy ul. Aleksandry</t>
  </si>
  <si>
    <t xml:space="preserve">Modernizacja alejek w Parku Solvay </t>
  </si>
  <si>
    <t>Ogród Społeczny przy ul. Drożdżowej</t>
  </si>
  <si>
    <t>Modernizacja ogródków jordanowskich na os. Szkolne 10 i 35</t>
  </si>
  <si>
    <t>ZZM/O1.127/18</t>
  </si>
  <si>
    <t>Zalew Bagry - zagospodarowanie</t>
  </si>
  <si>
    <t>Modernizacja oświetlenia na osiedlu przy ul. Żywieckiej</t>
  </si>
  <si>
    <t>Modernizacja części parkingu przy ul. Pokrzywki</t>
  </si>
  <si>
    <t>Budowa parkingu przy stacji TRAFO, ul. Wacława Króla 18</t>
  </si>
  <si>
    <t xml:space="preserve">Modernizacja chodnika przy al. gen. W. Andersa na wysokości os. Przy Arce </t>
  </si>
  <si>
    <t>MCOO/E1.79/21</t>
  </si>
  <si>
    <t>Oświetlenie ul. Nazaretańskiej</t>
  </si>
  <si>
    <t xml:space="preserve">Zagospodarowanie terenu  Żłobka Samorządowego Nr 19 w Krakowie ul. Świtezianki </t>
  </si>
  <si>
    <t>KEGW/O2.3/22</t>
  </si>
  <si>
    <t>ZCK/U1.3/22</t>
  </si>
  <si>
    <t>ZDMK/T1.18/22</t>
  </si>
  <si>
    <t>ZZM/O1.255/22</t>
  </si>
  <si>
    <t>KEGW/O2.4/22</t>
  </si>
  <si>
    <t>ZBK/K1.9/22</t>
  </si>
  <si>
    <t>ZDMK/T1.20/22</t>
  </si>
  <si>
    <t>ZDMK/T1.21/22</t>
  </si>
  <si>
    <t>ZDMK/T1.24/22</t>
  </si>
  <si>
    <t>ZIM/Z3.3/22</t>
  </si>
  <si>
    <t>ZZM/O1.256/22</t>
  </si>
  <si>
    <t>ZZM/O1.257/22</t>
  </si>
  <si>
    <t>SP 26/E1.53/22</t>
  </si>
  <si>
    <t>Budowa windy do filii Biblioteki Kraków, ul. Teligi 24</t>
  </si>
  <si>
    <t>KD/K2.23/22</t>
  </si>
  <si>
    <t>MCOO/E1.54/22</t>
  </si>
  <si>
    <t>ZZM/O1.258/22</t>
  </si>
  <si>
    <t>MCOO/E1.144/22</t>
  </si>
  <si>
    <t>ZIM/B1.7/22</t>
  </si>
  <si>
    <t>KD/K2.25/22</t>
  </si>
  <si>
    <t>ZIS/S1.42/22</t>
  </si>
  <si>
    <t>ZZM/O1.259/22</t>
  </si>
  <si>
    <t>ZDMK/O2.7/22</t>
  </si>
  <si>
    <t>Samorządowe Przedszkole nr 14, ul. Młyńska Boczna 4 - dostosowanie budynku do potrzeb osób  z niepełnosprawnościami</t>
  </si>
  <si>
    <t>MCOO/W4.3/22</t>
  </si>
  <si>
    <t>ZZM/O1.260/22</t>
  </si>
  <si>
    <t>ZBK/K2.24/22</t>
  </si>
  <si>
    <t>MCOO/E1.55/22</t>
  </si>
  <si>
    <t>ZIS/S1.43/22</t>
  </si>
  <si>
    <t>ZZM/O1.261/22</t>
  </si>
  <si>
    <t>ZZM/O1.262/22</t>
  </si>
  <si>
    <t>ZZM/O1.263/22</t>
  </si>
  <si>
    <t>ZZM/O1.264/22</t>
  </si>
  <si>
    <t>ZZM/O1.265/22</t>
  </si>
  <si>
    <t>Utworzenie parku przy ul. Radzikowskiego - montaż małej architektury</t>
  </si>
  <si>
    <t>ZZM/O1.275/22</t>
  </si>
  <si>
    <t>MCOO/E1.56/22</t>
  </si>
  <si>
    <t>ZZM/O1.266/22</t>
  </si>
  <si>
    <t>ZDMK/T1.29/22</t>
  </si>
  <si>
    <t>ZZM/O1.267/22</t>
  </si>
  <si>
    <t>ZIS/S1.45/22</t>
  </si>
  <si>
    <t>ZDMK/T1.34/22</t>
  </si>
  <si>
    <t>ZZM/O1.268/22</t>
  </si>
  <si>
    <t>ZZM/O1.269/22</t>
  </si>
  <si>
    <t>ZIS/S1.58/22</t>
  </si>
  <si>
    <t>ZDMK/T1.59/22</t>
  </si>
  <si>
    <t>ZIS/S1.46/22</t>
  </si>
  <si>
    <t>ZDMK/T1.73/22</t>
  </si>
  <si>
    <t>ZDMK/T1.74/22</t>
  </si>
  <si>
    <t>ZDMK/T1.75/22</t>
  </si>
  <si>
    <t>ZDMK/T1.76/22</t>
  </si>
  <si>
    <t>ZDMK/T1.77/22</t>
  </si>
  <si>
    <t>ZDMK/T1.78/22</t>
  </si>
  <si>
    <t>ZZM/O1.270/22</t>
  </si>
  <si>
    <t>ZIM/Z3.10/22</t>
  </si>
  <si>
    <t>ZDMK/T1.79/22</t>
  </si>
  <si>
    <t>CM/H1.8/22</t>
  </si>
  <si>
    <t>MCOO/E1.57/22</t>
  </si>
  <si>
    <t>KD/K1.11/22</t>
  </si>
  <si>
    <t>ZZM/O1.271/22</t>
  </si>
  <si>
    <t>MCOO/E1.58/22</t>
  </si>
  <si>
    <t xml:space="preserve">Przedszkole Samorządowe nr 185, os. Dywizjonu 303 49 - modernizacja nawierzchni </t>
  </si>
  <si>
    <t>MCOO/E1.59/22</t>
  </si>
  <si>
    <t>MCOO/E1.60/22</t>
  </si>
  <si>
    <t>ZZM/O1.272/22</t>
  </si>
  <si>
    <t>ZZM/O1.274/22</t>
  </si>
  <si>
    <t>ZIS/S1.47/22</t>
  </si>
  <si>
    <t>ZDMK/T1.80/22</t>
  </si>
  <si>
    <t>ZDMK/T1.81/22</t>
  </si>
  <si>
    <t>Budowa zbiornika retencyjnego w os. Grębałów, w rejonie ul. Folwarcznej na działce gminnej nr 320/2 obr 11 Nowa Huta</t>
  </si>
  <si>
    <t>Budowa Żłobka na Starym Podgórzu (przy Przedszkolu nr 92, ul. Krzemionki 33)</t>
  </si>
  <si>
    <t>Termomodernizacja Szkoły Podstawowej nr 26, ul. Ignacego Krasickiego 34</t>
  </si>
  <si>
    <t>Modernizacja chodnika przy ul. Odmętowej na odcinku między Hospicjum a alejką do Szpitala Żeromskiego</t>
  </si>
  <si>
    <t>Montaż instalacji solarnej na dachu Stadionu Miejskiego im. Władysława Kawuli</t>
  </si>
  <si>
    <t>Urządzenie ogólnodostępnego terenu przy ul. Grażyny/Siewnej</t>
  </si>
  <si>
    <t>Ul. Kołłątajowska - uporządkowanie skweru wraz z alejką oraz budowa oświetlenia</t>
  </si>
  <si>
    <t>ZDMK/T1.25/22</t>
  </si>
  <si>
    <t xml:space="preserve">Park Maćka i Doroty - wymiana nawierzchni boiska </t>
  </si>
  <si>
    <t xml:space="preserve">Szkoła Podstawowa nr 156, ul. Centralna 39 - wymiana instalacji centralnego ogrzewania </t>
  </si>
  <si>
    <t>Zagospodarowanie terenów zielonych pomiędzy Parkiem przy Forcie Batowice a Parkiem Reduta - utwardzanie ścieżek spacerowych</t>
  </si>
  <si>
    <t>NW/Z1.2z/22</t>
  </si>
  <si>
    <t>Modernizacja drogi dojazdowej do ZSEL 1, ul. Kamieńskiego</t>
  </si>
  <si>
    <t>ZDMK/T1.82/22</t>
  </si>
  <si>
    <t>ZDMK/T1.83/22</t>
  </si>
  <si>
    <t>ZIS/S1.50/22</t>
  </si>
  <si>
    <t>ZIS/S1.51/22</t>
  </si>
  <si>
    <t>ZIS/S1.52/22</t>
  </si>
  <si>
    <t xml:space="preserve">Przedszkole nr 92, ul. Parkowa 14 - modernizacja elewacji i kanalizacji zewnętrznej </t>
  </si>
  <si>
    <t>MCOO/E1.61/22</t>
  </si>
  <si>
    <t>ZDMK/T1.84/22</t>
  </si>
  <si>
    <t>ZIS/S1.56/22</t>
  </si>
  <si>
    <t>ZDMK/T1.85/22</t>
  </si>
  <si>
    <t>MCOO/E1.126/22</t>
  </si>
  <si>
    <t>SOSW 6/E1.127/22</t>
  </si>
  <si>
    <t>ZDMK/T1.95/22</t>
  </si>
  <si>
    <t xml:space="preserve">Szkoła Podstawowa nr 134, ul. Kłuszyńska 46 - modernizacja </t>
  </si>
  <si>
    <t>MCOO/E1.131/22</t>
  </si>
  <si>
    <t>SP 56/E1.133/22</t>
  </si>
  <si>
    <t>ZZM/O1.273/22</t>
  </si>
  <si>
    <t>ZDMK/T1.90/22</t>
  </si>
  <si>
    <t>KD/K2.27/22</t>
  </si>
  <si>
    <t>ZDMK/T1.86/22</t>
  </si>
  <si>
    <t>KEGW/O2.8/22</t>
  </si>
  <si>
    <t>MCOO/E1.129/22</t>
  </si>
  <si>
    <t>ZTP/T1.91/22</t>
  </si>
  <si>
    <t xml:space="preserve">Centrum Oglądu Monitoringu Szkolnego </t>
  </si>
  <si>
    <t>EK/E1.147/22</t>
  </si>
  <si>
    <t>KD/K2.28/22</t>
  </si>
  <si>
    <t>Modernizacja Klubu Karino - etap II</t>
  </si>
  <si>
    <t>KD/K2.29/22</t>
  </si>
  <si>
    <t>ZIS/S1.53/22</t>
  </si>
  <si>
    <t>Rozbudowa i przebudowa Szkoły Podstawowej nr 54 wraz z budynkiem Samorządowego Przedszkola nr 133 przy ul. Tynieckiej 122</t>
  </si>
  <si>
    <t>ZIS/S1.54/22</t>
  </si>
  <si>
    <t>MCOO/E1.145/22</t>
  </si>
  <si>
    <t>MCOO/E1.135/22</t>
  </si>
  <si>
    <t>MCOO/E1.137/22</t>
  </si>
  <si>
    <t>MCOO/E1.138/22</t>
  </si>
  <si>
    <t>Park Młynówka Królewska - siłownia zewnętrzna</t>
  </si>
  <si>
    <t>ZZM/O1.279/22</t>
  </si>
  <si>
    <t>ZZM/O1.276/22</t>
  </si>
  <si>
    <t>Rozbudowa ogródka jordanowskiego przy ul. Lubostroń - II etap</t>
  </si>
  <si>
    <t>ZZM/O1.277/22</t>
  </si>
  <si>
    <t>ZDMK/T1.87/22</t>
  </si>
  <si>
    <t>ZDMK/T1.88/22</t>
  </si>
  <si>
    <t>Modernizacja sali gimnastycznej przy Szkole Podstawowej nr 126, os. Tysiąclecia 57</t>
  </si>
  <si>
    <t>MCOO/E1.139/22</t>
  </si>
  <si>
    <t>Modernizacja ogrodzenia Przedszkola nr 182, os. Dywizjonu 303 12</t>
  </si>
  <si>
    <t>MCOO/E1.140/22</t>
  </si>
  <si>
    <t>MCOO/E1.142/22</t>
  </si>
  <si>
    <t>Modernizacja placu zabaw Przedszkola nr 148, os. Tysiąclecia 37</t>
  </si>
  <si>
    <t>ZIS/S1.44/22</t>
  </si>
  <si>
    <t>Zagospodarowanie terenów zielonych przy ul. Kurzei oraz Polany Nagłowickiej</t>
  </si>
  <si>
    <t>ZZM/O1.278/22</t>
  </si>
  <si>
    <t>MCOO/E1.143/22</t>
  </si>
  <si>
    <t>ZIS/S1.55/22</t>
  </si>
  <si>
    <t>ZDMK/T1.89/22</t>
  </si>
  <si>
    <t>Budowa sali gimnastycznej SP 32, ul. Królowej Jadwigi</t>
  </si>
  <si>
    <t>Opracowanie koncepcji zagospodarowania zielonego terenu POLSAD wraz z inwentaryzacją</t>
  </si>
  <si>
    <t>ZDMK/T1.98/22</t>
  </si>
  <si>
    <t>ZDMK/T1.100/22</t>
  </si>
  <si>
    <t>ZDMK/T1.101/22</t>
  </si>
  <si>
    <t>ZZM/S1.57/22</t>
  </si>
  <si>
    <t>Zagospodarowanie wód opadowych dla poprawy bezpieczeństwa powodziowego dla osiedli peryferyjnych - Dzielnica XVIII</t>
  </si>
  <si>
    <t>Rozbudowa pawilonu mieszkalnego w Centrum Wypoczynkowym JordaNova w Gołkowicach Górnych</t>
  </si>
  <si>
    <t>ZBK/O1.170/22</t>
  </si>
  <si>
    <t>Program ochrony i kształtowania zieleni miejskiej</t>
  </si>
  <si>
    <t>zadania 
gminy</t>
  </si>
  <si>
    <t>Budżet 
ogółem</t>
  </si>
  <si>
    <t>Budowa boiska wielofunkcyjnego przy ul. Bydgoskiej</t>
  </si>
  <si>
    <t xml:space="preserve">Zagospodarowanie parku rzecznego "Ogród Płaszów” - etap II i III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</si>
</sst>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#,##0\ &quot;zł&quot;;[Red]\-#,##0\ &quot;zł&quot;"/>
    <numFmt numFmtId="43" formatCode="_-* #,##0.00\ _z_ł_-;\-* #,##0.00\ _z_ł_-;_-* &quot;-&quot;??\ _z_ł_-;_-@_-"/>
    <numFmt numFmtId="164" formatCode="_-* #,##0\ _z_ł_-;\-* #,##0\ _z_ł_-;_-* &quot;-&quot;??\ _z_ł_-;_-@_-"/>
    <numFmt numFmtId="165" formatCode="#,##0_ ;\-#,##0\ "/>
  </numFmts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9"/>
      <name val="Arial"/>
      <family val="2"/>
      <charset val="238"/>
    </font>
    <font>
      <b/>
      <sz val="11"/>
      <name val="Arial"/>
      <family val="2"/>
      <charset val="238"/>
    </font>
    <font>
      <b/>
      <sz val="9"/>
      <name val="Arial"/>
      <family val="2"/>
      <charset val="238"/>
    </font>
    <font>
      <i/>
      <sz val="9"/>
      <name val="Arial"/>
      <family val="2"/>
      <charset val="238"/>
    </font>
    <font>
      <b/>
      <i/>
      <sz val="9"/>
      <name val="Arial"/>
      <family val="2"/>
      <charset val="238"/>
    </font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93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horizontal="center"/>
    </xf>
    <xf numFmtId="164" fontId="3" fillId="0" borderId="0" xfId="1" applyNumberFormat="1" applyFont="1" applyFill="1"/>
    <xf numFmtId="0" fontId="5" fillId="0" borderId="0" xfId="0" applyFont="1" applyFill="1" applyAlignment="1">
      <alignment horizontal="center"/>
    </xf>
    <xf numFmtId="164" fontId="5" fillId="0" borderId="0" xfId="1" applyNumberFormat="1" applyFont="1" applyFill="1"/>
    <xf numFmtId="164" fontId="6" fillId="0" borderId="0" xfId="1" applyNumberFormat="1" applyFont="1" applyFill="1"/>
    <xf numFmtId="164" fontId="5" fillId="0" borderId="7" xfId="1" applyNumberFormat="1" applyFont="1" applyFill="1" applyBorder="1" applyAlignment="1">
      <alignment horizontal="center" vertical="center" wrapText="1"/>
    </xf>
    <xf numFmtId="1" fontId="6" fillId="0" borderId="0" xfId="0" applyNumberFormat="1" applyFont="1" applyFill="1"/>
    <xf numFmtId="1" fontId="6" fillId="0" borderId="7" xfId="0" applyNumberFormat="1" applyFont="1" applyFill="1" applyBorder="1" applyAlignment="1">
      <alignment horizontal="center" vertical="center" wrapText="1"/>
    </xf>
    <xf numFmtId="1" fontId="6" fillId="0" borderId="7" xfId="1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165" fontId="5" fillId="0" borderId="7" xfId="1" applyNumberFormat="1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left" vertical="center" wrapText="1" indent="2"/>
    </xf>
    <xf numFmtId="43" fontId="3" fillId="0" borderId="0" xfId="1" applyFont="1" applyFill="1"/>
    <xf numFmtId="4" fontId="3" fillId="0" borderId="0" xfId="0" applyNumberFormat="1" applyFont="1" applyFill="1"/>
    <xf numFmtId="3" fontId="5" fillId="0" borderId="2" xfId="0" applyNumberFormat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 indent="2"/>
    </xf>
    <xf numFmtId="0" fontId="7" fillId="0" borderId="8" xfId="0" applyFont="1" applyFill="1" applyBorder="1" applyAlignment="1">
      <alignment horizontal="center" vertical="center" wrapText="1"/>
    </xf>
    <xf numFmtId="0" fontId="5" fillId="0" borderId="9" xfId="3" applyFont="1" applyFill="1" applyBorder="1" applyAlignment="1">
      <alignment horizontal="left" vertical="center" wrapText="1" indent="2"/>
    </xf>
    <xf numFmtId="0" fontId="5" fillId="0" borderId="2" xfId="3" applyFont="1" applyFill="1" applyBorder="1" applyAlignment="1">
      <alignment horizontal="left" vertical="center" wrapText="1" indent="2"/>
    </xf>
    <xf numFmtId="165" fontId="5" fillId="0" borderId="2" xfId="1" applyNumberFormat="1" applyFont="1" applyFill="1" applyBorder="1" applyAlignment="1">
      <alignment vertical="center" wrapText="1"/>
    </xf>
    <xf numFmtId="165" fontId="5" fillId="0" borderId="3" xfId="1" applyNumberFormat="1" applyFont="1" applyFill="1" applyBorder="1" applyAlignment="1">
      <alignment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165" fontId="3" fillId="0" borderId="1" xfId="1" applyNumberFormat="1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 vertical="center" wrapText="1" indent="2"/>
    </xf>
    <xf numFmtId="0" fontId="3" fillId="0" borderId="6" xfId="4" applyFont="1" applyFill="1" applyBorder="1" applyAlignment="1">
      <alignment horizontal="center" vertical="center" wrapText="1"/>
    </xf>
    <xf numFmtId="165" fontId="3" fillId="0" borderId="4" xfId="1" applyNumberFormat="1" applyFont="1" applyFill="1" applyBorder="1" applyAlignment="1">
      <alignment vertical="center" wrapText="1"/>
    </xf>
    <xf numFmtId="165" fontId="3" fillId="0" borderId="6" xfId="1" applyNumberFormat="1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7" xfId="4" applyFont="1" applyFill="1" applyBorder="1" applyAlignment="1">
      <alignment horizontal="center" vertical="center" wrapText="1"/>
    </xf>
    <xf numFmtId="165" fontId="3" fillId="0" borderId="7" xfId="1" applyNumberFormat="1" applyFont="1" applyFill="1" applyBorder="1" applyAlignment="1">
      <alignment vertical="center" wrapText="1"/>
    </xf>
    <xf numFmtId="0" fontId="5" fillId="0" borderId="1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1" fontId="5" fillId="0" borderId="7" xfId="0" applyNumberFormat="1" applyFont="1" applyFill="1" applyBorder="1" applyAlignment="1">
      <alignment horizontal="center" vertical="center" wrapText="1"/>
    </xf>
    <xf numFmtId="2" fontId="5" fillId="0" borderId="7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1" fontId="3" fillId="0" borderId="7" xfId="0" applyNumberFormat="1" applyFont="1" applyFill="1" applyBorder="1" applyAlignment="1">
      <alignment horizontal="center" vertical="center" wrapText="1"/>
    </xf>
    <xf numFmtId="2" fontId="3" fillId="0" borderId="7" xfId="0" applyNumberFormat="1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" xfId="5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2" fontId="3" fillId="0" borderId="4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 indent="2"/>
    </xf>
    <xf numFmtId="1" fontId="3" fillId="0" borderId="4" xfId="0" applyNumberFormat="1" applyFont="1" applyFill="1" applyBorder="1" applyAlignment="1">
      <alignment horizontal="center" vertical="center" wrapText="1"/>
    </xf>
    <xf numFmtId="0" fontId="3" fillId="0" borderId="1" xfId="6" applyFont="1" applyFill="1" applyBorder="1" applyAlignment="1">
      <alignment horizontal="center" vertical="center" wrapText="1"/>
    </xf>
    <xf numFmtId="0" fontId="3" fillId="0" borderId="7" xfId="5" applyFont="1" applyFill="1" applyBorder="1" applyAlignment="1">
      <alignment horizontal="center" vertical="center" wrapText="1"/>
    </xf>
    <xf numFmtId="1" fontId="3" fillId="0" borderId="7" xfId="0" applyNumberFormat="1" applyFont="1" applyFill="1" applyBorder="1" applyAlignment="1">
      <alignment horizontal="center" vertical="center"/>
    </xf>
    <xf numFmtId="165" fontId="3" fillId="0" borderId="7" xfId="1" applyNumberFormat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 wrapText="1"/>
    </xf>
    <xf numFmtId="1" fontId="5" fillId="0" borderId="6" xfId="0" applyNumberFormat="1" applyFont="1" applyFill="1" applyBorder="1" applyAlignment="1">
      <alignment horizontal="center" vertical="center" wrapText="1"/>
    </xf>
    <xf numFmtId="2" fontId="5" fillId="0" borderId="6" xfId="0" applyNumberFormat="1" applyFont="1" applyFill="1" applyBorder="1" applyAlignment="1">
      <alignment horizontal="center" vertical="center" wrapText="1"/>
    </xf>
    <xf numFmtId="165" fontId="5" fillId="0" borderId="6" xfId="1" applyNumberFormat="1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165" fontId="5" fillId="0" borderId="1" xfId="1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164" fontId="3" fillId="0" borderId="0" xfId="0" applyNumberFormat="1" applyFont="1" applyFill="1" applyBorder="1"/>
    <xf numFmtId="165" fontId="3" fillId="0" borderId="1" xfId="1" applyNumberFormat="1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7" xfId="2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/>
    </xf>
    <xf numFmtId="164" fontId="3" fillId="0" borderId="0" xfId="0" applyNumberFormat="1" applyFont="1" applyFill="1"/>
    <xf numFmtId="0" fontId="3" fillId="0" borderId="6" xfId="3" applyFont="1" applyFill="1" applyBorder="1" applyAlignment="1">
      <alignment horizontal="left" vertical="center" wrapText="1" indent="2"/>
    </xf>
    <xf numFmtId="0" fontId="3" fillId="0" borderId="6" xfId="0" applyFont="1" applyFill="1" applyBorder="1" applyAlignment="1">
      <alignment horizontal="center" vertical="center"/>
    </xf>
    <xf numFmtId="165" fontId="3" fillId="0" borderId="6" xfId="1" applyNumberFormat="1" applyFont="1" applyFill="1" applyBorder="1" applyAlignment="1">
      <alignment vertical="center"/>
    </xf>
    <xf numFmtId="0" fontId="3" fillId="0" borderId="10" xfId="0" applyFont="1" applyFill="1" applyBorder="1" applyAlignment="1">
      <alignment vertical="center" wrapText="1"/>
    </xf>
    <xf numFmtId="0" fontId="3" fillId="0" borderId="6" xfId="6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 wrapText="1" indent="2"/>
    </xf>
    <xf numFmtId="0" fontId="3" fillId="0" borderId="8" xfId="3" applyFont="1" applyFill="1" applyBorder="1" applyAlignment="1">
      <alignment vertical="center" wrapText="1"/>
    </xf>
    <xf numFmtId="0" fontId="3" fillId="0" borderId="5" xfId="3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11" xfId="3" applyFont="1" applyFill="1" applyBorder="1" applyAlignment="1">
      <alignment vertical="center" wrapText="1"/>
    </xf>
    <xf numFmtId="0" fontId="3" fillId="0" borderId="4" xfId="2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 vertical="center" wrapText="1"/>
    </xf>
    <xf numFmtId="6" fontId="3" fillId="0" borderId="11" xfId="0" applyNumberFormat="1" applyFont="1" applyFill="1" applyBorder="1" applyAlignment="1">
      <alignment horizontal="left" vertical="center" wrapText="1"/>
    </xf>
    <xf numFmtId="6" fontId="3" fillId="0" borderId="5" xfId="0" applyNumberFormat="1" applyFont="1" applyFill="1" applyBorder="1" applyAlignment="1">
      <alignment horizontal="left" vertical="center" wrapText="1"/>
    </xf>
    <xf numFmtId="6" fontId="3" fillId="0" borderId="5" xfId="0" applyNumberFormat="1" applyFont="1" applyFill="1" applyBorder="1" applyAlignment="1">
      <alignment vertical="center" wrapText="1"/>
    </xf>
    <xf numFmtId="165" fontId="3" fillId="0" borderId="13" xfId="1" applyNumberFormat="1" applyFont="1" applyFill="1" applyBorder="1" applyAlignment="1">
      <alignment vertical="center" wrapText="1"/>
    </xf>
    <xf numFmtId="6" fontId="3" fillId="0" borderId="1" xfId="0" applyNumberFormat="1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 indent="2"/>
    </xf>
    <xf numFmtId="0" fontId="3" fillId="0" borderId="7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0" borderId="7" xfId="7" applyFont="1" applyFill="1" applyBorder="1" applyAlignment="1">
      <alignment horizontal="center" vertical="center" wrapText="1"/>
    </xf>
    <xf numFmtId="0" fontId="3" fillId="0" borderId="1" xfId="7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0" borderId="1" xfId="3" applyFont="1" applyFill="1" applyBorder="1" applyAlignment="1">
      <alignment vertical="center" wrapText="1"/>
    </xf>
    <xf numFmtId="0" fontId="3" fillId="0" borderId="0" xfId="0" applyFont="1" applyFill="1" applyAlignment="1">
      <alignment wrapText="1"/>
    </xf>
    <xf numFmtId="0" fontId="3" fillId="0" borderId="11" xfId="7" applyFont="1" applyFill="1" applyBorder="1" applyAlignment="1">
      <alignment vertical="center" wrapText="1"/>
    </xf>
    <xf numFmtId="0" fontId="3" fillId="0" borderId="4" xfId="7" applyFont="1" applyFill="1" applyBorder="1" applyAlignment="1">
      <alignment horizontal="center" vertical="center" wrapText="1"/>
    </xf>
    <xf numFmtId="0" fontId="3" fillId="0" borderId="6" xfId="7" applyFont="1" applyFill="1" applyBorder="1" applyAlignment="1">
      <alignment horizontal="center" vertical="center" wrapText="1"/>
    </xf>
    <xf numFmtId="0" fontId="5" fillId="0" borderId="6" xfId="7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vertical="center" wrapText="1"/>
    </xf>
    <xf numFmtId="0" fontId="3" fillId="0" borderId="7" xfId="3" applyFont="1" applyFill="1" applyBorder="1" applyAlignment="1">
      <alignment vertical="center" wrapText="1"/>
    </xf>
    <xf numFmtId="0" fontId="3" fillId="0" borderId="5" xfId="4" applyFont="1" applyFill="1" applyBorder="1" applyAlignment="1">
      <alignment horizontal="left" vertical="center" wrapText="1"/>
    </xf>
    <xf numFmtId="0" fontId="3" fillId="0" borderId="11" xfId="4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0" borderId="7" xfId="3" applyFont="1" applyFill="1" applyBorder="1" applyAlignment="1">
      <alignment horizontal="left" vertical="center" wrapText="1"/>
    </xf>
    <xf numFmtId="3" fontId="3" fillId="0" borderId="0" xfId="0" applyNumberFormat="1" applyFont="1" applyFill="1"/>
    <xf numFmtId="3" fontId="3" fillId="0" borderId="0" xfId="0" quotePrefix="1" applyNumberFormat="1" applyFont="1" applyFill="1"/>
    <xf numFmtId="0" fontId="5" fillId="0" borderId="5" xfId="0" applyFont="1" applyFill="1" applyBorder="1" applyAlignment="1">
      <alignment horizontal="left" vertical="center" wrapText="1"/>
    </xf>
    <xf numFmtId="1" fontId="5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0" xfId="3" applyFont="1" applyFill="1" applyBorder="1" applyAlignment="1">
      <alignment vertical="center" wrapText="1"/>
    </xf>
    <xf numFmtId="0" fontId="3" fillId="0" borderId="8" xfId="3" applyFont="1" applyFill="1" applyBorder="1" applyAlignment="1">
      <alignment horizontal="left" vertical="center" wrapText="1" indent="2"/>
    </xf>
    <xf numFmtId="0" fontId="3" fillId="0" borderId="8" xfId="0" applyFont="1" applyFill="1" applyBorder="1" applyAlignment="1">
      <alignment vertical="center" wrapText="1"/>
    </xf>
    <xf numFmtId="1" fontId="3" fillId="0" borderId="6" xfId="0" applyNumberFormat="1" applyFont="1" applyFill="1" applyBorder="1" applyAlignment="1">
      <alignment horizontal="center" vertical="center" wrapText="1"/>
    </xf>
    <xf numFmtId="0" fontId="5" fillId="0" borderId="7" xfId="8" applyFont="1" applyFill="1" applyBorder="1" applyAlignment="1">
      <alignment horizontal="center" vertical="center" wrapText="1"/>
    </xf>
    <xf numFmtId="0" fontId="5" fillId="0" borderId="7" xfId="8" applyFont="1" applyFill="1" applyBorder="1" applyAlignment="1">
      <alignment horizontal="center" vertical="center"/>
    </xf>
    <xf numFmtId="0" fontId="3" fillId="0" borderId="1" xfId="8" applyFont="1" applyFill="1" applyBorder="1" applyAlignment="1">
      <alignment horizontal="center" vertical="center" wrapText="1"/>
    </xf>
    <xf numFmtId="0" fontId="3" fillId="0" borderId="1" xfId="8" applyFont="1" applyFill="1" applyBorder="1" applyAlignment="1">
      <alignment horizontal="center" vertical="center"/>
    </xf>
    <xf numFmtId="0" fontId="3" fillId="0" borderId="6" xfId="2" applyFont="1" applyFill="1" applyBorder="1" applyAlignment="1">
      <alignment horizontal="center" vertical="center" wrapText="1"/>
    </xf>
    <xf numFmtId="3" fontId="5" fillId="0" borderId="7" xfId="0" applyNumberFormat="1" applyFont="1" applyFill="1" applyBorder="1" applyAlignment="1">
      <alignment horizontal="center" vertical="center" wrapText="1"/>
    </xf>
    <xf numFmtId="3" fontId="5" fillId="0" borderId="5" xfId="0" applyNumberFormat="1" applyFont="1" applyFill="1" applyBorder="1" applyAlignment="1">
      <alignment horizontal="left" vertical="center" wrapText="1"/>
    </xf>
    <xf numFmtId="3" fontId="3" fillId="0" borderId="1" xfId="0" applyNumberFormat="1" applyFont="1" applyFill="1" applyBorder="1" applyAlignment="1">
      <alignment horizontal="left" vertical="center" wrapText="1"/>
    </xf>
    <xf numFmtId="3" fontId="3" fillId="0" borderId="0" xfId="0" applyNumberFormat="1" applyFont="1" applyFill="1" applyAlignment="1">
      <alignment horizontal="left"/>
    </xf>
    <xf numFmtId="0" fontId="5" fillId="0" borderId="6" xfId="0" applyFont="1" applyFill="1" applyBorder="1" applyAlignment="1">
      <alignment horizontal="center" vertical="center" wrapText="1"/>
    </xf>
    <xf numFmtId="164" fontId="5" fillId="0" borderId="0" xfId="0" applyNumberFormat="1" applyFont="1" applyFill="1"/>
    <xf numFmtId="165" fontId="3" fillId="0" borderId="7" xfId="1" applyNumberFormat="1" applyFont="1" applyFill="1" applyBorder="1" applyAlignment="1">
      <alignment horizontal="right" vertical="center" wrapText="1"/>
    </xf>
    <xf numFmtId="165" fontId="3" fillId="0" borderId="4" xfId="1" applyNumberFormat="1" applyFont="1" applyFill="1" applyBorder="1" applyAlignment="1">
      <alignment horizontal="right" vertical="center" wrapText="1"/>
    </xf>
    <xf numFmtId="0" fontId="10" fillId="0" borderId="0" xfId="0" applyFont="1" applyFill="1"/>
    <xf numFmtId="4" fontId="3" fillId="0" borderId="0" xfId="0" applyNumberFormat="1" applyFont="1" applyFill="1" applyAlignment="1">
      <alignment wrapText="1"/>
    </xf>
    <xf numFmtId="164" fontId="6" fillId="0" borderId="0" xfId="0" applyNumberFormat="1" applyFont="1" applyFill="1" applyAlignment="1">
      <alignment horizontal="right"/>
    </xf>
    <xf numFmtId="0" fontId="3" fillId="0" borderId="3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6" xfId="5" applyFont="1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/>
    </xf>
    <xf numFmtId="0" fontId="3" fillId="0" borderId="0" xfId="3" applyFont="1" applyFill="1" applyBorder="1" applyAlignment="1">
      <alignment horizontal="left" vertical="center" wrapText="1" indent="2"/>
    </xf>
    <xf numFmtId="0" fontId="3" fillId="0" borderId="1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3" fontId="3" fillId="0" borderId="11" xfId="0" applyNumberFormat="1" applyFont="1" applyFill="1" applyBorder="1" applyAlignment="1">
      <alignment horizontal="left" vertical="center" wrapText="1"/>
    </xf>
    <xf numFmtId="0" fontId="3" fillId="0" borderId="2" xfId="3" applyFont="1" applyFill="1" applyBorder="1" applyAlignment="1">
      <alignment vertical="center" wrapText="1"/>
    </xf>
    <xf numFmtId="164" fontId="3" fillId="0" borderId="0" xfId="1" applyNumberFormat="1" applyFont="1" applyFill="1" applyAlignment="1">
      <alignment wrapText="1"/>
    </xf>
    <xf numFmtId="164" fontId="5" fillId="0" borderId="0" xfId="1" applyNumberFormat="1" applyFont="1" applyFill="1" applyAlignment="1">
      <alignment wrapText="1"/>
    </xf>
    <xf numFmtId="165" fontId="3" fillId="0" borderId="1" xfId="1" applyNumberFormat="1" applyFont="1" applyFill="1" applyBorder="1" applyAlignment="1">
      <alignment horizontal="right" vertical="center" wrapText="1"/>
    </xf>
    <xf numFmtId="165" fontId="3" fillId="0" borderId="6" xfId="1" applyNumberFormat="1" applyFont="1" applyFill="1" applyBorder="1" applyAlignment="1">
      <alignment horizontal="right" vertical="center" wrapText="1"/>
    </xf>
    <xf numFmtId="165" fontId="5" fillId="0" borderId="6" xfId="1" applyNumberFormat="1" applyFont="1" applyFill="1" applyBorder="1" applyAlignment="1">
      <alignment horizontal="right" vertical="center" wrapText="1"/>
    </xf>
    <xf numFmtId="165" fontId="3" fillId="0" borderId="14" xfId="1" applyNumberFormat="1" applyFont="1" applyFill="1" applyBorder="1" applyAlignment="1">
      <alignment vertical="center" wrapText="1"/>
    </xf>
    <xf numFmtId="165" fontId="3" fillId="0" borderId="3" xfId="1" applyNumberFormat="1" applyFont="1" applyFill="1" applyBorder="1" applyAlignment="1">
      <alignment vertical="center" wrapText="1"/>
    </xf>
    <xf numFmtId="164" fontId="6" fillId="0" borderId="0" xfId="1" applyNumberFormat="1" applyFont="1" applyFill="1" applyAlignment="1">
      <alignment wrapText="1"/>
    </xf>
    <xf numFmtId="165" fontId="3" fillId="0" borderId="11" xfId="1" applyNumberFormat="1" applyFont="1" applyFill="1" applyBorder="1" applyAlignment="1">
      <alignment vertical="center" wrapText="1"/>
    </xf>
    <xf numFmtId="165" fontId="3" fillId="0" borderId="5" xfId="1" applyNumberFormat="1" applyFont="1" applyFill="1" applyBorder="1" applyAlignment="1">
      <alignment vertical="center" wrapText="1"/>
    </xf>
    <xf numFmtId="165" fontId="3" fillId="0" borderId="5" xfId="1" applyNumberFormat="1" applyFont="1" applyFill="1" applyBorder="1" applyAlignment="1">
      <alignment horizontal="right" vertical="center" wrapText="1"/>
    </xf>
    <xf numFmtId="0" fontId="3" fillId="0" borderId="7" xfId="0" applyFont="1" applyFill="1" applyBorder="1" applyAlignment="1">
      <alignment horizontal="left" vertical="center" wrapText="1" indent="2"/>
    </xf>
    <xf numFmtId="0" fontId="3" fillId="0" borderId="5" xfId="0" applyFont="1" applyFill="1" applyBorder="1" applyAlignment="1">
      <alignment horizontal="left" vertical="center" wrapText="1" indent="2"/>
    </xf>
    <xf numFmtId="2" fontId="3" fillId="0" borderId="6" xfId="0" applyNumberFormat="1" applyFont="1" applyFill="1" applyBorder="1" applyAlignment="1">
      <alignment horizontal="center" vertical="center" wrapText="1"/>
    </xf>
    <xf numFmtId="0" fontId="3" fillId="0" borderId="7" xfId="3" applyFont="1" applyFill="1" applyBorder="1" applyAlignment="1">
      <alignment horizontal="left" vertical="center" wrapText="1" indent="2"/>
    </xf>
    <xf numFmtId="0" fontId="3" fillId="0" borderId="2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/>
    </xf>
    <xf numFmtId="0" fontId="3" fillId="0" borderId="5" xfId="3" applyFont="1" applyFill="1" applyBorder="1" applyAlignment="1">
      <alignment horizontal="left" vertical="center" wrapText="1" indent="2"/>
    </xf>
    <xf numFmtId="0" fontId="3" fillId="0" borderId="11" xfId="2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left" vertical="center" wrapText="1" indent="2"/>
    </xf>
    <xf numFmtId="1" fontId="6" fillId="0" borderId="0" xfId="0" applyNumberFormat="1" applyFont="1" applyFill="1" applyAlignment="1">
      <alignment horizontal="center" wrapText="1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textRotation="90" wrapText="1"/>
    </xf>
    <xf numFmtId="0" fontId="5" fillId="0" borderId="4" xfId="0" applyFont="1" applyFill="1" applyBorder="1" applyAlignment="1">
      <alignment horizontal="center" vertical="center" textRotation="90" wrapText="1"/>
    </xf>
    <xf numFmtId="0" fontId="5" fillId="0" borderId="6" xfId="0" applyFont="1" applyFill="1" applyBorder="1" applyAlignment="1">
      <alignment horizontal="center" vertical="center" textRotation="90" wrapText="1"/>
    </xf>
    <xf numFmtId="164" fontId="5" fillId="0" borderId="2" xfId="1" applyNumberFormat="1" applyFont="1" applyFill="1" applyBorder="1" applyAlignment="1">
      <alignment horizontal="center"/>
    </xf>
    <xf numFmtId="164" fontId="5" fillId="0" borderId="3" xfId="1" applyNumberFormat="1" applyFont="1" applyFill="1" applyBorder="1" applyAlignment="1">
      <alignment horizontal="center"/>
    </xf>
    <xf numFmtId="164" fontId="5" fillId="0" borderId="1" xfId="1" applyNumberFormat="1" applyFont="1" applyFill="1" applyBorder="1" applyAlignment="1">
      <alignment horizontal="center" vertical="center" wrapText="1"/>
    </xf>
    <xf numFmtId="164" fontId="5" fillId="0" borderId="6" xfId="1" applyNumberFormat="1" applyFont="1" applyFill="1" applyBorder="1" applyAlignment="1">
      <alignment horizontal="center" vertical="center" wrapText="1"/>
    </xf>
    <xf numFmtId="164" fontId="5" fillId="0" borderId="5" xfId="1" applyNumberFormat="1" applyFont="1" applyFill="1" applyBorder="1" applyAlignment="1">
      <alignment horizontal="center" vertical="center" wrapText="1"/>
    </xf>
    <xf numFmtId="164" fontId="5" fillId="0" borderId="3" xfId="1" applyNumberFormat="1" applyFont="1" applyFill="1" applyBorder="1" applyAlignment="1">
      <alignment horizontal="center" vertical="center" wrapText="1"/>
    </xf>
  </cellXfs>
  <cellStyles count="9">
    <cellStyle name="Dobry" xfId="2" builtinId="26"/>
    <cellStyle name="Dziesiętny" xfId="1" builtinId="3"/>
    <cellStyle name="Normalny" xfId="0" builtinId="0"/>
    <cellStyle name="Normalny 15" xfId="8" xr:uid="{00000000-0005-0000-0000-000003000000}"/>
    <cellStyle name="Normalny 2" xfId="4" xr:uid="{00000000-0005-0000-0000-000004000000}"/>
    <cellStyle name="Normalny 3" xfId="3" xr:uid="{00000000-0005-0000-0000-000005000000}"/>
    <cellStyle name="Normalny 7" xfId="5" xr:uid="{00000000-0005-0000-0000-000006000000}"/>
    <cellStyle name="Normalny 8" xfId="6" xr:uid="{00000000-0005-0000-0000-000007000000}"/>
    <cellStyle name="Normalny 9" xfId="7" xr:uid="{00000000-0005-0000-0000-000008000000}"/>
  </cellStyles>
  <dxfs count="0"/>
  <tableStyles count="0" defaultTableStyle="TableStyleMedium2" defaultPivotStyle="PivotStyleLight16"/>
  <colors>
    <mruColors>
      <color rgb="FFF1C1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66"/>
  <sheetViews>
    <sheetView showGridLines="0" tabSelected="1" topLeftCell="B631" zoomScale="110" zoomScaleNormal="110" zoomScaleSheetLayoutView="100" workbookViewId="0">
      <selection activeCell="C643" sqref="C643"/>
    </sheetView>
  </sheetViews>
  <sheetFormatPr defaultColWidth="9.109375" defaultRowHeight="14.4" outlineLevelRow="1" outlineLevelCol="1"/>
  <cols>
    <col min="1" max="1" width="3.33203125" style="1" hidden="1" customWidth="1" outlineLevel="1"/>
    <col min="2" max="2" width="18.5546875" style="2" customWidth="1" collapsed="1"/>
    <col min="3" max="3" width="64.6640625" style="1" customWidth="1"/>
    <col min="4" max="4" width="5.6640625" style="2" customWidth="1"/>
    <col min="5" max="5" width="6.33203125" style="2" customWidth="1"/>
    <col min="6" max="6" width="10.6640625" style="2" customWidth="1"/>
    <col min="7" max="7" width="12.6640625" style="3" customWidth="1"/>
    <col min="8" max="9" width="12.6640625" style="159" customWidth="1"/>
    <col min="10" max="10" width="47.33203125" style="1" customWidth="1"/>
    <col min="11" max="11" width="23.88671875" style="1" customWidth="1"/>
    <col min="12" max="12" width="21.88671875" style="1" customWidth="1"/>
    <col min="13" max="13" width="12.33203125" style="147" customWidth="1"/>
    <col min="14" max="17" width="25.109375" style="147" customWidth="1"/>
    <col min="18" max="16384" width="9.109375" style="147"/>
  </cols>
  <sheetData>
    <row r="1" spans="1:12">
      <c r="G1" s="5"/>
    </row>
    <row r="2" spans="1:12">
      <c r="B2" s="180" t="s">
        <v>0</v>
      </c>
      <c r="C2" s="180"/>
      <c r="F2" s="4"/>
      <c r="G2" s="5"/>
      <c r="H2" s="166"/>
      <c r="I2" s="160"/>
      <c r="J2" s="126"/>
    </row>
    <row r="3" spans="1:12" ht="15" customHeight="1">
      <c r="A3" s="1" t="s">
        <v>7</v>
      </c>
      <c r="B3" s="181" t="s">
        <v>1</v>
      </c>
      <c r="C3" s="181" t="s">
        <v>2</v>
      </c>
      <c r="D3" s="184" t="s">
        <v>3</v>
      </c>
      <c r="E3" s="184" t="s">
        <v>4</v>
      </c>
      <c r="F3" s="181" t="s">
        <v>5</v>
      </c>
      <c r="G3" s="187" t="s">
        <v>6</v>
      </c>
      <c r="H3" s="187"/>
      <c r="I3" s="188"/>
      <c r="J3" s="85"/>
    </row>
    <row r="4" spans="1:12" ht="15.75" customHeight="1">
      <c r="A4" s="1" t="s">
        <v>7</v>
      </c>
      <c r="B4" s="182"/>
      <c r="C4" s="182"/>
      <c r="D4" s="185"/>
      <c r="E4" s="185"/>
      <c r="F4" s="182"/>
      <c r="G4" s="189" t="s">
        <v>1049</v>
      </c>
      <c r="H4" s="191" t="s">
        <v>8</v>
      </c>
      <c r="I4" s="192"/>
      <c r="K4" s="179"/>
    </row>
    <row r="5" spans="1:12" ht="25.2" customHeight="1">
      <c r="A5" s="1" t="s">
        <v>7</v>
      </c>
      <c r="B5" s="183"/>
      <c r="C5" s="183"/>
      <c r="D5" s="186"/>
      <c r="E5" s="186"/>
      <c r="F5" s="183"/>
      <c r="G5" s="190"/>
      <c r="H5" s="7" t="s">
        <v>1048</v>
      </c>
      <c r="I5" s="7" t="s">
        <v>9</v>
      </c>
      <c r="J5" s="85"/>
      <c r="K5" s="179"/>
    </row>
    <row r="6" spans="1:12" ht="12" customHeight="1">
      <c r="A6" s="1" t="s">
        <v>7</v>
      </c>
      <c r="B6" s="9">
        <v>1</v>
      </c>
      <c r="C6" s="9">
        <v>2</v>
      </c>
      <c r="D6" s="9">
        <v>3</v>
      </c>
      <c r="E6" s="9">
        <v>4</v>
      </c>
      <c r="F6" s="9">
        <v>5</v>
      </c>
      <c r="G6" s="10">
        <v>6</v>
      </c>
      <c r="H6" s="10">
        <v>7</v>
      </c>
      <c r="I6" s="10">
        <v>8</v>
      </c>
      <c r="J6" s="8"/>
      <c r="K6" s="179"/>
      <c r="L6" s="8"/>
    </row>
    <row r="7" spans="1:12" ht="22.5" customHeight="1">
      <c r="A7" s="1" t="s">
        <v>7</v>
      </c>
      <c r="B7" s="11"/>
      <c r="C7" s="12" t="s">
        <v>10</v>
      </c>
      <c r="D7" s="13"/>
      <c r="E7" s="13"/>
      <c r="F7" s="14"/>
      <c r="G7" s="15">
        <f t="shared" ref="G7:G15" si="0">H7+I7</f>
        <v>662953297</v>
      </c>
      <c r="H7" s="15">
        <f>H19+H28+H54+H65+H239+H257+H461+H470+H526+H593+H629+H646</f>
        <v>602042275</v>
      </c>
      <c r="I7" s="15">
        <f>I19+I28+I54+I65+I239+I257+I461+I470+I526+I593+I629+I646</f>
        <v>60911022</v>
      </c>
      <c r="J7" s="3"/>
      <c r="K7" s="6"/>
      <c r="L7" s="8"/>
    </row>
    <row r="8" spans="1:12" ht="22.5" customHeight="1" outlineLevel="1">
      <c r="A8" s="1" t="s">
        <v>7</v>
      </c>
      <c r="B8" s="11"/>
      <c r="C8" s="16" t="s">
        <v>11</v>
      </c>
      <c r="D8" s="13"/>
      <c r="E8" s="13"/>
      <c r="F8" s="14"/>
      <c r="G8" s="15">
        <f t="shared" si="0"/>
        <v>569051134</v>
      </c>
      <c r="H8" s="15">
        <f>H7-H9-H10-H12-H13-H14-H15-H16-H17-H11</f>
        <v>524700070</v>
      </c>
      <c r="I8" s="15">
        <f>I7-I9-I10-I12-I13-I14-I15-I16-I17-I11</f>
        <v>44351064</v>
      </c>
      <c r="K8" s="18"/>
      <c r="L8" s="18"/>
    </row>
    <row r="9" spans="1:12" ht="22.5" customHeight="1" outlineLevel="1">
      <c r="A9" s="1" t="s">
        <v>7</v>
      </c>
      <c r="B9" s="11"/>
      <c r="C9" s="16" t="s">
        <v>12</v>
      </c>
      <c r="D9" s="13"/>
      <c r="E9" s="13"/>
      <c r="F9" s="19"/>
      <c r="G9" s="15">
        <f t="shared" si="0"/>
        <v>38574147</v>
      </c>
      <c r="H9" s="15">
        <f>+H145+H148+H161+H179+H222+H384+H413+H474+H607+H639+H642+H645</f>
        <v>38469189</v>
      </c>
      <c r="I9" s="15">
        <f>+I145+I148+I161+I179+I222+I384+I413+I474+I607+I639+I642+I645</f>
        <v>104958</v>
      </c>
      <c r="K9" s="18"/>
      <c r="L9" s="18"/>
    </row>
    <row r="10" spans="1:12" ht="22.5" customHeight="1" outlineLevel="1">
      <c r="A10" s="1" t="s">
        <v>7</v>
      </c>
      <c r="B10" s="20"/>
      <c r="C10" s="16" t="s">
        <v>13</v>
      </c>
      <c r="D10" s="12"/>
      <c r="E10" s="12"/>
      <c r="F10" s="21"/>
      <c r="G10" s="15">
        <f t="shared" si="0"/>
        <v>1149578</v>
      </c>
      <c r="H10" s="15">
        <f>+H606+H638</f>
        <v>1149578</v>
      </c>
      <c r="I10" s="15"/>
      <c r="K10" s="18"/>
      <c r="L10" s="18"/>
    </row>
    <row r="11" spans="1:12" ht="22.5" customHeight="1" outlineLevel="1">
      <c r="A11" s="1" t="s">
        <v>7</v>
      </c>
      <c r="B11" s="20"/>
      <c r="C11" s="16" t="s">
        <v>14</v>
      </c>
      <c r="D11" s="23"/>
      <c r="E11" s="23"/>
      <c r="F11" s="23"/>
      <c r="G11" s="15">
        <f t="shared" si="0"/>
        <v>17500000</v>
      </c>
      <c r="H11" s="15">
        <f>+H39+H308</f>
        <v>2500000</v>
      </c>
      <c r="I11" s="15">
        <f>+I39+I308</f>
        <v>15000000</v>
      </c>
      <c r="K11" s="18"/>
      <c r="L11" s="18"/>
    </row>
    <row r="12" spans="1:12" ht="22.5" customHeight="1" outlineLevel="1">
      <c r="A12" s="1" t="s">
        <v>7</v>
      </c>
      <c r="B12" s="20"/>
      <c r="C12" s="16" t="s">
        <v>15</v>
      </c>
      <c r="D12" s="23"/>
      <c r="E12" s="23"/>
      <c r="F12" s="23"/>
      <c r="G12" s="15">
        <f t="shared" si="0"/>
        <v>2450000</v>
      </c>
      <c r="H12" s="15">
        <f>+H183</f>
        <v>2450000</v>
      </c>
      <c r="I12" s="15"/>
      <c r="K12" s="18"/>
      <c r="L12" s="18"/>
    </row>
    <row r="13" spans="1:12" ht="22.5" customHeight="1" outlineLevel="1">
      <c r="A13" s="1" t="s">
        <v>7</v>
      </c>
      <c r="B13" s="20"/>
      <c r="C13" s="16" t="s">
        <v>16</v>
      </c>
      <c r="D13" s="22"/>
      <c r="E13" s="22"/>
      <c r="F13" s="22"/>
      <c r="G13" s="15">
        <f t="shared" si="0"/>
        <v>4756960</v>
      </c>
      <c r="H13" s="15">
        <f>+H113</f>
        <v>4756960</v>
      </c>
      <c r="I13" s="15"/>
      <c r="K13" s="18"/>
      <c r="L13" s="18"/>
    </row>
    <row r="14" spans="1:12" ht="22.5" customHeight="1" outlineLevel="1">
      <c r="A14" s="1" t="s">
        <v>7</v>
      </c>
      <c r="B14" s="20"/>
      <c r="C14" s="16" t="s">
        <v>17</v>
      </c>
      <c r="D14" s="22"/>
      <c r="E14" s="22"/>
      <c r="F14" s="22"/>
      <c r="G14" s="15">
        <f t="shared" si="0"/>
        <v>5905937</v>
      </c>
      <c r="H14" s="15">
        <f>+H192</f>
        <v>5905937</v>
      </c>
      <c r="I14" s="15"/>
      <c r="K14" s="18"/>
      <c r="L14" s="18"/>
    </row>
    <row r="15" spans="1:12" ht="22.5" customHeight="1" outlineLevel="1">
      <c r="A15" s="1" t="s">
        <v>7</v>
      </c>
      <c r="B15" s="20"/>
      <c r="C15" s="16" t="s">
        <v>18</v>
      </c>
      <c r="D15" s="22"/>
      <c r="E15" s="22"/>
      <c r="F15" s="22"/>
      <c r="G15" s="15">
        <f t="shared" si="0"/>
        <v>420000</v>
      </c>
      <c r="H15" s="15">
        <f>+H599</f>
        <v>420000</v>
      </c>
      <c r="I15" s="15"/>
      <c r="K15" s="18"/>
      <c r="L15" s="18"/>
    </row>
    <row r="16" spans="1:12" ht="22.5" customHeight="1" outlineLevel="1">
      <c r="A16" s="1" t="s">
        <v>7</v>
      </c>
      <c r="B16" s="24"/>
      <c r="C16" s="25" t="s">
        <v>19</v>
      </c>
      <c r="D16" s="22"/>
      <c r="E16" s="22"/>
      <c r="F16" s="13"/>
      <c r="G16" s="15">
        <f t="shared" ref="G16:G17" si="1">H16+I16</f>
        <v>8473600</v>
      </c>
      <c r="H16" s="15">
        <v>8233600</v>
      </c>
      <c r="I16" s="15">
        <v>240000</v>
      </c>
      <c r="K16" s="18"/>
      <c r="L16" s="18"/>
    </row>
    <row r="17" spans="1:12" ht="22.5" customHeight="1" outlineLevel="1">
      <c r="A17" s="1" t="s">
        <v>7</v>
      </c>
      <c r="B17" s="20"/>
      <c r="C17" s="26" t="s">
        <v>22</v>
      </c>
      <c r="D17" s="22"/>
      <c r="E17" s="22"/>
      <c r="F17" s="13"/>
      <c r="G17" s="15">
        <f t="shared" si="1"/>
        <v>14671941</v>
      </c>
      <c r="H17" s="15">
        <v>13456941</v>
      </c>
      <c r="I17" s="15">
        <v>1215000</v>
      </c>
      <c r="J17" s="3"/>
      <c r="K17" s="18"/>
      <c r="L17" s="142"/>
    </row>
    <row r="18" spans="1:12" ht="4.5" customHeight="1" outlineLevel="1">
      <c r="A18" s="1" t="s">
        <v>7</v>
      </c>
      <c r="B18" s="11"/>
      <c r="C18" s="26"/>
      <c r="D18" s="13"/>
      <c r="E18" s="13"/>
      <c r="F18" s="14"/>
      <c r="G18" s="27"/>
      <c r="H18" s="27"/>
      <c r="I18" s="28"/>
      <c r="K18" s="18"/>
      <c r="L18" s="18"/>
    </row>
    <row r="19" spans="1:12" ht="22.5" customHeight="1">
      <c r="A19" s="1" t="s">
        <v>7</v>
      </c>
      <c r="B19" s="29"/>
      <c r="C19" s="30" t="s">
        <v>26</v>
      </c>
      <c r="D19" s="29"/>
      <c r="E19" s="29"/>
      <c r="F19" s="31"/>
      <c r="G19" s="15">
        <f>G20</f>
        <v>2051777</v>
      </c>
      <c r="H19" s="15"/>
      <c r="I19" s="15">
        <f>I20</f>
        <v>2051777</v>
      </c>
      <c r="K19" s="18"/>
      <c r="L19" s="18"/>
    </row>
    <row r="20" spans="1:12" ht="22.5" customHeight="1">
      <c r="A20" s="1" t="s">
        <v>7</v>
      </c>
      <c r="B20" s="29"/>
      <c r="C20" s="32" t="s">
        <v>27</v>
      </c>
      <c r="D20" s="29"/>
      <c r="E20" s="29"/>
      <c r="F20" s="31"/>
      <c r="G20" s="15">
        <f t="shared" ref="G20:G37" si="2">H20+I20</f>
        <v>2051777</v>
      </c>
      <c r="H20" s="15"/>
      <c r="I20" s="15">
        <f>I21+I23+I26+I25+I27</f>
        <v>2051777</v>
      </c>
      <c r="J20" s="144"/>
      <c r="K20" s="148"/>
      <c r="L20" s="18"/>
    </row>
    <row r="21" spans="1:12" ht="24" customHeight="1">
      <c r="A21" s="1" t="s">
        <v>7</v>
      </c>
      <c r="B21" s="33" t="s">
        <v>28</v>
      </c>
      <c r="C21" s="34" t="s">
        <v>29</v>
      </c>
      <c r="D21" s="36"/>
      <c r="E21" s="36"/>
      <c r="F21" s="37"/>
      <c r="G21" s="38">
        <f t="shared" si="2"/>
        <v>125405</v>
      </c>
      <c r="H21" s="38"/>
      <c r="I21" s="38">
        <f>I22</f>
        <v>125405</v>
      </c>
      <c r="J21" s="144"/>
      <c r="K21" s="148"/>
      <c r="L21" s="18"/>
    </row>
    <row r="22" spans="1:12">
      <c r="A22" s="1" t="s">
        <v>7</v>
      </c>
      <c r="B22" s="39"/>
      <c r="C22" s="40" t="s">
        <v>11</v>
      </c>
      <c r="D22" s="41">
        <v>851</v>
      </c>
      <c r="E22" s="41">
        <v>85111</v>
      </c>
      <c r="F22" s="41" t="s">
        <v>30</v>
      </c>
      <c r="G22" s="42">
        <f t="shared" si="2"/>
        <v>125405</v>
      </c>
      <c r="H22" s="43"/>
      <c r="I22" s="43">
        <v>125405</v>
      </c>
      <c r="J22" s="149"/>
      <c r="K22" s="18"/>
      <c r="L22" s="18"/>
    </row>
    <row r="23" spans="1:12" ht="24" customHeight="1">
      <c r="A23" s="1" t="s">
        <v>7</v>
      </c>
      <c r="B23" s="33" t="s">
        <v>31</v>
      </c>
      <c r="C23" s="34" t="s">
        <v>32</v>
      </c>
      <c r="D23" s="36"/>
      <c r="E23" s="36"/>
      <c r="F23" s="37"/>
      <c r="G23" s="38">
        <f t="shared" si="2"/>
        <v>148593</v>
      </c>
      <c r="H23" s="38"/>
      <c r="I23" s="38">
        <f>I24</f>
        <v>148593</v>
      </c>
      <c r="K23" s="18"/>
      <c r="L23" s="18"/>
    </row>
    <row r="24" spans="1:12">
      <c r="A24" s="1" t="s">
        <v>7</v>
      </c>
      <c r="B24" s="39"/>
      <c r="C24" s="91" t="s">
        <v>11</v>
      </c>
      <c r="D24" s="41">
        <v>851</v>
      </c>
      <c r="E24" s="41">
        <v>85111</v>
      </c>
      <c r="F24" s="41" t="s">
        <v>30</v>
      </c>
      <c r="G24" s="43">
        <f t="shared" si="2"/>
        <v>148593</v>
      </c>
      <c r="H24" s="43"/>
      <c r="I24" s="43">
        <v>148593</v>
      </c>
      <c r="K24" s="18"/>
      <c r="L24" s="18"/>
    </row>
    <row r="25" spans="1:12" ht="24" customHeight="1">
      <c r="A25" s="1" t="s">
        <v>7</v>
      </c>
      <c r="B25" s="44" t="s">
        <v>799</v>
      </c>
      <c r="C25" s="73" t="s">
        <v>800</v>
      </c>
      <c r="D25" s="46">
        <v>851</v>
      </c>
      <c r="E25" s="46">
        <v>85111</v>
      </c>
      <c r="F25" s="46" t="s">
        <v>30</v>
      </c>
      <c r="G25" s="47">
        <f t="shared" si="2"/>
        <v>1000000</v>
      </c>
      <c r="H25" s="47"/>
      <c r="I25" s="47">
        <v>1000000</v>
      </c>
      <c r="K25" s="18"/>
      <c r="L25" s="18"/>
    </row>
    <row r="26" spans="1:12" ht="24" customHeight="1">
      <c r="A26" s="1" t="s">
        <v>7</v>
      </c>
      <c r="B26" s="44" t="s">
        <v>33</v>
      </c>
      <c r="C26" s="45" t="s">
        <v>34</v>
      </c>
      <c r="D26" s="46">
        <v>851</v>
      </c>
      <c r="E26" s="46">
        <v>85117</v>
      </c>
      <c r="F26" s="46" t="s">
        <v>30</v>
      </c>
      <c r="G26" s="47">
        <f t="shared" si="2"/>
        <v>297779</v>
      </c>
      <c r="H26" s="47"/>
      <c r="I26" s="47">
        <v>297779</v>
      </c>
      <c r="K26" s="18"/>
      <c r="L26" s="18"/>
    </row>
    <row r="27" spans="1:12" ht="24" customHeight="1">
      <c r="A27" s="1" t="s">
        <v>7</v>
      </c>
      <c r="B27" s="44" t="s">
        <v>982</v>
      </c>
      <c r="C27" s="56" t="s">
        <v>798</v>
      </c>
      <c r="D27" s="46">
        <v>851</v>
      </c>
      <c r="E27" s="46">
        <v>85111</v>
      </c>
      <c r="F27" s="46" t="s">
        <v>30</v>
      </c>
      <c r="G27" s="47">
        <f t="shared" si="2"/>
        <v>480000</v>
      </c>
      <c r="H27" s="47"/>
      <c r="I27" s="47">
        <v>480000</v>
      </c>
      <c r="K27" s="18"/>
      <c r="L27" s="18"/>
    </row>
    <row r="28" spans="1:12" ht="22.5" customHeight="1">
      <c r="A28" s="1" t="s">
        <v>7</v>
      </c>
      <c r="B28" s="29"/>
      <c r="C28" s="48" t="s">
        <v>35</v>
      </c>
      <c r="D28" s="29"/>
      <c r="E28" s="29"/>
      <c r="F28" s="31"/>
      <c r="G28" s="15">
        <f t="shared" si="2"/>
        <v>44101599</v>
      </c>
      <c r="H28" s="15">
        <f>+H29+H42+H50</f>
        <v>10180000</v>
      </c>
      <c r="I28" s="15">
        <f>+I29+I42+I50</f>
        <v>33921599</v>
      </c>
      <c r="K28" s="18"/>
      <c r="L28" s="18"/>
    </row>
    <row r="29" spans="1:12" ht="22.5" customHeight="1">
      <c r="A29" s="1" t="s">
        <v>7</v>
      </c>
      <c r="B29" s="29"/>
      <c r="C29" s="49" t="s">
        <v>36</v>
      </c>
      <c r="D29" s="50"/>
      <c r="E29" s="50"/>
      <c r="F29" s="51"/>
      <c r="G29" s="15">
        <f t="shared" si="2"/>
        <v>37800000</v>
      </c>
      <c r="H29" s="15">
        <f>H30+H31+H32+H33+H34+H35+H36+H37+H40+H41</f>
        <v>5300000</v>
      </c>
      <c r="I29" s="15">
        <f>I30+I31+I32+I33+I34+I35+I36+I37+I40+I41</f>
        <v>32500000</v>
      </c>
      <c r="K29" s="18"/>
      <c r="L29" s="18"/>
    </row>
    <row r="30" spans="1:12" ht="24" customHeight="1">
      <c r="A30" s="1" t="s">
        <v>7</v>
      </c>
      <c r="B30" s="33" t="s">
        <v>37</v>
      </c>
      <c r="C30" s="34" t="s">
        <v>38</v>
      </c>
      <c r="D30" s="52">
        <v>852</v>
      </c>
      <c r="E30" s="52">
        <v>85219</v>
      </c>
      <c r="F30" s="53" t="s">
        <v>39</v>
      </c>
      <c r="G30" s="38">
        <f t="shared" si="2"/>
        <v>2200000</v>
      </c>
      <c r="H30" s="38">
        <v>2200000</v>
      </c>
      <c r="I30" s="38"/>
      <c r="K30" s="18"/>
      <c r="L30" s="18"/>
    </row>
    <row r="31" spans="1:12" ht="24" customHeight="1">
      <c r="A31" s="1" t="s">
        <v>7</v>
      </c>
      <c r="B31" s="33" t="s">
        <v>40</v>
      </c>
      <c r="C31" s="34" t="s">
        <v>41</v>
      </c>
      <c r="D31" s="52">
        <v>852</v>
      </c>
      <c r="E31" s="52">
        <v>85202</v>
      </c>
      <c r="F31" s="53" t="s">
        <v>39</v>
      </c>
      <c r="G31" s="38">
        <f t="shared" si="2"/>
        <v>6500000</v>
      </c>
      <c r="H31" s="38"/>
      <c r="I31" s="38">
        <v>6500000</v>
      </c>
      <c r="K31" s="18"/>
      <c r="L31" s="18"/>
    </row>
    <row r="32" spans="1:12" ht="24" customHeight="1">
      <c r="A32" s="1" t="s">
        <v>7</v>
      </c>
      <c r="B32" s="44" t="s">
        <v>42</v>
      </c>
      <c r="C32" s="45" t="s">
        <v>43</v>
      </c>
      <c r="D32" s="54">
        <v>852</v>
      </c>
      <c r="E32" s="54">
        <v>85295</v>
      </c>
      <c r="F32" s="55" t="s">
        <v>39</v>
      </c>
      <c r="G32" s="47">
        <f t="shared" si="2"/>
        <v>800000</v>
      </c>
      <c r="H32" s="47">
        <v>800000</v>
      </c>
      <c r="I32" s="47"/>
      <c r="K32" s="18"/>
      <c r="L32" s="18"/>
    </row>
    <row r="33" spans="1:12" ht="24" customHeight="1">
      <c r="A33" s="1" t="s">
        <v>7</v>
      </c>
      <c r="B33" s="44" t="s">
        <v>44</v>
      </c>
      <c r="C33" s="45" t="s">
        <v>45</v>
      </c>
      <c r="D33" s="54">
        <v>852</v>
      </c>
      <c r="E33" s="54">
        <v>85295</v>
      </c>
      <c r="F33" s="55" t="s">
        <v>39</v>
      </c>
      <c r="G33" s="47">
        <f t="shared" si="2"/>
        <v>118000</v>
      </c>
      <c r="H33" s="145">
        <f>130000-12000</f>
        <v>118000</v>
      </c>
      <c r="I33" s="47"/>
      <c r="K33" s="18"/>
      <c r="L33" s="18"/>
    </row>
    <row r="34" spans="1:12" ht="24" customHeight="1">
      <c r="A34" s="1" t="s">
        <v>7</v>
      </c>
      <c r="B34" s="33" t="s">
        <v>46</v>
      </c>
      <c r="C34" s="34" t="s">
        <v>47</v>
      </c>
      <c r="D34" s="52">
        <v>852</v>
      </c>
      <c r="E34" s="52">
        <v>85202</v>
      </c>
      <c r="F34" s="53" t="s">
        <v>48</v>
      </c>
      <c r="G34" s="38">
        <f t="shared" si="2"/>
        <v>3800000</v>
      </c>
      <c r="H34" s="38"/>
      <c r="I34" s="38">
        <v>3800000</v>
      </c>
      <c r="K34" s="18"/>
      <c r="L34" s="18"/>
    </row>
    <row r="35" spans="1:12" ht="24" customHeight="1">
      <c r="A35" s="1" t="s">
        <v>7</v>
      </c>
      <c r="B35" s="53" t="s">
        <v>49</v>
      </c>
      <c r="C35" s="56" t="s">
        <v>50</v>
      </c>
      <c r="D35" s="57">
        <v>853</v>
      </c>
      <c r="E35" s="58">
        <v>85395</v>
      </c>
      <c r="F35" s="53" t="s">
        <v>51</v>
      </c>
      <c r="G35" s="38">
        <f t="shared" si="2"/>
        <v>500000</v>
      </c>
      <c r="H35" s="38"/>
      <c r="I35" s="38">
        <v>500000</v>
      </c>
      <c r="K35" s="18"/>
      <c r="L35" s="18"/>
    </row>
    <row r="36" spans="1:12" ht="24" customHeight="1">
      <c r="A36" s="1" t="s">
        <v>7</v>
      </c>
      <c r="B36" s="33" t="s">
        <v>52</v>
      </c>
      <c r="C36" s="56" t="s">
        <v>53</v>
      </c>
      <c r="D36" s="52">
        <v>852</v>
      </c>
      <c r="E36" s="52">
        <v>85295</v>
      </c>
      <c r="F36" s="53" t="s">
        <v>39</v>
      </c>
      <c r="G36" s="38">
        <f t="shared" si="2"/>
        <v>1200000</v>
      </c>
      <c r="H36" s="38"/>
      <c r="I36" s="38">
        <v>1200000</v>
      </c>
      <c r="K36" s="18"/>
      <c r="L36" s="18"/>
    </row>
    <row r="37" spans="1:12" ht="24" customHeight="1">
      <c r="A37" s="1" t="s">
        <v>7</v>
      </c>
      <c r="B37" s="53" t="s">
        <v>54</v>
      </c>
      <c r="C37" s="60" t="s">
        <v>55</v>
      </c>
      <c r="D37" s="52"/>
      <c r="E37" s="52"/>
      <c r="F37" s="53"/>
      <c r="G37" s="38">
        <f t="shared" si="2"/>
        <v>20500000</v>
      </c>
      <c r="H37" s="38"/>
      <c r="I37" s="38">
        <f>I38+I39</f>
        <v>20500000</v>
      </c>
      <c r="K37" s="18"/>
      <c r="L37" s="18"/>
    </row>
    <row r="38" spans="1:12">
      <c r="A38" s="1" t="s">
        <v>7</v>
      </c>
      <c r="B38" s="61"/>
      <c r="C38" s="62" t="s">
        <v>11</v>
      </c>
      <c r="D38" s="63">
        <v>852</v>
      </c>
      <c r="E38" s="63">
        <v>85202</v>
      </c>
      <c r="F38" s="61" t="s">
        <v>39</v>
      </c>
      <c r="G38" s="42">
        <f>+H38+I38</f>
        <v>5500000</v>
      </c>
      <c r="H38" s="42"/>
      <c r="I38" s="146">
        <f>1400000+4100000</f>
        <v>5500000</v>
      </c>
      <c r="K38" s="18"/>
      <c r="L38" s="18"/>
    </row>
    <row r="39" spans="1:12">
      <c r="A39" s="1" t="s">
        <v>7</v>
      </c>
      <c r="B39" s="61"/>
      <c r="C39" s="62" t="s">
        <v>14</v>
      </c>
      <c r="D39" s="63">
        <v>852</v>
      </c>
      <c r="E39" s="63">
        <v>85202</v>
      </c>
      <c r="F39" s="61" t="s">
        <v>39</v>
      </c>
      <c r="G39" s="42">
        <f>+H39+I39</f>
        <v>15000000</v>
      </c>
      <c r="H39" s="42"/>
      <c r="I39" s="42">
        <v>15000000</v>
      </c>
      <c r="K39" s="18"/>
      <c r="L39" s="18"/>
    </row>
    <row r="40" spans="1:12" ht="24" customHeight="1">
      <c r="A40" s="1" t="s">
        <v>7</v>
      </c>
      <c r="B40" s="64" t="s">
        <v>56</v>
      </c>
      <c r="C40" s="34" t="s">
        <v>57</v>
      </c>
      <c r="D40" s="52">
        <v>852</v>
      </c>
      <c r="E40" s="52">
        <v>85295</v>
      </c>
      <c r="F40" s="53" t="s">
        <v>39</v>
      </c>
      <c r="G40" s="38">
        <f>H40+I40</f>
        <v>2170000</v>
      </c>
      <c r="H40" s="38">
        <v>2170000</v>
      </c>
      <c r="I40" s="38"/>
      <c r="K40" s="18"/>
      <c r="L40" s="18"/>
    </row>
    <row r="41" spans="1:12" ht="24" customHeight="1">
      <c r="A41" s="1" t="s">
        <v>7</v>
      </c>
      <c r="B41" s="64" t="s">
        <v>58</v>
      </c>
      <c r="C41" s="56" t="s">
        <v>59</v>
      </c>
      <c r="D41" s="52">
        <v>852</v>
      </c>
      <c r="E41" s="52">
        <v>85219</v>
      </c>
      <c r="F41" s="55" t="s">
        <v>39</v>
      </c>
      <c r="G41" s="145">
        <f>H41</f>
        <v>12000</v>
      </c>
      <c r="H41" s="145">
        <v>12000</v>
      </c>
      <c r="I41" s="145"/>
      <c r="K41" s="18"/>
      <c r="L41" s="18"/>
    </row>
    <row r="42" spans="1:12" ht="22.5" customHeight="1">
      <c r="A42" s="1" t="s">
        <v>7</v>
      </c>
      <c r="B42" s="29"/>
      <c r="C42" s="30" t="s">
        <v>60</v>
      </c>
      <c r="D42" s="50"/>
      <c r="E42" s="50"/>
      <c r="F42" s="51"/>
      <c r="G42" s="15">
        <f>H42+I42</f>
        <v>4880000</v>
      </c>
      <c r="H42" s="15">
        <f>H43+H45+H46+H47+H48+H44+H49</f>
        <v>4880000</v>
      </c>
      <c r="I42" s="15"/>
      <c r="K42" s="18"/>
      <c r="L42" s="18"/>
    </row>
    <row r="43" spans="1:12" ht="24" customHeight="1">
      <c r="A43" s="1" t="s">
        <v>7</v>
      </c>
      <c r="B43" s="53" t="s">
        <v>61</v>
      </c>
      <c r="C43" s="60" t="s">
        <v>62</v>
      </c>
      <c r="D43" s="57">
        <v>855</v>
      </c>
      <c r="E43" s="58">
        <v>85516</v>
      </c>
      <c r="F43" s="53" t="s">
        <v>63</v>
      </c>
      <c r="G43" s="38">
        <f>H43+I43</f>
        <v>1150000</v>
      </c>
      <c r="H43" s="47">
        <v>1150000</v>
      </c>
      <c r="I43" s="47"/>
      <c r="K43" s="18"/>
      <c r="L43" s="18"/>
    </row>
    <row r="44" spans="1:12" ht="24" customHeight="1">
      <c r="A44" s="1" t="s">
        <v>7</v>
      </c>
      <c r="B44" s="55" t="s">
        <v>911</v>
      </c>
      <c r="C44" s="150" t="s">
        <v>972</v>
      </c>
      <c r="D44" s="65">
        <v>855</v>
      </c>
      <c r="E44" s="66">
        <v>85516</v>
      </c>
      <c r="F44" s="55" t="s">
        <v>63</v>
      </c>
      <c r="G44" s="67">
        <f>H44</f>
        <v>50000</v>
      </c>
      <c r="H44" s="47">
        <v>50000</v>
      </c>
      <c r="I44" s="47"/>
      <c r="J44" s="68"/>
      <c r="K44" s="18"/>
      <c r="L44" s="18"/>
    </row>
    <row r="45" spans="1:12" ht="24" customHeight="1">
      <c r="A45" s="1" t="s">
        <v>7</v>
      </c>
      <c r="B45" s="53" t="s">
        <v>64</v>
      </c>
      <c r="C45" s="34" t="s">
        <v>65</v>
      </c>
      <c r="D45" s="57">
        <v>855</v>
      </c>
      <c r="E45" s="58">
        <v>85516</v>
      </c>
      <c r="F45" s="53" t="s">
        <v>63</v>
      </c>
      <c r="G45" s="38">
        <f>H45+I45</f>
        <v>200000</v>
      </c>
      <c r="H45" s="38">
        <v>200000</v>
      </c>
      <c r="I45" s="38"/>
      <c r="K45" s="18"/>
      <c r="L45" s="18"/>
    </row>
    <row r="46" spans="1:12" ht="24" customHeight="1">
      <c r="A46" s="1" t="s">
        <v>7</v>
      </c>
      <c r="B46" s="53" t="s">
        <v>66</v>
      </c>
      <c r="C46" s="34" t="s">
        <v>67</v>
      </c>
      <c r="D46" s="57">
        <v>855</v>
      </c>
      <c r="E46" s="58">
        <v>85516</v>
      </c>
      <c r="F46" s="53" t="s">
        <v>63</v>
      </c>
      <c r="G46" s="38">
        <f>H46+I46</f>
        <v>1200000</v>
      </c>
      <c r="H46" s="38">
        <v>1200000</v>
      </c>
      <c r="I46" s="38"/>
      <c r="K46" s="18"/>
      <c r="L46" s="18"/>
    </row>
    <row r="47" spans="1:12" ht="24" customHeight="1">
      <c r="A47" s="1" t="s">
        <v>7</v>
      </c>
      <c r="B47" s="55" t="s">
        <v>68</v>
      </c>
      <c r="C47" s="45" t="s">
        <v>69</v>
      </c>
      <c r="D47" s="65">
        <v>855</v>
      </c>
      <c r="E47" s="66">
        <v>85516</v>
      </c>
      <c r="F47" s="55" t="s">
        <v>63</v>
      </c>
      <c r="G47" s="47">
        <f>H47+I47</f>
        <v>1600000</v>
      </c>
      <c r="H47" s="47">
        <v>1600000</v>
      </c>
      <c r="I47" s="47"/>
      <c r="K47" s="18"/>
      <c r="L47" s="18"/>
    </row>
    <row r="48" spans="1:12" ht="24" customHeight="1">
      <c r="A48" s="1" t="s">
        <v>7</v>
      </c>
      <c r="B48" s="55" t="s">
        <v>70</v>
      </c>
      <c r="C48" s="45" t="s">
        <v>71</v>
      </c>
      <c r="D48" s="65">
        <v>855</v>
      </c>
      <c r="E48" s="66">
        <v>85516</v>
      </c>
      <c r="F48" s="55" t="s">
        <v>63</v>
      </c>
      <c r="G48" s="67">
        <f>H48</f>
        <v>600000</v>
      </c>
      <c r="H48" s="145">
        <v>600000</v>
      </c>
      <c r="I48" s="47"/>
      <c r="J48" s="68"/>
      <c r="K48" s="18"/>
      <c r="L48" s="18"/>
    </row>
    <row r="49" spans="1:12" ht="24" customHeight="1">
      <c r="A49" s="1" t="s">
        <v>7</v>
      </c>
      <c r="B49" s="39" t="s">
        <v>956</v>
      </c>
      <c r="C49" s="92" t="s">
        <v>901</v>
      </c>
      <c r="D49" s="65">
        <v>855</v>
      </c>
      <c r="E49" s="66">
        <v>85516</v>
      </c>
      <c r="F49" s="87" t="s">
        <v>63</v>
      </c>
      <c r="G49" s="43">
        <f>H49</f>
        <v>80000</v>
      </c>
      <c r="H49" s="43">
        <v>80000</v>
      </c>
      <c r="I49" s="43"/>
      <c r="K49" s="18"/>
      <c r="L49" s="18"/>
    </row>
    <row r="50" spans="1:12" ht="22.5" customHeight="1">
      <c r="A50" s="1" t="s">
        <v>7</v>
      </c>
      <c r="B50" s="143"/>
      <c r="C50" s="69" t="s">
        <v>72</v>
      </c>
      <c r="D50" s="70"/>
      <c r="E50" s="70"/>
      <c r="F50" s="71"/>
      <c r="G50" s="72">
        <f t="shared" ref="G50:G64" si="3">H50+I50</f>
        <v>1421599</v>
      </c>
      <c r="H50" s="72"/>
      <c r="I50" s="72">
        <f>I51+I52+I53</f>
        <v>1421599</v>
      </c>
      <c r="K50" s="18"/>
      <c r="L50" s="18"/>
    </row>
    <row r="51" spans="1:12" ht="24" customHeight="1">
      <c r="A51" s="1" t="s">
        <v>7</v>
      </c>
      <c r="B51" s="55" t="s">
        <v>73</v>
      </c>
      <c r="C51" s="45" t="s">
        <v>74</v>
      </c>
      <c r="D51" s="54">
        <v>853</v>
      </c>
      <c r="E51" s="54">
        <v>85395</v>
      </c>
      <c r="F51" s="55" t="s">
        <v>75</v>
      </c>
      <c r="G51" s="47">
        <f t="shared" si="3"/>
        <v>821599</v>
      </c>
      <c r="H51" s="47"/>
      <c r="I51" s="47">
        <v>821599</v>
      </c>
      <c r="K51" s="18"/>
      <c r="L51" s="18"/>
    </row>
    <row r="52" spans="1:12" ht="24" customHeight="1">
      <c r="A52" s="1" t="s">
        <v>7</v>
      </c>
      <c r="B52" s="55" t="s">
        <v>76</v>
      </c>
      <c r="C52" s="73" t="s">
        <v>77</v>
      </c>
      <c r="D52" s="65">
        <v>853</v>
      </c>
      <c r="E52" s="66">
        <v>85395</v>
      </c>
      <c r="F52" s="55" t="s">
        <v>51</v>
      </c>
      <c r="G52" s="47">
        <f t="shared" si="3"/>
        <v>500000</v>
      </c>
      <c r="H52" s="47"/>
      <c r="I52" s="47">
        <v>500000</v>
      </c>
      <c r="K52" s="18"/>
      <c r="L52" s="18"/>
    </row>
    <row r="53" spans="1:12" ht="24" customHeight="1">
      <c r="A53" s="1" t="s">
        <v>7</v>
      </c>
      <c r="B53" s="44" t="s">
        <v>926</v>
      </c>
      <c r="C53" s="79" t="s">
        <v>925</v>
      </c>
      <c r="D53" s="46">
        <v>853</v>
      </c>
      <c r="E53" s="46">
        <v>85395</v>
      </c>
      <c r="F53" s="94" t="s">
        <v>808</v>
      </c>
      <c r="G53" s="47">
        <f>H53+I53</f>
        <v>100000</v>
      </c>
      <c r="H53" s="47"/>
      <c r="I53" s="47">
        <v>100000</v>
      </c>
      <c r="K53" s="18"/>
      <c r="L53" s="18"/>
    </row>
    <row r="54" spans="1:12" ht="22.5" customHeight="1">
      <c r="A54" s="1" t="s">
        <v>7</v>
      </c>
      <c r="B54" s="51"/>
      <c r="C54" s="30" t="s">
        <v>78</v>
      </c>
      <c r="D54" s="50"/>
      <c r="E54" s="50"/>
      <c r="F54" s="51"/>
      <c r="G54" s="15">
        <f t="shared" si="3"/>
        <v>4203000</v>
      </c>
      <c r="H54" s="15">
        <f>H55</f>
        <v>3963000</v>
      </c>
      <c r="I54" s="15">
        <f>I55</f>
        <v>240000</v>
      </c>
      <c r="K54" s="18"/>
      <c r="L54" s="18"/>
    </row>
    <row r="55" spans="1:12" ht="22.5" customHeight="1">
      <c r="A55" s="1" t="s">
        <v>7</v>
      </c>
      <c r="B55" s="29"/>
      <c r="C55" s="30" t="s">
        <v>79</v>
      </c>
      <c r="D55" s="29"/>
      <c r="E55" s="29"/>
      <c r="F55" s="31"/>
      <c r="G55" s="74">
        <f t="shared" si="3"/>
        <v>4203000</v>
      </c>
      <c r="H55" s="15">
        <f>+H56+H57+H59+H61+H63+H58</f>
        <v>3963000</v>
      </c>
      <c r="I55" s="15">
        <f>+I56+I57+I59+I61+I63+I58</f>
        <v>240000</v>
      </c>
      <c r="K55" s="18"/>
      <c r="L55" s="18"/>
    </row>
    <row r="56" spans="1:12" ht="24" customHeight="1">
      <c r="A56" s="1" t="s">
        <v>7</v>
      </c>
      <c r="B56" s="33" t="s">
        <v>80</v>
      </c>
      <c r="C56" s="56" t="s">
        <v>81</v>
      </c>
      <c r="D56" s="33">
        <v>754</v>
      </c>
      <c r="E56" s="33">
        <v>75416</v>
      </c>
      <c r="F56" s="75" t="s">
        <v>63</v>
      </c>
      <c r="G56" s="38">
        <f t="shared" si="3"/>
        <v>395000</v>
      </c>
      <c r="H56" s="38">
        <v>395000</v>
      </c>
      <c r="I56" s="38"/>
      <c r="K56" s="18"/>
      <c r="L56" s="18"/>
    </row>
    <row r="57" spans="1:12" ht="24" customHeight="1">
      <c r="A57" s="1" t="s">
        <v>7</v>
      </c>
      <c r="B57" s="44" t="s">
        <v>82</v>
      </c>
      <c r="C57" s="73" t="s">
        <v>83</v>
      </c>
      <c r="D57" s="46">
        <v>754</v>
      </c>
      <c r="E57" s="46">
        <v>75412</v>
      </c>
      <c r="F57" s="55" t="s">
        <v>63</v>
      </c>
      <c r="G57" s="47">
        <f t="shared" si="3"/>
        <v>2500000</v>
      </c>
      <c r="H57" s="47">
        <v>2500000</v>
      </c>
      <c r="I57" s="47"/>
      <c r="K57" s="18"/>
      <c r="L57" s="18"/>
    </row>
    <row r="58" spans="1:12" ht="24" customHeight="1">
      <c r="A58" s="1" t="s">
        <v>7</v>
      </c>
      <c r="B58" s="39" t="s">
        <v>920</v>
      </c>
      <c r="C58" s="125" t="s">
        <v>857</v>
      </c>
      <c r="D58" s="39">
        <v>754</v>
      </c>
      <c r="E58" s="39">
        <v>75412</v>
      </c>
      <c r="F58" s="87" t="s">
        <v>63</v>
      </c>
      <c r="G58" s="43">
        <f>H58</f>
        <v>1000000</v>
      </c>
      <c r="H58" s="43">
        <v>1000000</v>
      </c>
      <c r="I58" s="43"/>
      <c r="K58" s="18"/>
      <c r="L58" s="18"/>
    </row>
    <row r="59" spans="1:12" ht="24" customHeight="1">
      <c r="A59" s="1" t="s">
        <v>7</v>
      </c>
      <c r="B59" s="33" t="s">
        <v>84</v>
      </c>
      <c r="C59" s="151" t="s">
        <v>85</v>
      </c>
      <c r="D59" s="33"/>
      <c r="E59" s="33"/>
      <c r="F59" s="75"/>
      <c r="G59" s="38">
        <f t="shared" si="3"/>
        <v>43000</v>
      </c>
      <c r="H59" s="38">
        <f>+H60</f>
        <v>43000</v>
      </c>
      <c r="I59" s="38"/>
      <c r="K59" s="18"/>
      <c r="L59" s="18"/>
    </row>
    <row r="60" spans="1:12">
      <c r="A60" s="1" t="s">
        <v>7</v>
      </c>
      <c r="B60" s="39"/>
      <c r="C60" s="86" t="s">
        <v>25</v>
      </c>
      <c r="D60" s="39">
        <v>754</v>
      </c>
      <c r="E60" s="39">
        <v>75412</v>
      </c>
      <c r="F60" s="87" t="s">
        <v>86</v>
      </c>
      <c r="G60" s="43">
        <f t="shared" si="3"/>
        <v>43000</v>
      </c>
      <c r="H60" s="43">
        <v>43000</v>
      </c>
      <c r="I60" s="43"/>
      <c r="J60" s="85"/>
      <c r="K60" s="18"/>
      <c r="L60" s="18"/>
    </row>
    <row r="61" spans="1:12" ht="24" customHeight="1">
      <c r="A61" s="1" t="s">
        <v>7</v>
      </c>
      <c r="B61" s="33" t="s">
        <v>87</v>
      </c>
      <c r="C61" s="151" t="s">
        <v>88</v>
      </c>
      <c r="D61" s="33"/>
      <c r="E61" s="33"/>
      <c r="F61" s="75"/>
      <c r="G61" s="38">
        <f t="shared" si="3"/>
        <v>25000</v>
      </c>
      <c r="H61" s="38">
        <f>+H62</f>
        <v>25000</v>
      </c>
      <c r="I61" s="38"/>
      <c r="K61" s="18"/>
      <c r="L61" s="18"/>
    </row>
    <row r="62" spans="1:12">
      <c r="A62" s="1" t="s">
        <v>7</v>
      </c>
      <c r="B62" s="39"/>
      <c r="C62" s="86" t="s">
        <v>25</v>
      </c>
      <c r="D62" s="39">
        <v>754</v>
      </c>
      <c r="E62" s="39">
        <v>75412</v>
      </c>
      <c r="F62" s="87" t="s">
        <v>86</v>
      </c>
      <c r="G62" s="43">
        <f t="shared" si="3"/>
        <v>25000</v>
      </c>
      <c r="H62" s="43">
        <v>25000</v>
      </c>
      <c r="I62" s="43"/>
      <c r="K62" s="18"/>
      <c r="L62" s="18"/>
    </row>
    <row r="63" spans="1:12" ht="24" customHeight="1">
      <c r="A63" s="1" t="s">
        <v>7</v>
      </c>
      <c r="B63" s="44" t="s">
        <v>89</v>
      </c>
      <c r="C63" s="174" t="s">
        <v>90</v>
      </c>
      <c r="D63" s="44"/>
      <c r="E63" s="44"/>
      <c r="F63" s="94"/>
      <c r="G63" s="47">
        <f t="shared" si="3"/>
        <v>240000</v>
      </c>
      <c r="H63" s="47"/>
      <c r="I63" s="47">
        <f>I64</f>
        <v>240000</v>
      </c>
      <c r="K63" s="18"/>
      <c r="L63" s="18"/>
    </row>
    <row r="64" spans="1:12">
      <c r="A64" s="1" t="s">
        <v>7</v>
      </c>
      <c r="B64" s="44"/>
      <c r="C64" s="173" t="s">
        <v>21</v>
      </c>
      <c r="D64" s="44">
        <v>754</v>
      </c>
      <c r="E64" s="44">
        <v>75411</v>
      </c>
      <c r="F64" s="94" t="s">
        <v>91</v>
      </c>
      <c r="G64" s="47">
        <f t="shared" si="3"/>
        <v>240000</v>
      </c>
      <c r="H64" s="47"/>
      <c r="I64" s="47">
        <v>240000</v>
      </c>
      <c r="K64" s="18"/>
      <c r="L64" s="18"/>
    </row>
    <row r="65" spans="1:12" ht="22.5" customHeight="1">
      <c r="A65" s="1" t="s">
        <v>7</v>
      </c>
      <c r="B65" s="143"/>
      <c r="C65" s="69" t="s">
        <v>92</v>
      </c>
      <c r="D65" s="143"/>
      <c r="E65" s="143"/>
      <c r="F65" s="76"/>
      <c r="G65" s="72">
        <f>H65+I65</f>
        <v>224536767</v>
      </c>
      <c r="H65" s="72">
        <f>H66</f>
        <v>215476565</v>
      </c>
      <c r="I65" s="72">
        <f>I66</f>
        <v>9060202</v>
      </c>
      <c r="J65" s="77"/>
      <c r="K65" s="18"/>
      <c r="L65" s="18"/>
    </row>
    <row r="66" spans="1:12" ht="24">
      <c r="A66" s="1" t="s">
        <v>7</v>
      </c>
      <c r="B66" s="29"/>
      <c r="C66" s="30" t="s">
        <v>93</v>
      </c>
      <c r="D66" s="29"/>
      <c r="E66" s="29"/>
      <c r="F66" s="31"/>
      <c r="G66" s="15">
        <f>H66+I66</f>
        <v>224536767</v>
      </c>
      <c r="H66" s="15">
        <f>H67+H68+H69+H70+H71+H72+H73+H74+H75+H76+H79+H82+H83+H87+H89+H91+H94+H97+H99+H102+H103+H104+H105+H106+H108+H110+H112+H114+H116+H120+H121+H122+H134+H143+H146+H152+H153+H154+H155+H156+H157+H158+H159+H162+H163+H164+H165+H166+H167+H168+H169+H170+H171+H172+H173+H174+H175+H176+H177+H180+H181+H184+H185+H186+H187+H188+H189+H190+H193+H194+H195+H196+H197+H199+H201+H203+H205+H207+H208+H209+H210+H211+H212+H213+H214+H215+H216+H217+H218+H220+H223+H224+H225+H226+H227+H228+H229+H230+H231+H232+H233+H234+H235+H236+H237+H238+H117+H95+H80+H81+H85+H86+H93+H101+H119+H123+H124+H125+H126+H127+H128+H129+H78+H130+H131+H132+H133+H135+H140+H136+H141+H149+H150+H151+H137+H138+H139+H142</f>
        <v>215476565</v>
      </c>
      <c r="I66" s="15">
        <f>I67+I68+I69+I70+I71+I72+I73+I74+I75+I76+I79+I82+I83+I87+I89+I91+I94+I97+I99+I102+I103+I104+I105+I106+I108+I110+I112+I114+I116+I120+I121+I122+I134+I143+I146+I152+I153+I154+I155+I156+I157+I158+I159+I162+I163+I164+I165+I166+I167+I168+I169+I170+I171+I172+I173+I174+I175+I176+I177+I180+I181+I184+I185+I186+I187+I188+I189+I190+I193+I194+I195+I196+I197+I199+I201+I203+I205+I207+I208+I209+I210+I211+I212+I213+I214+I215+I216+I217+I218+I220+I223+I224+I225+I226+I227+I228+I229+I230+I231+I232+I233+I234+I235+I236+I237+I238+I117+I95+I80+I81+I85+I86+I93+I101+I119+I123+I124+I125+I126+I127+I128+I129+I78+I130+I131+I132+I133+I135+I140+I136+I141+I149+I150+I151+I137+I138+I139+I142</f>
        <v>9060202</v>
      </c>
      <c r="J66" s="18"/>
      <c r="K66" s="18"/>
      <c r="L66" s="18"/>
    </row>
    <row r="67" spans="1:12" ht="24" customHeight="1">
      <c r="A67" s="1" t="s">
        <v>7</v>
      </c>
      <c r="B67" s="33" t="s">
        <v>94</v>
      </c>
      <c r="C67" s="56" t="s">
        <v>95</v>
      </c>
      <c r="D67" s="33">
        <v>600</v>
      </c>
      <c r="E67" s="33">
        <v>60015</v>
      </c>
      <c r="F67" s="75" t="s">
        <v>96</v>
      </c>
      <c r="G67" s="38">
        <f>H67+I67</f>
        <v>330000</v>
      </c>
      <c r="H67" s="38"/>
      <c r="I67" s="38">
        <v>330000</v>
      </c>
      <c r="K67" s="18"/>
      <c r="L67" s="18"/>
    </row>
    <row r="68" spans="1:12" ht="24" customHeight="1">
      <c r="A68" s="1" t="s">
        <v>7</v>
      </c>
      <c r="B68" s="53" t="s">
        <v>97</v>
      </c>
      <c r="C68" s="34" t="s">
        <v>98</v>
      </c>
      <c r="D68" s="57">
        <v>600</v>
      </c>
      <c r="E68" s="58">
        <v>60015</v>
      </c>
      <c r="F68" s="53" t="s">
        <v>96</v>
      </c>
      <c r="G68" s="59">
        <f>+H68+I68</f>
        <v>400000</v>
      </c>
      <c r="H68" s="161"/>
      <c r="I68" s="161">
        <v>400000</v>
      </c>
      <c r="J68" s="68"/>
      <c r="K68" s="18"/>
      <c r="L68" s="18"/>
    </row>
    <row r="69" spans="1:12" ht="24" customHeight="1">
      <c r="A69" s="1" t="s">
        <v>7</v>
      </c>
      <c r="B69" s="53" t="s">
        <v>99</v>
      </c>
      <c r="C69" s="151" t="s">
        <v>100</v>
      </c>
      <c r="D69" s="57">
        <v>900</v>
      </c>
      <c r="E69" s="58">
        <v>90015</v>
      </c>
      <c r="F69" s="53" t="s">
        <v>96</v>
      </c>
      <c r="G69" s="78">
        <f>H69</f>
        <v>84000</v>
      </c>
      <c r="H69" s="161">
        <v>84000</v>
      </c>
      <c r="I69" s="161"/>
      <c r="J69" s="68"/>
      <c r="K69" s="18"/>
      <c r="L69" s="18"/>
    </row>
    <row r="70" spans="1:12" ht="24" customHeight="1">
      <c r="A70" s="1" t="s">
        <v>7</v>
      </c>
      <c r="B70" s="44" t="s">
        <v>101</v>
      </c>
      <c r="C70" s="158" t="s">
        <v>102</v>
      </c>
      <c r="D70" s="44">
        <v>600</v>
      </c>
      <c r="E70" s="44">
        <v>60016</v>
      </c>
      <c r="F70" s="55" t="s">
        <v>96</v>
      </c>
      <c r="G70" s="47">
        <f>H70+I70</f>
        <v>3500000</v>
      </c>
      <c r="H70" s="47">
        <v>3500000</v>
      </c>
      <c r="I70" s="47"/>
      <c r="K70" s="18"/>
      <c r="L70" s="18"/>
    </row>
    <row r="71" spans="1:12" ht="24" customHeight="1">
      <c r="A71" s="1" t="s">
        <v>7</v>
      </c>
      <c r="B71" s="44" t="s">
        <v>103</v>
      </c>
      <c r="C71" s="158" t="s">
        <v>104</v>
      </c>
      <c r="D71" s="44">
        <v>600</v>
      </c>
      <c r="E71" s="44">
        <v>60016</v>
      </c>
      <c r="F71" s="55" t="s">
        <v>96</v>
      </c>
      <c r="G71" s="47">
        <f>H71+I71</f>
        <v>300000</v>
      </c>
      <c r="H71" s="47">
        <v>300000</v>
      </c>
      <c r="I71" s="47"/>
      <c r="K71" s="18"/>
      <c r="L71" s="18"/>
    </row>
    <row r="72" spans="1:12" ht="24" customHeight="1">
      <c r="A72" s="1" t="s">
        <v>7</v>
      </c>
      <c r="B72" s="44" t="s">
        <v>105</v>
      </c>
      <c r="C72" s="79" t="s">
        <v>106</v>
      </c>
      <c r="D72" s="44">
        <v>600</v>
      </c>
      <c r="E72" s="44">
        <v>60016</v>
      </c>
      <c r="F72" s="55" t="s">
        <v>96</v>
      </c>
      <c r="G72" s="145">
        <f>H72+I72</f>
        <v>126000</v>
      </c>
      <c r="H72" s="162">
        <f>100000+26000</f>
        <v>126000</v>
      </c>
      <c r="I72" s="162"/>
      <c r="K72" s="18"/>
      <c r="L72" s="18"/>
    </row>
    <row r="73" spans="1:12" ht="24" customHeight="1">
      <c r="A73" s="1" t="s">
        <v>7</v>
      </c>
      <c r="B73" s="44" t="s">
        <v>107</v>
      </c>
      <c r="C73" s="45" t="s">
        <v>108</v>
      </c>
      <c r="D73" s="44">
        <v>600</v>
      </c>
      <c r="E73" s="44">
        <v>60016</v>
      </c>
      <c r="F73" s="55" t="s">
        <v>96</v>
      </c>
      <c r="G73" s="47">
        <f>H73+I73</f>
        <v>825352</v>
      </c>
      <c r="H73" s="47">
        <v>825352</v>
      </c>
      <c r="I73" s="47"/>
      <c r="K73" s="18"/>
      <c r="L73" s="18"/>
    </row>
    <row r="74" spans="1:12" ht="24" customHeight="1">
      <c r="A74" s="1" t="s">
        <v>7</v>
      </c>
      <c r="B74" s="55" t="s">
        <v>109</v>
      </c>
      <c r="C74" s="45" t="s">
        <v>110</v>
      </c>
      <c r="D74" s="65">
        <v>600</v>
      </c>
      <c r="E74" s="66">
        <v>60016</v>
      </c>
      <c r="F74" s="55" t="s">
        <v>96</v>
      </c>
      <c r="G74" s="67">
        <f>H74</f>
        <v>140000</v>
      </c>
      <c r="H74" s="145">
        <v>140000</v>
      </c>
      <c r="I74" s="38"/>
      <c r="J74" s="68"/>
      <c r="K74" s="18"/>
      <c r="L74" s="18"/>
    </row>
    <row r="75" spans="1:12" ht="24" customHeight="1">
      <c r="A75" s="1" t="s">
        <v>7</v>
      </c>
      <c r="B75" s="44" t="s">
        <v>111</v>
      </c>
      <c r="C75" s="79" t="s">
        <v>112</v>
      </c>
      <c r="D75" s="44">
        <v>600</v>
      </c>
      <c r="E75" s="44">
        <v>60015</v>
      </c>
      <c r="F75" s="55" t="s">
        <v>96</v>
      </c>
      <c r="G75" s="47">
        <f>H75+I75</f>
        <v>4000000</v>
      </c>
      <c r="H75" s="47"/>
      <c r="I75" s="47">
        <v>4000000</v>
      </c>
      <c r="K75" s="18"/>
      <c r="L75" s="18"/>
    </row>
    <row r="76" spans="1:12" ht="24" customHeight="1">
      <c r="A76" s="1" t="s">
        <v>7</v>
      </c>
      <c r="B76" s="33" t="s">
        <v>113</v>
      </c>
      <c r="C76" s="34" t="s">
        <v>114</v>
      </c>
      <c r="D76" s="33"/>
      <c r="E76" s="33"/>
      <c r="F76" s="75"/>
      <c r="G76" s="38">
        <f>H76+I76</f>
        <v>60000</v>
      </c>
      <c r="H76" s="38">
        <f>H77</f>
        <v>60000</v>
      </c>
      <c r="I76" s="38"/>
      <c r="K76" s="18"/>
      <c r="L76" s="18"/>
    </row>
    <row r="77" spans="1:12">
      <c r="A77" s="1" t="s">
        <v>7</v>
      </c>
      <c r="B77" s="39"/>
      <c r="C77" s="86" t="s">
        <v>21</v>
      </c>
      <c r="D77" s="152">
        <v>600</v>
      </c>
      <c r="E77" s="153">
        <v>60016</v>
      </c>
      <c r="F77" s="87" t="s">
        <v>96</v>
      </c>
      <c r="G77" s="43">
        <f>H77+I77</f>
        <v>60000</v>
      </c>
      <c r="H77" s="43">
        <v>60000</v>
      </c>
      <c r="I77" s="43"/>
      <c r="K77" s="18"/>
      <c r="L77" s="18"/>
    </row>
    <row r="78" spans="1:12" ht="24" customHeight="1">
      <c r="A78" s="1" t="s">
        <v>7</v>
      </c>
      <c r="B78" s="39" t="s">
        <v>904</v>
      </c>
      <c r="C78" s="92" t="s">
        <v>838</v>
      </c>
      <c r="D78" s="41">
        <v>600</v>
      </c>
      <c r="E78" s="41">
        <v>60016</v>
      </c>
      <c r="F78" s="87" t="s">
        <v>96</v>
      </c>
      <c r="G78" s="43">
        <f>H78</f>
        <v>200000</v>
      </c>
      <c r="H78" s="43">
        <v>200000</v>
      </c>
      <c r="I78" s="43"/>
      <c r="K78" s="18"/>
      <c r="L78" s="18"/>
    </row>
    <row r="79" spans="1:12" ht="24" customHeight="1">
      <c r="A79" s="1" t="s">
        <v>7</v>
      </c>
      <c r="B79" s="44" t="s">
        <v>115</v>
      </c>
      <c r="C79" s="45" t="s">
        <v>116</v>
      </c>
      <c r="D79" s="44">
        <v>600</v>
      </c>
      <c r="E79" s="44">
        <v>60016</v>
      </c>
      <c r="F79" s="55" t="s">
        <v>96</v>
      </c>
      <c r="G79" s="47">
        <f>H79+I79</f>
        <v>56580</v>
      </c>
      <c r="H79" s="47">
        <v>56580</v>
      </c>
      <c r="I79" s="47"/>
      <c r="K79" s="18"/>
      <c r="L79" s="18"/>
    </row>
    <row r="80" spans="1:12" ht="24" customHeight="1">
      <c r="A80" s="1" t="s">
        <v>7</v>
      </c>
      <c r="B80" s="39" t="s">
        <v>908</v>
      </c>
      <c r="C80" s="92" t="s">
        <v>311</v>
      </c>
      <c r="D80" s="41">
        <v>600</v>
      </c>
      <c r="E80" s="41">
        <v>60016</v>
      </c>
      <c r="F80" s="87" t="s">
        <v>96</v>
      </c>
      <c r="G80" s="43">
        <f>H80</f>
        <v>20000</v>
      </c>
      <c r="H80" s="43">
        <v>20000</v>
      </c>
      <c r="I80" s="43"/>
      <c r="K80" s="18"/>
      <c r="L80" s="18"/>
    </row>
    <row r="81" spans="1:12" ht="24" customHeight="1">
      <c r="A81" s="1" t="s">
        <v>7</v>
      </c>
      <c r="B81" s="39" t="s">
        <v>909</v>
      </c>
      <c r="C81" s="92" t="s">
        <v>839</v>
      </c>
      <c r="D81" s="41">
        <v>600</v>
      </c>
      <c r="E81" s="41">
        <v>60016</v>
      </c>
      <c r="F81" s="87" t="s">
        <v>96</v>
      </c>
      <c r="G81" s="43">
        <f>H81</f>
        <v>20000</v>
      </c>
      <c r="H81" s="43">
        <v>20000</v>
      </c>
      <c r="I81" s="43"/>
      <c r="K81" s="18"/>
      <c r="L81" s="18"/>
    </row>
    <row r="82" spans="1:12" ht="24" customHeight="1">
      <c r="A82" s="1" t="s">
        <v>7</v>
      </c>
      <c r="B82" s="44" t="s">
        <v>117</v>
      </c>
      <c r="C82" s="79" t="s">
        <v>118</v>
      </c>
      <c r="D82" s="44">
        <v>600</v>
      </c>
      <c r="E82" s="44">
        <v>60016</v>
      </c>
      <c r="F82" s="55" t="s">
        <v>96</v>
      </c>
      <c r="G82" s="47">
        <f>H82</f>
        <v>134993</v>
      </c>
      <c r="H82" s="47">
        <v>134993</v>
      </c>
      <c r="I82" s="47"/>
      <c r="K82" s="18"/>
      <c r="L82" s="18"/>
    </row>
    <row r="83" spans="1:12" ht="24" customHeight="1">
      <c r="A83" s="1" t="s">
        <v>7</v>
      </c>
      <c r="B83" s="44" t="s">
        <v>119</v>
      </c>
      <c r="C83" s="93" t="s">
        <v>120</v>
      </c>
      <c r="D83" s="46"/>
      <c r="E83" s="46"/>
      <c r="F83" s="94"/>
      <c r="G83" s="47">
        <f t="shared" ref="G83:G116" si="4">H83+I83</f>
        <v>60000</v>
      </c>
      <c r="H83" s="47">
        <f>SUM(H84)</f>
        <v>60000</v>
      </c>
      <c r="I83" s="47"/>
      <c r="K83" s="18"/>
      <c r="L83" s="18"/>
    </row>
    <row r="84" spans="1:12">
      <c r="A84" s="1" t="s">
        <v>7</v>
      </c>
      <c r="B84" s="39"/>
      <c r="C84" s="103" t="s">
        <v>25</v>
      </c>
      <c r="D84" s="41">
        <v>600</v>
      </c>
      <c r="E84" s="41">
        <v>60016</v>
      </c>
      <c r="F84" s="87" t="s">
        <v>96</v>
      </c>
      <c r="G84" s="43">
        <f t="shared" si="4"/>
        <v>60000</v>
      </c>
      <c r="H84" s="43">
        <v>60000</v>
      </c>
      <c r="I84" s="43"/>
      <c r="K84" s="18"/>
      <c r="L84" s="18"/>
    </row>
    <row r="85" spans="1:12" ht="24" customHeight="1">
      <c r="A85" s="1" t="s">
        <v>7</v>
      </c>
      <c r="B85" s="39" t="s">
        <v>910</v>
      </c>
      <c r="C85" s="92" t="s">
        <v>840</v>
      </c>
      <c r="D85" s="41">
        <v>600</v>
      </c>
      <c r="E85" s="41">
        <v>60017</v>
      </c>
      <c r="F85" s="87" t="s">
        <v>96</v>
      </c>
      <c r="G85" s="43">
        <f>H85</f>
        <v>100000</v>
      </c>
      <c r="H85" s="43">
        <v>100000</v>
      </c>
      <c r="I85" s="43"/>
      <c r="K85" s="18"/>
      <c r="L85" s="18"/>
    </row>
    <row r="86" spans="1:12" ht="24" customHeight="1">
      <c r="A86" s="1" t="s">
        <v>7</v>
      </c>
      <c r="B86" s="39" t="s">
        <v>978</v>
      </c>
      <c r="C86" s="92" t="s">
        <v>841</v>
      </c>
      <c r="D86" s="41">
        <v>600</v>
      </c>
      <c r="E86" s="41">
        <v>60016</v>
      </c>
      <c r="F86" s="87" t="s">
        <v>96</v>
      </c>
      <c r="G86" s="43">
        <f>H86</f>
        <v>100000</v>
      </c>
      <c r="H86" s="43">
        <v>100000</v>
      </c>
      <c r="I86" s="43"/>
      <c r="K86" s="18"/>
      <c r="L86" s="18"/>
    </row>
    <row r="87" spans="1:12" ht="24" customHeight="1">
      <c r="A87" s="1" t="s">
        <v>7</v>
      </c>
      <c r="B87" s="33" t="s">
        <v>121</v>
      </c>
      <c r="C87" s="95" t="s">
        <v>122</v>
      </c>
      <c r="D87" s="37"/>
      <c r="E87" s="37"/>
      <c r="F87" s="75"/>
      <c r="G87" s="38">
        <f t="shared" si="4"/>
        <v>60000</v>
      </c>
      <c r="H87" s="38"/>
      <c r="I87" s="38">
        <f>+I88</f>
        <v>60000</v>
      </c>
      <c r="K87" s="18"/>
      <c r="L87" s="18"/>
    </row>
    <row r="88" spans="1:12">
      <c r="A88" s="1" t="s">
        <v>7</v>
      </c>
      <c r="B88" s="39"/>
      <c r="C88" s="103" t="s">
        <v>25</v>
      </c>
      <c r="D88" s="41">
        <v>600</v>
      </c>
      <c r="E88" s="41">
        <v>60015</v>
      </c>
      <c r="F88" s="87" t="s">
        <v>96</v>
      </c>
      <c r="G88" s="43">
        <f t="shared" si="4"/>
        <v>60000</v>
      </c>
      <c r="H88" s="43"/>
      <c r="I88" s="43">
        <v>60000</v>
      </c>
      <c r="K88" s="18"/>
      <c r="L88" s="18"/>
    </row>
    <row r="89" spans="1:12" ht="24" customHeight="1">
      <c r="A89" s="1" t="s">
        <v>7</v>
      </c>
      <c r="B89" s="33" t="s">
        <v>123</v>
      </c>
      <c r="C89" s="95" t="s">
        <v>124</v>
      </c>
      <c r="D89" s="37"/>
      <c r="E89" s="37"/>
      <c r="F89" s="75"/>
      <c r="G89" s="38">
        <f t="shared" si="4"/>
        <v>50000</v>
      </c>
      <c r="H89" s="38"/>
      <c r="I89" s="38">
        <f>SUM(I90)</f>
        <v>50000</v>
      </c>
      <c r="K89" s="18"/>
      <c r="L89" s="18"/>
    </row>
    <row r="90" spans="1:12">
      <c r="A90" s="1" t="s">
        <v>7</v>
      </c>
      <c r="B90" s="39"/>
      <c r="C90" s="103" t="s">
        <v>25</v>
      </c>
      <c r="D90" s="41">
        <v>600</v>
      </c>
      <c r="E90" s="41">
        <v>60015</v>
      </c>
      <c r="F90" s="87" t="s">
        <v>96</v>
      </c>
      <c r="G90" s="43">
        <f t="shared" si="4"/>
        <v>50000</v>
      </c>
      <c r="H90" s="43"/>
      <c r="I90" s="43">
        <v>50000</v>
      </c>
      <c r="K90" s="18"/>
      <c r="L90" s="18"/>
    </row>
    <row r="91" spans="1:12" ht="24" customHeight="1">
      <c r="A91" s="1" t="s">
        <v>7</v>
      </c>
      <c r="B91" s="33" t="s">
        <v>125</v>
      </c>
      <c r="C91" s="95" t="s">
        <v>126</v>
      </c>
      <c r="D91" s="37"/>
      <c r="E91" s="37"/>
      <c r="F91" s="75"/>
      <c r="G91" s="38">
        <f t="shared" si="4"/>
        <v>40000</v>
      </c>
      <c r="H91" s="38">
        <f>SUM(H92)</f>
        <v>40000</v>
      </c>
      <c r="I91" s="38"/>
      <c r="K91" s="18"/>
      <c r="L91" s="18"/>
    </row>
    <row r="92" spans="1:12">
      <c r="A92" s="1" t="s">
        <v>7</v>
      </c>
      <c r="B92" s="39"/>
      <c r="C92" s="103" t="s">
        <v>25</v>
      </c>
      <c r="D92" s="41">
        <v>600</v>
      </c>
      <c r="E92" s="41">
        <v>60016</v>
      </c>
      <c r="F92" s="87" t="s">
        <v>96</v>
      </c>
      <c r="G92" s="43">
        <f t="shared" si="4"/>
        <v>40000</v>
      </c>
      <c r="H92" s="43">
        <v>40000</v>
      </c>
      <c r="I92" s="43"/>
      <c r="K92" s="18"/>
      <c r="L92" s="18"/>
    </row>
    <row r="93" spans="1:12" ht="24" customHeight="1">
      <c r="A93" s="1" t="s">
        <v>7</v>
      </c>
      <c r="B93" s="44" t="s">
        <v>940</v>
      </c>
      <c r="C93" s="93" t="s">
        <v>842</v>
      </c>
      <c r="D93" s="46">
        <v>600</v>
      </c>
      <c r="E93" s="46">
        <v>60017</v>
      </c>
      <c r="F93" s="94" t="s">
        <v>96</v>
      </c>
      <c r="G93" s="47">
        <f>H93</f>
        <v>100000</v>
      </c>
      <c r="H93" s="47">
        <v>100000</v>
      </c>
      <c r="I93" s="47"/>
      <c r="K93" s="18"/>
      <c r="L93" s="18"/>
    </row>
    <row r="94" spans="1:12" ht="24" customHeight="1">
      <c r="A94" s="1" t="s">
        <v>7</v>
      </c>
      <c r="B94" s="82" t="s">
        <v>127</v>
      </c>
      <c r="C94" s="79" t="s">
        <v>128</v>
      </c>
      <c r="D94" s="44">
        <v>600</v>
      </c>
      <c r="E94" s="44">
        <v>60016</v>
      </c>
      <c r="F94" s="55" t="s">
        <v>96</v>
      </c>
      <c r="G94" s="47">
        <f t="shared" si="4"/>
        <v>1931950</v>
      </c>
      <c r="H94" s="47">
        <v>1931950</v>
      </c>
      <c r="I94" s="47"/>
      <c r="K94" s="18"/>
      <c r="L94" s="18"/>
    </row>
    <row r="95" spans="1:12" ht="24" customHeight="1">
      <c r="A95" s="1" t="s">
        <v>7</v>
      </c>
      <c r="B95" s="33" t="s">
        <v>129</v>
      </c>
      <c r="C95" s="95" t="s">
        <v>130</v>
      </c>
      <c r="D95" s="37"/>
      <c r="E95" s="37"/>
      <c r="F95" s="75"/>
      <c r="G95" s="38">
        <f t="shared" si="4"/>
        <v>170000</v>
      </c>
      <c r="H95" s="38">
        <f>SUM(H96)</f>
        <v>170000</v>
      </c>
      <c r="I95" s="38"/>
      <c r="K95" s="18"/>
      <c r="L95" s="18"/>
    </row>
    <row r="96" spans="1:12">
      <c r="A96" s="1" t="s">
        <v>7</v>
      </c>
      <c r="B96" s="39"/>
      <c r="C96" s="103" t="s">
        <v>25</v>
      </c>
      <c r="D96" s="41">
        <v>900</v>
      </c>
      <c r="E96" s="41">
        <v>90015</v>
      </c>
      <c r="F96" s="87" t="s">
        <v>96</v>
      </c>
      <c r="G96" s="43">
        <f t="shared" si="4"/>
        <v>170000</v>
      </c>
      <c r="H96" s="43">
        <v>170000</v>
      </c>
      <c r="I96" s="43"/>
      <c r="K96" s="18"/>
      <c r="L96" s="18"/>
    </row>
    <row r="97" spans="1:12" ht="24" customHeight="1">
      <c r="A97" s="1" t="s">
        <v>7</v>
      </c>
      <c r="B97" s="33" t="s">
        <v>131</v>
      </c>
      <c r="C97" s="95" t="s">
        <v>132</v>
      </c>
      <c r="D97" s="37"/>
      <c r="E97" s="37"/>
      <c r="F97" s="75"/>
      <c r="G97" s="38">
        <f t="shared" si="4"/>
        <v>40000</v>
      </c>
      <c r="H97" s="38">
        <f>SUM(H98)</f>
        <v>40000</v>
      </c>
      <c r="I97" s="38"/>
      <c r="K97" s="18"/>
      <c r="L97" s="18"/>
    </row>
    <row r="98" spans="1:12">
      <c r="A98" s="1" t="s">
        <v>7</v>
      </c>
      <c r="B98" s="39"/>
      <c r="C98" s="103" t="s">
        <v>25</v>
      </c>
      <c r="D98" s="41">
        <v>600</v>
      </c>
      <c r="E98" s="41">
        <v>60016</v>
      </c>
      <c r="F98" s="87" t="s">
        <v>96</v>
      </c>
      <c r="G98" s="43">
        <f t="shared" si="4"/>
        <v>40000</v>
      </c>
      <c r="H98" s="43">
        <v>40000</v>
      </c>
      <c r="I98" s="43"/>
      <c r="K98" s="18"/>
      <c r="L98" s="18"/>
    </row>
    <row r="99" spans="1:12" ht="24" customHeight="1">
      <c r="A99" s="1" t="s">
        <v>7</v>
      </c>
      <c r="B99" s="44" t="s">
        <v>133</v>
      </c>
      <c r="C99" s="93" t="s">
        <v>134</v>
      </c>
      <c r="D99" s="46"/>
      <c r="E99" s="46"/>
      <c r="F99" s="94"/>
      <c r="G99" s="47">
        <f t="shared" si="4"/>
        <v>300000</v>
      </c>
      <c r="H99" s="47">
        <f>SUM(H100)</f>
        <v>300000</v>
      </c>
      <c r="I99" s="47"/>
      <c r="K99" s="18"/>
      <c r="L99" s="18"/>
    </row>
    <row r="100" spans="1:12">
      <c r="A100" s="1" t="s">
        <v>7</v>
      </c>
      <c r="B100" s="44"/>
      <c r="C100" s="170" t="s">
        <v>25</v>
      </c>
      <c r="D100" s="46">
        <v>600</v>
      </c>
      <c r="E100" s="46">
        <v>60016</v>
      </c>
      <c r="F100" s="94" t="s">
        <v>96</v>
      </c>
      <c r="G100" s="47">
        <f t="shared" si="4"/>
        <v>300000</v>
      </c>
      <c r="H100" s="47">
        <f>50000+250000</f>
        <v>300000</v>
      </c>
      <c r="I100" s="47"/>
      <c r="K100" s="18"/>
      <c r="L100" s="18"/>
    </row>
    <row r="101" spans="1:12" ht="24" customHeight="1">
      <c r="A101" s="1" t="s">
        <v>7</v>
      </c>
      <c r="B101" s="39" t="s">
        <v>943</v>
      </c>
      <c r="C101" s="92" t="s">
        <v>843</v>
      </c>
      <c r="D101" s="41">
        <v>900</v>
      </c>
      <c r="E101" s="41">
        <v>90015</v>
      </c>
      <c r="F101" s="87" t="s">
        <v>96</v>
      </c>
      <c r="G101" s="43">
        <f>H101</f>
        <v>50000</v>
      </c>
      <c r="H101" s="43">
        <v>50000</v>
      </c>
      <c r="I101" s="43"/>
      <c r="K101" s="18"/>
      <c r="L101" s="18"/>
    </row>
    <row r="102" spans="1:12" ht="24" customHeight="1">
      <c r="A102" s="1" t="s">
        <v>7</v>
      </c>
      <c r="B102" s="82" t="s">
        <v>135</v>
      </c>
      <c r="C102" s="79" t="s">
        <v>136</v>
      </c>
      <c r="D102" s="44">
        <v>600</v>
      </c>
      <c r="E102" s="44">
        <v>60016</v>
      </c>
      <c r="F102" s="55" t="s">
        <v>96</v>
      </c>
      <c r="G102" s="47">
        <f t="shared" si="4"/>
        <v>147500</v>
      </c>
      <c r="H102" s="47">
        <v>147500</v>
      </c>
      <c r="I102" s="47"/>
      <c r="K102" s="18"/>
      <c r="L102" s="18"/>
    </row>
    <row r="103" spans="1:12" ht="24" customHeight="1">
      <c r="A103" s="1" t="s">
        <v>7</v>
      </c>
      <c r="B103" s="82" t="s">
        <v>137</v>
      </c>
      <c r="C103" s="79" t="s">
        <v>138</v>
      </c>
      <c r="D103" s="44">
        <v>600</v>
      </c>
      <c r="E103" s="44">
        <v>60016</v>
      </c>
      <c r="F103" s="55" t="s">
        <v>96</v>
      </c>
      <c r="G103" s="47">
        <f t="shared" si="4"/>
        <v>195570</v>
      </c>
      <c r="H103" s="47">
        <v>195570</v>
      </c>
      <c r="I103" s="47"/>
      <c r="K103" s="18"/>
      <c r="L103" s="18"/>
    </row>
    <row r="104" spans="1:12" ht="24" customHeight="1">
      <c r="A104" s="1" t="s">
        <v>7</v>
      </c>
      <c r="B104" s="82" t="s">
        <v>139</v>
      </c>
      <c r="C104" s="79" t="s">
        <v>140</v>
      </c>
      <c r="D104" s="44">
        <v>600</v>
      </c>
      <c r="E104" s="44">
        <v>60016</v>
      </c>
      <c r="F104" s="55" t="s">
        <v>96</v>
      </c>
      <c r="G104" s="47">
        <f t="shared" si="4"/>
        <v>5500000</v>
      </c>
      <c r="H104" s="47">
        <v>5500000</v>
      </c>
      <c r="I104" s="47"/>
      <c r="K104" s="18"/>
      <c r="L104" s="18"/>
    </row>
    <row r="105" spans="1:12" ht="24" customHeight="1">
      <c r="A105" s="1" t="s">
        <v>7</v>
      </c>
      <c r="B105" s="82" t="s">
        <v>141</v>
      </c>
      <c r="C105" s="79" t="s">
        <v>142</v>
      </c>
      <c r="D105" s="44">
        <v>600</v>
      </c>
      <c r="E105" s="44">
        <v>60016</v>
      </c>
      <c r="F105" s="55" t="s">
        <v>96</v>
      </c>
      <c r="G105" s="47">
        <f t="shared" si="4"/>
        <v>183270</v>
      </c>
      <c r="H105" s="47">
        <v>183270</v>
      </c>
      <c r="I105" s="47"/>
      <c r="K105" s="18"/>
      <c r="L105" s="18"/>
    </row>
    <row r="106" spans="1:12" ht="24" customHeight="1">
      <c r="A106" s="1" t="s">
        <v>7</v>
      </c>
      <c r="B106" s="35" t="s">
        <v>143</v>
      </c>
      <c r="C106" s="83" t="s">
        <v>144</v>
      </c>
      <c r="D106" s="35"/>
      <c r="E106" s="84"/>
      <c r="F106" s="84"/>
      <c r="G106" s="38">
        <f t="shared" si="4"/>
        <v>330000</v>
      </c>
      <c r="H106" s="42"/>
      <c r="I106" s="42">
        <f>I107</f>
        <v>330000</v>
      </c>
      <c r="J106" s="85"/>
      <c r="K106" s="18"/>
      <c r="L106" s="18"/>
    </row>
    <row r="107" spans="1:12">
      <c r="A107" s="1" t="s">
        <v>7</v>
      </c>
      <c r="B107" s="39"/>
      <c r="C107" s="86" t="s">
        <v>24</v>
      </c>
      <c r="D107" s="39">
        <v>600</v>
      </c>
      <c r="E107" s="39">
        <v>60015</v>
      </c>
      <c r="F107" s="87" t="s">
        <v>96</v>
      </c>
      <c r="G107" s="43">
        <f t="shared" si="4"/>
        <v>330000</v>
      </c>
      <c r="H107" s="43"/>
      <c r="I107" s="43">
        <f>80000+250000</f>
        <v>330000</v>
      </c>
      <c r="K107" s="18"/>
      <c r="L107" s="18"/>
    </row>
    <row r="108" spans="1:12" ht="24" customHeight="1">
      <c r="A108" s="1" t="s">
        <v>7</v>
      </c>
      <c r="B108" s="35" t="s">
        <v>145</v>
      </c>
      <c r="C108" s="83" t="s">
        <v>146</v>
      </c>
      <c r="D108" s="35"/>
      <c r="E108" s="84"/>
      <c r="F108" s="84"/>
      <c r="G108" s="38">
        <f t="shared" si="4"/>
        <v>104200</v>
      </c>
      <c r="H108" s="42">
        <f>H109</f>
        <v>104200</v>
      </c>
      <c r="I108" s="42"/>
      <c r="K108" s="18"/>
      <c r="L108" s="18"/>
    </row>
    <row r="109" spans="1:12">
      <c r="A109" s="1" t="s">
        <v>7</v>
      </c>
      <c r="B109" s="39"/>
      <c r="C109" s="86" t="s">
        <v>24</v>
      </c>
      <c r="D109" s="39">
        <v>600</v>
      </c>
      <c r="E109" s="39">
        <v>60016</v>
      </c>
      <c r="F109" s="87" t="s">
        <v>96</v>
      </c>
      <c r="G109" s="43">
        <f t="shared" si="4"/>
        <v>104200</v>
      </c>
      <c r="H109" s="43">
        <v>104200</v>
      </c>
      <c r="I109" s="43"/>
      <c r="K109" s="18"/>
      <c r="L109" s="18"/>
    </row>
    <row r="110" spans="1:12" ht="24" customHeight="1">
      <c r="A110" s="1" t="s">
        <v>7</v>
      </c>
      <c r="B110" s="33" t="s">
        <v>147</v>
      </c>
      <c r="C110" s="34" t="s">
        <v>148</v>
      </c>
      <c r="D110" s="33"/>
      <c r="E110" s="75"/>
      <c r="F110" s="75"/>
      <c r="G110" s="38">
        <f t="shared" si="4"/>
        <v>100000</v>
      </c>
      <c r="H110" s="38"/>
      <c r="I110" s="38">
        <f>I111</f>
        <v>100000</v>
      </c>
      <c r="K110" s="18"/>
      <c r="L110" s="18"/>
    </row>
    <row r="111" spans="1:12">
      <c r="A111" s="1" t="s">
        <v>7</v>
      </c>
      <c r="B111" s="39"/>
      <c r="C111" s="86" t="s">
        <v>24</v>
      </c>
      <c r="D111" s="39">
        <v>600</v>
      </c>
      <c r="E111" s="39">
        <v>60015</v>
      </c>
      <c r="F111" s="87" t="s">
        <v>96</v>
      </c>
      <c r="G111" s="43">
        <f t="shared" si="4"/>
        <v>100000</v>
      </c>
      <c r="H111" s="43"/>
      <c r="I111" s="43">
        <f>100000</f>
        <v>100000</v>
      </c>
      <c r="K111" s="18"/>
      <c r="L111" s="18"/>
    </row>
    <row r="112" spans="1:12" ht="24" customHeight="1">
      <c r="A112" s="1" t="s">
        <v>7</v>
      </c>
      <c r="B112" s="33" t="s">
        <v>149</v>
      </c>
      <c r="C112" s="89" t="s">
        <v>150</v>
      </c>
      <c r="D112" s="35"/>
      <c r="E112" s="35"/>
      <c r="F112" s="84"/>
      <c r="G112" s="42">
        <f t="shared" si="4"/>
        <v>4756960</v>
      </c>
      <c r="H112" s="42">
        <f>SUM(H113:H113)</f>
        <v>4756960</v>
      </c>
      <c r="I112" s="42"/>
      <c r="K112" s="18"/>
      <c r="L112" s="18"/>
    </row>
    <row r="113" spans="1:12">
      <c r="A113" s="1" t="s">
        <v>7</v>
      </c>
      <c r="B113" s="90"/>
      <c r="C113" s="91" t="s">
        <v>16</v>
      </c>
      <c r="D113" s="39">
        <v>600</v>
      </c>
      <c r="E113" s="39">
        <v>60020</v>
      </c>
      <c r="F113" s="87" t="s">
        <v>151</v>
      </c>
      <c r="G113" s="43">
        <f t="shared" si="4"/>
        <v>4756960</v>
      </c>
      <c r="H113" s="43">
        <v>4756960</v>
      </c>
      <c r="I113" s="43"/>
      <c r="K113" s="18"/>
      <c r="L113" s="18"/>
    </row>
    <row r="114" spans="1:12" ht="24" customHeight="1">
      <c r="A114" s="1" t="s">
        <v>7</v>
      </c>
      <c r="B114" s="35" t="s">
        <v>152</v>
      </c>
      <c r="C114" s="83" t="s">
        <v>153</v>
      </c>
      <c r="D114" s="35"/>
      <c r="E114" s="84"/>
      <c r="F114" s="84"/>
      <c r="G114" s="42">
        <f t="shared" si="4"/>
        <v>210000</v>
      </c>
      <c r="H114" s="42"/>
      <c r="I114" s="42">
        <f>I115</f>
        <v>210000</v>
      </c>
      <c r="K114" s="18"/>
      <c r="L114" s="18"/>
    </row>
    <row r="115" spans="1:12">
      <c r="A115" s="1" t="s">
        <v>7</v>
      </c>
      <c r="B115" s="39"/>
      <c r="C115" s="86" t="s">
        <v>24</v>
      </c>
      <c r="D115" s="39">
        <v>600</v>
      </c>
      <c r="E115" s="39">
        <v>60015</v>
      </c>
      <c r="F115" s="87" t="s">
        <v>96</v>
      </c>
      <c r="G115" s="43">
        <f t="shared" si="4"/>
        <v>210000</v>
      </c>
      <c r="H115" s="43"/>
      <c r="I115" s="43">
        <v>210000</v>
      </c>
      <c r="K115" s="18"/>
      <c r="L115" s="18"/>
    </row>
    <row r="116" spans="1:12" ht="24" customHeight="1">
      <c r="A116" s="1" t="s">
        <v>7</v>
      </c>
      <c r="B116" s="39" t="s">
        <v>154</v>
      </c>
      <c r="C116" s="92" t="s">
        <v>155</v>
      </c>
      <c r="D116" s="41">
        <v>600</v>
      </c>
      <c r="E116" s="41">
        <v>60016</v>
      </c>
      <c r="F116" s="87" t="s">
        <v>96</v>
      </c>
      <c r="G116" s="43">
        <f t="shared" si="4"/>
        <v>336657</v>
      </c>
      <c r="H116" s="43">
        <v>336657</v>
      </c>
      <c r="I116" s="43"/>
      <c r="K116" s="18"/>
      <c r="L116" s="18"/>
    </row>
    <row r="117" spans="1:12" ht="24" customHeight="1">
      <c r="A117" s="1" t="s">
        <v>7</v>
      </c>
      <c r="B117" s="33" t="s">
        <v>156</v>
      </c>
      <c r="C117" s="95" t="s">
        <v>157</v>
      </c>
      <c r="D117" s="37"/>
      <c r="E117" s="37"/>
      <c r="F117" s="75"/>
      <c r="G117" s="38">
        <f>G118</f>
        <v>100000</v>
      </c>
      <c r="H117" s="38">
        <f>H118</f>
        <v>100000</v>
      </c>
      <c r="I117" s="38"/>
      <c r="K117" s="18"/>
      <c r="L117" s="18"/>
    </row>
    <row r="118" spans="1:12">
      <c r="A118" s="1" t="s">
        <v>7</v>
      </c>
      <c r="B118" s="39"/>
      <c r="C118" s="103" t="s">
        <v>25</v>
      </c>
      <c r="D118" s="39">
        <v>600</v>
      </c>
      <c r="E118" s="39">
        <v>60020</v>
      </c>
      <c r="F118" s="124" t="s">
        <v>151</v>
      </c>
      <c r="G118" s="88">
        <f>H118</f>
        <v>100000</v>
      </c>
      <c r="H118" s="162">
        <v>100000</v>
      </c>
      <c r="I118" s="43"/>
      <c r="J118" s="68"/>
      <c r="K118" s="18"/>
      <c r="L118" s="18"/>
    </row>
    <row r="119" spans="1:12" ht="24" customHeight="1">
      <c r="A119" s="1" t="s">
        <v>7</v>
      </c>
      <c r="B119" s="44" t="s">
        <v>947</v>
      </c>
      <c r="C119" s="93" t="s">
        <v>848</v>
      </c>
      <c r="D119" s="46">
        <v>600</v>
      </c>
      <c r="E119" s="46">
        <v>60016</v>
      </c>
      <c r="F119" s="94" t="s">
        <v>96</v>
      </c>
      <c r="G119" s="47">
        <f>H119</f>
        <v>60000</v>
      </c>
      <c r="H119" s="47">
        <v>60000</v>
      </c>
      <c r="I119" s="47"/>
      <c r="K119" s="18"/>
      <c r="L119" s="18"/>
    </row>
    <row r="120" spans="1:12" ht="24" customHeight="1">
      <c r="A120" s="1" t="s">
        <v>7</v>
      </c>
      <c r="B120" s="44" t="s">
        <v>158</v>
      </c>
      <c r="C120" s="93" t="s">
        <v>159</v>
      </c>
      <c r="D120" s="46">
        <v>600</v>
      </c>
      <c r="E120" s="46">
        <v>60016</v>
      </c>
      <c r="F120" s="94" t="s">
        <v>96</v>
      </c>
      <c r="G120" s="47">
        <f t="shared" ref="G120:G181" si="5">H120+I120</f>
        <v>164820</v>
      </c>
      <c r="H120" s="47">
        <v>164820</v>
      </c>
      <c r="I120" s="47"/>
      <c r="K120" s="18"/>
      <c r="L120" s="18"/>
    </row>
    <row r="121" spans="1:12" ht="24" customHeight="1">
      <c r="A121" s="1" t="s">
        <v>7</v>
      </c>
      <c r="B121" s="33" t="s">
        <v>160</v>
      </c>
      <c r="C121" s="95" t="s">
        <v>161</v>
      </c>
      <c r="D121" s="37">
        <v>900</v>
      </c>
      <c r="E121" s="37">
        <v>90015</v>
      </c>
      <c r="F121" s="75" t="s">
        <v>96</v>
      </c>
      <c r="G121" s="38">
        <f t="shared" si="5"/>
        <v>100000</v>
      </c>
      <c r="H121" s="38">
        <f>100000</f>
        <v>100000</v>
      </c>
      <c r="I121" s="38"/>
      <c r="K121" s="18"/>
      <c r="L121" s="18"/>
    </row>
    <row r="122" spans="1:12" ht="24" customHeight="1">
      <c r="A122" s="1" t="s">
        <v>7</v>
      </c>
      <c r="B122" s="44" t="s">
        <v>162</v>
      </c>
      <c r="C122" s="93" t="s">
        <v>163</v>
      </c>
      <c r="D122" s="46">
        <v>900</v>
      </c>
      <c r="E122" s="46">
        <v>90015</v>
      </c>
      <c r="F122" s="94" t="s">
        <v>96</v>
      </c>
      <c r="G122" s="47">
        <f t="shared" si="5"/>
        <v>35977</v>
      </c>
      <c r="H122" s="47">
        <v>35977</v>
      </c>
      <c r="I122" s="47"/>
      <c r="K122" s="18"/>
      <c r="L122" s="18"/>
    </row>
    <row r="123" spans="1:12" ht="24" customHeight="1">
      <c r="A123" s="1" t="s">
        <v>7</v>
      </c>
      <c r="B123" s="39" t="s">
        <v>949</v>
      </c>
      <c r="C123" s="92" t="s">
        <v>900</v>
      </c>
      <c r="D123" s="41">
        <v>900</v>
      </c>
      <c r="E123" s="41">
        <v>90015</v>
      </c>
      <c r="F123" s="87" t="s">
        <v>96</v>
      </c>
      <c r="G123" s="43">
        <f t="shared" ref="G123:G129" si="6">H123</f>
        <v>50000</v>
      </c>
      <c r="H123" s="43">
        <v>50000</v>
      </c>
      <c r="I123" s="43"/>
      <c r="K123" s="18"/>
      <c r="L123" s="18"/>
    </row>
    <row r="124" spans="1:12" ht="24" customHeight="1">
      <c r="A124" s="1" t="s">
        <v>7</v>
      </c>
      <c r="B124" s="44" t="s">
        <v>950</v>
      </c>
      <c r="C124" s="93" t="s">
        <v>844</v>
      </c>
      <c r="D124" s="46">
        <v>900</v>
      </c>
      <c r="E124" s="46">
        <v>90015</v>
      </c>
      <c r="F124" s="94" t="s">
        <v>96</v>
      </c>
      <c r="G124" s="47">
        <f t="shared" si="6"/>
        <v>122000</v>
      </c>
      <c r="H124" s="47">
        <v>122000</v>
      </c>
      <c r="I124" s="47"/>
      <c r="K124" s="18"/>
      <c r="L124" s="18"/>
    </row>
    <row r="125" spans="1:12" ht="24" customHeight="1">
      <c r="A125" s="1" t="s">
        <v>7</v>
      </c>
      <c r="B125" s="39" t="s">
        <v>951</v>
      </c>
      <c r="C125" s="92" t="s">
        <v>845</v>
      </c>
      <c r="D125" s="41">
        <v>600</v>
      </c>
      <c r="E125" s="41">
        <v>60016</v>
      </c>
      <c r="F125" s="87" t="s">
        <v>96</v>
      </c>
      <c r="G125" s="43">
        <f t="shared" si="6"/>
        <v>20000</v>
      </c>
      <c r="H125" s="43">
        <v>20000</v>
      </c>
      <c r="I125" s="43"/>
      <c r="K125" s="18"/>
      <c r="L125" s="18"/>
    </row>
    <row r="126" spans="1:12" ht="24" customHeight="1">
      <c r="A126" s="1" t="s">
        <v>7</v>
      </c>
      <c r="B126" s="39" t="s">
        <v>952</v>
      </c>
      <c r="C126" s="92" t="s">
        <v>846</v>
      </c>
      <c r="D126" s="41">
        <v>600</v>
      </c>
      <c r="E126" s="41">
        <v>60015</v>
      </c>
      <c r="F126" s="87" t="s">
        <v>96</v>
      </c>
      <c r="G126" s="43">
        <f>H126+I126</f>
        <v>140000</v>
      </c>
      <c r="H126" s="43"/>
      <c r="I126" s="43">
        <v>140000</v>
      </c>
      <c r="K126" s="18"/>
      <c r="L126" s="18"/>
    </row>
    <row r="127" spans="1:12" ht="24" customHeight="1">
      <c r="A127" s="1" t="s">
        <v>7</v>
      </c>
      <c r="B127" s="39" t="s">
        <v>953</v>
      </c>
      <c r="C127" s="92" t="s">
        <v>847</v>
      </c>
      <c r="D127" s="41">
        <v>600</v>
      </c>
      <c r="E127" s="41">
        <v>60016</v>
      </c>
      <c r="F127" s="87" t="s">
        <v>96</v>
      </c>
      <c r="G127" s="43">
        <f t="shared" si="6"/>
        <v>130000</v>
      </c>
      <c r="H127" s="43">
        <v>130000</v>
      </c>
      <c r="I127" s="43"/>
      <c r="K127" s="18"/>
      <c r="L127" s="18"/>
    </row>
    <row r="128" spans="1:12" ht="24" customHeight="1">
      <c r="A128" s="1" t="s">
        <v>7</v>
      </c>
      <c r="B128" s="39" t="s">
        <v>954</v>
      </c>
      <c r="C128" s="92" t="s">
        <v>849</v>
      </c>
      <c r="D128" s="41">
        <v>600</v>
      </c>
      <c r="E128" s="41">
        <v>60017</v>
      </c>
      <c r="F128" s="87" t="s">
        <v>96</v>
      </c>
      <c r="G128" s="43">
        <f t="shared" si="6"/>
        <v>400000</v>
      </c>
      <c r="H128" s="43">
        <v>400000</v>
      </c>
      <c r="I128" s="43"/>
      <c r="K128" s="18"/>
      <c r="L128" s="18"/>
    </row>
    <row r="129" spans="1:12" ht="24" customHeight="1">
      <c r="A129" s="1" t="s">
        <v>7</v>
      </c>
      <c r="B129" s="39" t="s">
        <v>957</v>
      </c>
      <c r="C129" s="92" t="s">
        <v>312</v>
      </c>
      <c r="D129" s="41">
        <v>900</v>
      </c>
      <c r="E129" s="41">
        <v>90015</v>
      </c>
      <c r="F129" s="87" t="s">
        <v>96</v>
      </c>
      <c r="G129" s="43">
        <f t="shared" si="6"/>
        <v>190000</v>
      </c>
      <c r="H129" s="43">
        <v>190000</v>
      </c>
      <c r="I129" s="43"/>
      <c r="K129" s="18"/>
      <c r="L129" s="18"/>
    </row>
    <row r="130" spans="1:12" ht="24" customHeight="1">
      <c r="A130" s="1" t="s">
        <v>7</v>
      </c>
      <c r="B130" s="39" t="s">
        <v>969</v>
      </c>
      <c r="C130" s="92" t="s">
        <v>850</v>
      </c>
      <c r="D130" s="41">
        <v>900</v>
      </c>
      <c r="E130" s="41">
        <v>90015</v>
      </c>
      <c r="F130" s="87" t="s">
        <v>96</v>
      </c>
      <c r="G130" s="43">
        <f t="shared" ref="G130:G142" si="7">H130</f>
        <v>125000</v>
      </c>
      <c r="H130" s="43">
        <v>125000</v>
      </c>
      <c r="I130" s="43"/>
      <c r="K130" s="18"/>
      <c r="L130" s="18"/>
    </row>
    <row r="131" spans="1:12" ht="24" customHeight="1">
      <c r="A131" s="1" t="s">
        <v>7</v>
      </c>
      <c r="B131" s="39" t="s">
        <v>970</v>
      </c>
      <c r="C131" s="92" t="s">
        <v>851</v>
      </c>
      <c r="D131" s="41">
        <v>900</v>
      </c>
      <c r="E131" s="41">
        <v>90015</v>
      </c>
      <c r="F131" s="87" t="s">
        <v>96</v>
      </c>
      <c r="G131" s="43">
        <f t="shared" si="7"/>
        <v>125000</v>
      </c>
      <c r="H131" s="43">
        <v>125000</v>
      </c>
      <c r="I131" s="43"/>
      <c r="K131" s="18"/>
      <c r="L131" s="18"/>
    </row>
    <row r="132" spans="1:12" ht="24" customHeight="1">
      <c r="A132" s="1" t="s">
        <v>7</v>
      </c>
      <c r="B132" s="39" t="s">
        <v>984</v>
      </c>
      <c r="C132" s="92" t="s">
        <v>313</v>
      </c>
      <c r="D132" s="41">
        <v>900</v>
      </c>
      <c r="E132" s="41">
        <v>90015</v>
      </c>
      <c r="F132" s="87" t="s">
        <v>96</v>
      </c>
      <c r="G132" s="43">
        <f t="shared" si="7"/>
        <v>60000</v>
      </c>
      <c r="H132" s="43">
        <v>60000</v>
      </c>
      <c r="I132" s="43"/>
      <c r="K132" s="18"/>
      <c r="L132" s="18"/>
    </row>
    <row r="133" spans="1:12" ht="24" customHeight="1">
      <c r="A133" s="1" t="s">
        <v>7</v>
      </c>
      <c r="B133" s="39" t="s">
        <v>985</v>
      </c>
      <c r="C133" s="92" t="s">
        <v>852</v>
      </c>
      <c r="D133" s="41">
        <v>900</v>
      </c>
      <c r="E133" s="41">
        <v>90015</v>
      </c>
      <c r="F133" s="87" t="s">
        <v>96</v>
      </c>
      <c r="G133" s="43">
        <f t="shared" si="7"/>
        <v>60000</v>
      </c>
      <c r="H133" s="43">
        <v>60000</v>
      </c>
      <c r="I133" s="43"/>
      <c r="K133" s="18"/>
      <c r="L133" s="18"/>
    </row>
    <row r="134" spans="1:12" ht="24" customHeight="1">
      <c r="A134" s="1" t="s">
        <v>7</v>
      </c>
      <c r="B134" s="39" t="s">
        <v>991</v>
      </c>
      <c r="C134" s="92" t="s">
        <v>853</v>
      </c>
      <c r="D134" s="94">
        <v>900</v>
      </c>
      <c r="E134" s="94">
        <v>90095</v>
      </c>
      <c r="F134" s="87" t="s">
        <v>96</v>
      </c>
      <c r="G134" s="43">
        <f t="shared" si="7"/>
        <v>550000</v>
      </c>
      <c r="H134" s="43">
        <v>550000</v>
      </c>
      <c r="I134" s="43"/>
      <c r="K134" s="18"/>
      <c r="L134" s="18"/>
    </row>
    <row r="135" spans="1:12" ht="24" customHeight="1">
      <c r="A135" s="1" t="s">
        <v>7</v>
      </c>
      <c r="B135" s="39" t="s">
        <v>993</v>
      </c>
      <c r="C135" s="92" t="s">
        <v>854</v>
      </c>
      <c r="D135" s="41">
        <v>600</v>
      </c>
      <c r="E135" s="41">
        <v>60016</v>
      </c>
      <c r="F135" s="87" t="s">
        <v>96</v>
      </c>
      <c r="G135" s="43">
        <f t="shared" si="7"/>
        <v>250000</v>
      </c>
      <c r="H135" s="43">
        <v>250000</v>
      </c>
      <c r="I135" s="43"/>
      <c r="K135" s="18"/>
      <c r="L135" s="18"/>
    </row>
    <row r="136" spans="1:12" ht="24" customHeight="1">
      <c r="A136" s="1" t="s">
        <v>7</v>
      </c>
      <c r="B136" s="39" t="s">
        <v>1003</v>
      </c>
      <c r="C136" s="92" t="s">
        <v>775</v>
      </c>
      <c r="D136" s="41">
        <v>600</v>
      </c>
      <c r="E136" s="41">
        <v>60095</v>
      </c>
      <c r="F136" s="87" t="s">
        <v>96</v>
      </c>
      <c r="G136" s="43">
        <f t="shared" si="7"/>
        <v>10000</v>
      </c>
      <c r="H136" s="43">
        <v>10000</v>
      </c>
      <c r="I136" s="43"/>
      <c r="K136" s="18"/>
      <c r="L136" s="18"/>
    </row>
    <row r="137" spans="1:12" ht="24" customHeight="1">
      <c r="A137" s="1" t="s">
        <v>7</v>
      </c>
      <c r="B137" s="39" t="s">
        <v>1024</v>
      </c>
      <c r="C137" s="92" t="s">
        <v>855</v>
      </c>
      <c r="D137" s="41">
        <v>600</v>
      </c>
      <c r="E137" s="41">
        <v>60016</v>
      </c>
      <c r="F137" s="87" t="s">
        <v>96</v>
      </c>
      <c r="G137" s="43">
        <f t="shared" si="7"/>
        <v>120000</v>
      </c>
      <c r="H137" s="43">
        <v>120000</v>
      </c>
      <c r="I137" s="43"/>
      <c r="K137" s="18"/>
      <c r="L137" s="18"/>
    </row>
    <row r="138" spans="1:12" ht="24" customHeight="1">
      <c r="A138" s="1" t="s">
        <v>7</v>
      </c>
      <c r="B138" s="39" t="s">
        <v>1025</v>
      </c>
      <c r="C138" s="92" t="s">
        <v>776</v>
      </c>
      <c r="D138" s="41">
        <v>900</v>
      </c>
      <c r="E138" s="41">
        <v>90015</v>
      </c>
      <c r="F138" s="87" t="s">
        <v>96</v>
      </c>
      <c r="G138" s="43">
        <f t="shared" si="7"/>
        <v>300000</v>
      </c>
      <c r="H138" s="43">
        <v>300000</v>
      </c>
      <c r="I138" s="43"/>
      <c r="K138" s="18"/>
      <c r="L138" s="18"/>
    </row>
    <row r="139" spans="1:12" ht="24" customHeight="1">
      <c r="A139" s="1" t="s">
        <v>7</v>
      </c>
      <c r="B139" s="44" t="s">
        <v>1037</v>
      </c>
      <c r="C139" s="93" t="s">
        <v>856</v>
      </c>
      <c r="D139" s="46">
        <v>600</v>
      </c>
      <c r="E139" s="46">
        <v>60016</v>
      </c>
      <c r="F139" s="94" t="s">
        <v>96</v>
      </c>
      <c r="G139" s="47">
        <f t="shared" si="7"/>
        <v>100000</v>
      </c>
      <c r="H139" s="47">
        <v>100000</v>
      </c>
      <c r="I139" s="47"/>
      <c r="K139" s="18"/>
      <c r="L139" s="18"/>
    </row>
    <row r="140" spans="1:12" ht="24" customHeight="1">
      <c r="A140" s="1" t="s">
        <v>7</v>
      </c>
      <c r="B140" s="44" t="s">
        <v>1001</v>
      </c>
      <c r="C140" s="93" t="s">
        <v>858</v>
      </c>
      <c r="D140" s="46">
        <v>600</v>
      </c>
      <c r="E140" s="46">
        <v>60016</v>
      </c>
      <c r="F140" s="94" t="s">
        <v>96</v>
      </c>
      <c r="G140" s="47">
        <f t="shared" si="7"/>
        <v>85000</v>
      </c>
      <c r="H140" s="47">
        <v>85000</v>
      </c>
      <c r="I140" s="47"/>
      <c r="K140" s="18"/>
      <c r="L140" s="18"/>
    </row>
    <row r="141" spans="1:12" ht="24" customHeight="1">
      <c r="A141" s="1" t="s">
        <v>7</v>
      </c>
      <c r="B141" s="39" t="s">
        <v>1006</v>
      </c>
      <c r="C141" s="92" t="s">
        <v>875</v>
      </c>
      <c r="D141" s="41">
        <v>600</v>
      </c>
      <c r="E141" s="41">
        <v>60095</v>
      </c>
      <c r="F141" s="87" t="s">
        <v>151</v>
      </c>
      <c r="G141" s="43">
        <f t="shared" si="7"/>
        <v>50000</v>
      </c>
      <c r="H141" s="43">
        <v>50000</v>
      </c>
      <c r="I141" s="43"/>
      <c r="K141" s="18"/>
      <c r="L141" s="18"/>
    </row>
    <row r="142" spans="1:12" ht="24" customHeight="1">
      <c r="A142" s="1" t="s">
        <v>7</v>
      </c>
      <c r="B142" s="44" t="s">
        <v>996</v>
      </c>
      <c r="C142" s="93" t="s">
        <v>895</v>
      </c>
      <c r="D142" s="46">
        <v>900</v>
      </c>
      <c r="E142" s="46">
        <v>90015</v>
      </c>
      <c r="F142" s="94" t="s">
        <v>96</v>
      </c>
      <c r="G142" s="47">
        <f t="shared" si="7"/>
        <v>50000</v>
      </c>
      <c r="H142" s="47">
        <v>50000</v>
      </c>
      <c r="I142" s="47"/>
      <c r="K142" s="18"/>
      <c r="L142" s="18"/>
    </row>
    <row r="143" spans="1:12" ht="34.200000000000003">
      <c r="A143" s="1" t="s">
        <v>7</v>
      </c>
      <c r="B143" s="82" t="s">
        <v>164</v>
      </c>
      <c r="C143" s="79" t="s">
        <v>165</v>
      </c>
      <c r="D143" s="44"/>
      <c r="E143" s="44"/>
      <c r="F143" s="94"/>
      <c r="G143" s="47">
        <f t="shared" si="5"/>
        <v>5615281</v>
      </c>
      <c r="H143" s="47">
        <f>H144+H145</f>
        <v>5615281</v>
      </c>
      <c r="I143" s="47"/>
      <c r="K143" s="18"/>
      <c r="L143" s="18"/>
    </row>
    <row r="144" spans="1:12">
      <c r="A144" s="1" t="s">
        <v>7</v>
      </c>
      <c r="B144" s="35"/>
      <c r="C144" s="40" t="s">
        <v>11</v>
      </c>
      <c r="D144" s="35">
        <v>600</v>
      </c>
      <c r="E144" s="35">
        <v>60016</v>
      </c>
      <c r="F144" s="84" t="s">
        <v>96</v>
      </c>
      <c r="G144" s="42">
        <f t="shared" si="5"/>
        <v>3100000</v>
      </c>
      <c r="H144" s="42">
        <v>3100000</v>
      </c>
      <c r="I144" s="42"/>
      <c r="K144" s="18"/>
      <c r="L144" s="18"/>
    </row>
    <row r="145" spans="1:12">
      <c r="A145" s="1" t="s">
        <v>7</v>
      </c>
      <c r="B145" s="39"/>
      <c r="C145" s="91" t="s">
        <v>12</v>
      </c>
      <c r="D145" s="39">
        <v>600</v>
      </c>
      <c r="E145" s="39">
        <v>60016</v>
      </c>
      <c r="F145" s="87" t="s">
        <v>96</v>
      </c>
      <c r="G145" s="43">
        <f t="shared" si="5"/>
        <v>2515281</v>
      </c>
      <c r="H145" s="43">
        <v>2515281</v>
      </c>
      <c r="I145" s="43"/>
      <c r="K145" s="18"/>
      <c r="L145" s="18"/>
    </row>
    <row r="146" spans="1:12" ht="34.200000000000003">
      <c r="A146" s="1" t="s">
        <v>7</v>
      </c>
      <c r="B146" s="96" t="s">
        <v>166</v>
      </c>
      <c r="C146" s="97" t="s">
        <v>167</v>
      </c>
      <c r="D146" s="35"/>
      <c r="E146" s="35"/>
      <c r="F146" s="84"/>
      <c r="G146" s="38">
        <f t="shared" si="5"/>
        <v>5600003</v>
      </c>
      <c r="H146" s="42">
        <f>H147+H148</f>
        <v>5600003</v>
      </c>
      <c r="I146" s="42"/>
      <c r="K146" s="18"/>
      <c r="L146" s="18"/>
    </row>
    <row r="147" spans="1:12">
      <c r="A147" s="1" t="s">
        <v>7</v>
      </c>
      <c r="B147" s="35"/>
      <c r="C147" s="40" t="s">
        <v>11</v>
      </c>
      <c r="D147" s="35">
        <v>600</v>
      </c>
      <c r="E147" s="35">
        <v>60016</v>
      </c>
      <c r="F147" s="84" t="s">
        <v>96</v>
      </c>
      <c r="G147" s="42">
        <f t="shared" si="5"/>
        <v>2563986</v>
      </c>
      <c r="H147" s="42">
        <v>2563986</v>
      </c>
      <c r="I147" s="42"/>
      <c r="K147" s="18"/>
      <c r="L147" s="18"/>
    </row>
    <row r="148" spans="1:12">
      <c r="A148" s="1" t="s">
        <v>7</v>
      </c>
      <c r="B148" s="39"/>
      <c r="C148" s="91" t="s">
        <v>12</v>
      </c>
      <c r="D148" s="39">
        <v>600</v>
      </c>
      <c r="E148" s="39">
        <v>60016</v>
      </c>
      <c r="F148" s="87" t="s">
        <v>96</v>
      </c>
      <c r="G148" s="43">
        <f t="shared" si="5"/>
        <v>3036017</v>
      </c>
      <c r="H148" s="43">
        <v>3036017</v>
      </c>
      <c r="I148" s="43"/>
      <c r="K148" s="18"/>
      <c r="L148" s="18"/>
    </row>
    <row r="149" spans="1:12" ht="24" customHeight="1">
      <c r="A149" s="1" t="s">
        <v>7</v>
      </c>
      <c r="B149" s="39" t="s">
        <v>1040</v>
      </c>
      <c r="C149" s="92" t="s">
        <v>896</v>
      </c>
      <c r="D149" s="41">
        <v>600</v>
      </c>
      <c r="E149" s="41">
        <v>60017</v>
      </c>
      <c r="F149" s="87" t="s">
        <v>96</v>
      </c>
      <c r="G149" s="43">
        <f>H149</f>
        <v>320000</v>
      </c>
      <c r="H149" s="43">
        <v>320000</v>
      </c>
      <c r="I149" s="43"/>
      <c r="K149" s="18"/>
      <c r="L149" s="18"/>
    </row>
    <row r="150" spans="1:12" ht="24" customHeight="1">
      <c r="A150" s="1" t="s">
        <v>7</v>
      </c>
      <c r="B150" s="39" t="s">
        <v>1041</v>
      </c>
      <c r="C150" s="92" t="s">
        <v>897</v>
      </c>
      <c r="D150" s="41">
        <v>600</v>
      </c>
      <c r="E150" s="41">
        <v>60017</v>
      </c>
      <c r="F150" s="87" t="s">
        <v>96</v>
      </c>
      <c r="G150" s="43">
        <f t="shared" ref="G150" si="8">H150</f>
        <v>200000</v>
      </c>
      <c r="H150" s="43">
        <v>200000</v>
      </c>
      <c r="I150" s="43"/>
      <c r="K150" s="18"/>
      <c r="L150" s="18"/>
    </row>
    <row r="151" spans="1:12" ht="24" customHeight="1">
      <c r="A151" s="1" t="s">
        <v>7</v>
      </c>
      <c r="B151" s="39" t="s">
        <v>1042</v>
      </c>
      <c r="C151" s="92" t="s">
        <v>898</v>
      </c>
      <c r="D151" s="41">
        <v>600</v>
      </c>
      <c r="E151" s="41">
        <v>60015</v>
      </c>
      <c r="F151" s="87" t="s">
        <v>96</v>
      </c>
      <c r="G151" s="43">
        <f>H151+I151</f>
        <v>250000</v>
      </c>
      <c r="H151" s="43"/>
      <c r="I151" s="43">
        <v>250000</v>
      </c>
      <c r="K151" s="18"/>
      <c r="L151" s="18"/>
    </row>
    <row r="152" spans="1:12" ht="24" customHeight="1">
      <c r="A152" s="1" t="s">
        <v>7</v>
      </c>
      <c r="B152" s="33" t="s">
        <v>168</v>
      </c>
      <c r="C152" s="81" t="s">
        <v>169</v>
      </c>
      <c r="D152" s="33">
        <v>600</v>
      </c>
      <c r="E152" s="33">
        <v>60015</v>
      </c>
      <c r="F152" s="75" t="s">
        <v>63</v>
      </c>
      <c r="G152" s="38">
        <f t="shared" si="5"/>
        <v>2100000</v>
      </c>
      <c r="H152" s="167"/>
      <c r="I152" s="38">
        <v>2100000</v>
      </c>
      <c r="K152" s="18"/>
      <c r="L152" s="18"/>
    </row>
    <row r="153" spans="1:12" ht="24" customHeight="1">
      <c r="A153" s="1" t="s">
        <v>7</v>
      </c>
      <c r="B153" s="44" t="s">
        <v>170</v>
      </c>
      <c r="C153" s="79" t="s">
        <v>171</v>
      </c>
      <c r="D153" s="44">
        <v>600</v>
      </c>
      <c r="E153" s="44">
        <v>60016</v>
      </c>
      <c r="F153" s="94" t="s">
        <v>63</v>
      </c>
      <c r="G153" s="47">
        <f t="shared" si="5"/>
        <v>401288</v>
      </c>
      <c r="H153" s="168">
        <v>401288</v>
      </c>
      <c r="I153" s="47"/>
      <c r="K153" s="18"/>
      <c r="L153" s="18"/>
    </row>
    <row r="154" spans="1:12" ht="24" customHeight="1">
      <c r="A154" s="1" t="s">
        <v>7</v>
      </c>
      <c r="B154" s="44" t="s">
        <v>172</v>
      </c>
      <c r="C154" s="79" t="s">
        <v>173</v>
      </c>
      <c r="D154" s="44">
        <v>600</v>
      </c>
      <c r="E154" s="44">
        <v>60016</v>
      </c>
      <c r="F154" s="94" t="s">
        <v>96</v>
      </c>
      <c r="G154" s="47">
        <f t="shared" si="5"/>
        <v>133455</v>
      </c>
      <c r="H154" s="167">
        <v>133455</v>
      </c>
      <c r="I154" s="47"/>
      <c r="K154" s="18"/>
      <c r="L154" s="18"/>
    </row>
    <row r="155" spans="1:12" ht="24" customHeight="1">
      <c r="A155" s="1" t="s">
        <v>7</v>
      </c>
      <c r="B155" s="44" t="s">
        <v>174</v>
      </c>
      <c r="C155" s="79" t="s">
        <v>175</v>
      </c>
      <c r="D155" s="44">
        <v>600</v>
      </c>
      <c r="E155" s="44">
        <v>60016</v>
      </c>
      <c r="F155" s="94" t="s">
        <v>96</v>
      </c>
      <c r="G155" s="47">
        <f t="shared" si="5"/>
        <v>99660</v>
      </c>
      <c r="H155" s="168">
        <v>99660</v>
      </c>
      <c r="I155" s="47"/>
      <c r="K155" s="18"/>
      <c r="L155" s="18"/>
    </row>
    <row r="156" spans="1:12" ht="24" customHeight="1">
      <c r="A156" s="1" t="s">
        <v>7</v>
      </c>
      <c r="B156" s="33" t="s">
        <v>176</v>
      </c>
      <c r="C156" s="81" t="s">
        <v>177</v>
      </c>
      <c r="D156" s="33">
        <v>600</v>
      </c>
      <c r="E156" s="33">
        <v>60016</v>
      </c>
      <c r="F156" s="75" t="s">
        <v>63</v>
      </c>
      <c r="G156" s="145">
        <f t="shared" si="5"/>
        <v>1340700</v>
      </c>
      <c r="H156" s="145">
        <f>1340000+700</f>
        <v>1340700</v>
      </c>
      <c r="I156" s="145"/>
      <c r="K156" s="18"/>
      <c r="L156" s="18"/>
    </row>
    <row r="157" spans="1:12" ht="24" customHeight="1">
      <c r="A157" s="1" t="s">
        <v>7</v>
      </c>
      <c r="B157" s="44" t="s">
        <v>178</v>
      </c>
      <c r="C157" s="79" t="s">
        <v>179</v>
      </c>
      <c r="D157" s="44">
        <v>600</v>
      </c>
      <c r="E157" s="44">
        <v>60016</v>
      </c>
      <c r="F157" s="94" t="s">
        <v>96</v>
      </c>
      <c r="G157" s="47">
        <f t="shared" si="5"/>
        <v>6751058</v>
      </c>
      <c r="H157" s="168">
        <v>6751058</v>
      </c>
      <c r="I157" s="47"/>
      <c r="K157" s="18"/>
      <c r="L157" s="18"/>
    </row>
    <row r="158" spans="1:12" ht="24" customHeight="1">
      <c r="A158" s="1" t="s">
        <v>7</v>
      </c>
      <c r="B158" s="44" t="s">
        <v>180</v>
      </c>
      <c r="C158" s="104" t="s">
        <v>181</v>
      </c>
      <c r="D158" s="44">
        <v>600</v>
      </c>
      <c r="E158" s="44">
        <v>60016</v>
      </c>
      <c r="F158" s="94" t="s">
        <v>96</v>
      </c>
      <c r="G158" s="47">
        <f t="shared" si="5"/>
        <v>9000000</v>
      </c>
      <c r="H158" s="47">
        <f>9000000</f>
        <v>9000000</v>
      </c>
      <c r="I158" s="47"/>
      <c r="K158" s="18"/>
      <c r="L158" s="18"/>
    </row>
    <row r="159" spans="1:12" ht="24" customHeight="1">
      <c r="A159" s="1" t="s">
        <v>7</v>
      </c>
      <c r="B159" s="33" t="s">
        <v>182</v>
      </c>
      <c r="C159" s="81" t="s">
        <v>183</v>
      </c>
      <c r="D159" s="33"/>
      <c r="E159" s="33"/>
      <c r="F159" s="75"/>
      <c r="G159" s="38">
        <f t="shared" si="5"/>
        <v>13360455</v>
      </c>
      <c r="H159" s="38">
        <f>SUM(H160:H161)</f>
        <v>13360455</v>
      </c>
      <c r="I159" s="38"/>
      <c r="K159" s="18"/>
      <c r="L159" s="18"/>
    </row>
    <row r="160" spans="1:12">
      <c r="A160" s="1" t="s">
        <v>7</v>
      </c>
      <c r="B160" s="35"/>
      <c r="C160" s="40" t="s">
        <v>11</v>
      </c>
      <c r="D160" s="35">
        <v>600</v>
      </c>
      <c r="E160" s="35">
        <v>60016</v>
      </c>
      <c r="F160" s="84" t="s">
        <v>96</v>
      </c>
      <c r="G160" s="42">
        <f t="shared" si="5"/>
        <v>5980000</v>
      </c>
      <c r="H160" s="42">
        <v>5980000</v>
      </c>
      <c r="I160" s="42"/>
      <c r="K160" s="18"/>
      <c r="L160" s="18"/>
    </row>
    <row r="161" spans="1:12">
      <c r="A161" s="1" t="s">
        <v>7</v>
      </c>
      <c r="B161" s="39"/>
      <c r="C161" s="91" t="s">
        <v>12</v>
      </c>
      <c r="D161" s="39">
        <v>600</v>
      </c>
      <c r="E161" s="39">
        <v>60016</v>
      </c>
      <c r="F161" s="87" t="s">
        <v>96</v>
      </c>
      <c r="G161" s="43">
        <f t="shared" si="5"/>
        <v>7380455</v>
      </c>
      <c r="H161" s="43">
        <v>7380455</v>
      </c>
      <c r="I161" s="43"/>
      <c r="K161" s="18"/>
      <c r="L161" s="18"/>
    </row>
    <row r="162" spans="1:12" ht="24" customHeight="1">
      <c r="A162" s="1" t="s">
        <v>7</v>
      </c>
      <c r="B162" s="44" t="s">
        <v>184</v>
      </c>
      <c r="C162" s="99" t="s">
        <v>185</v>
      </c>
      <c r="D162" s="44">
        <v>600</v>
      </c>
      <c r="E162" s="44">
        <v>60095</v>
      </c>
      <c r="F162" s="94" t="s">
        <v>96</v>
      </c>
      <c r="G162" s="145">
        <f t="shared" si="5"/>
        <v>440000</v>
      </c>
      <c r="H162" s="169">
        <f>500000-60000</f>
        <v>440000</v>
      </c>
      <c r="I162" s="145"/>
      <c r="K162" s="18"/>
      <c r="L162" s="18"/>
    </row>
    <row r="163" spans="1:12" ht="24" customHeight="1">
      <c r="A163" s="1" t="s">
        <v>7</v>
      </c>
      <c r="B163" s="44" t="s">
        <v>186</v>
      </c>
      <c r="C163" s="99" t="s">
        <v>187</v>
      </c>
      <c r="D163" s="44">
        <v>600</v>
      </c>
      <c r="E163" s="44">
        <v>60016</v>
      </c>
      <c r="F163" s="94" t="s">
        <v>96</v>
      </c>
      <c r="G163" s="145">
        <f t="shared" si="5"/>
        <v>550000</v>
      </c>
      <c r="H163" s="169">
        <f>100000-50000+500000</f>
        <v>550000</v>
      </c>
      <c r="I163" s="145"/>
      <c r="K163" s="18"/>
      <c r="L163" s="18"/>
    </row>
    <row r="164" spans="1:12" ht="24" customHeight="1">
      <c r="A164" s="1" t="s">
        <v>7</v>
      </c>
      <c r="B164" s="44" t="s">
        <v>188</v>
      </c>
      <c r="C164" s="99" t="s">
        <v>189</v>
      </c>
      <c r="D164" s="44">
        <v>600</v>
      </c>
      <c r="E164" s="44">
        <v>60016</v>
      </c>
      <c r="F164" s="94" t="s">
        <v>96</v>
      </c>
      <c r="G164" s="47">
        <f t="shared" si="5"/>
        <v>200000</v>
      </c>
      <c r="H164" s="47">
        <v>200000</v>
      </c>
      <c r="I164" s="47"/>
      <c r="K164" s="18"/>
      <c r="L164" s="18"/>
    </row>
    <row r="165" spans="1:12" ht="24" customHeight="1">
      <c r="A165" s="1" t="s">
        <v>7</v>
      </c>
      <c r="B165" s="33" t="s">
        <v>190</v>
      </c>
      <c r="C165" s="98" t="s">
        <v>191</v>
      </c>
      <c r="D165" s="33">
        <v>600</v>
      </c>
      <c r="E165" s="33">
        <v>60016</v>
      </c>
      <c r="F165" s="75" t="s">
        <v>96</v>
      </c>
      <c r="G165" s="38">
        <f t="shared" si="5"/>
        <v>54612</v>
      </c>
      <c r="H165" s="38">
        <v>54612</v>
      </c>
      <c r="I165" s="38"/>
      <c r="K165" s="18"/>
      <c r="L165" s="18"/>
    </row>
    <row r="166" spans="1:12" ht="24" customHeight="1">
      <c r="A166" s="1" t="s">
        <v>7</v>
      </c>
      <c r="B166" s="44" t="s">
        <v>192</v>
      </c>
      <c r="C166" s="99" t="s">
        <v>193</v>
      </c>
      <c r="D166" s="44">
        <v>600</v>
      </c>
      <c r="E166" s="44">
        <v>60016</v>
      </c>
      <c r="F166" s="94" t="s">
        <v>96</v>
      </c>
      <c r="G166" s="47">
        <f t="shared" si="5"/>
        <v>67158</v>
      </c>
      <c r="H166" s="47">
        <v>67158</v>
      </c>
      <c r="I166" s="47"/>
      <c r="K166" s="18"/>
      <c r="L166" s="18"/>
    </row>
    <row r="167" spans="1:12" ht="24" customHeight="1">
      <c r="A167" s="1" t="s">
        <v>7</v>
      </c>
      <c r="B167" s="44" t="s">
        <v>194</v>
      </c>
      <c r="C167" s="99" t="s">
        <v>195</v>
      </c>
      <c r="D167" s="44">
        <v>600</v>
      </c>
      <c r="E167" s="44">
        <v>60016</v>
      </c>
      <c r="F167" s="94" t="s">
        <v>96</v>
      </c>
      <c r="G167" s="47">
        <f t="shared" si="5"/>
        <v>300000</v>
      </c>
      <c r="H167" s="47">
        <v>300000</v>
      </c>
      <c r="I167" s="47"/>
      <c r="K167" s="18"/>
      <c r="L167" s="18"/>
    </row>
    <row r="168" spans="1:12" ht="24" customHeight="1">
      <c r="A168" s="1" t="s">
        <v>7</v>
      </c>
      <c r="B168" s="33" t="s">
        <v>196</v>
      </c>
      <c r="C168" s="99" t="s">
        <v>197</v>
      </c>
      <c r="D168" s="44">
        <v>600</v>
      </c>
      <c r="E168" s="44">
        <v>60016</v>
      </c>
      <c r="F168" s="94" t="s">
        <v>96</v>
      </c>
      <c r="G168" s="47">
        <f t="shared" si="5"/>
        <v>7500000</v>
      </c>
      <c r="H168" s="47">
        <v>7500000</v>
      </c>
      <c r="I168" s="47"/>
      <c r="K168" s="18"/>
      <c r="L168" s="18"/>
    </row>
    <row r="169" spans="1:12" ht="24" customHeight="1">
      <c r="A169" s="1" t="s">
        <v>7</v>
      </c>
      <c r="B169" s="44" t="s">
        <v>198</v>
      </c>
      <c r="C169" s="100" t="s">
        <v>199</v>
      </c>
      <c r="D169" s="44">
        <v>600</v>
      </c>
      <c r="E169" s="44">
        <v>60016</v>
      </c>
      <c r="F169" s="94" t="s">
        <v>96</v>
      </c>
      <c r="G169" s="47">
        <f t="shared" si="5"/>
        <v>78000</v>
      </c>
      <c r="H169" s="47">
        <v>78000</v>
      </c>
      <c r="I169" s="47"/>
      <c r="K169" s="18"/>
      <c r="L169" s="18"/>
    </row>
    <row r="170" spans="1:12" ht="24" customHeight="1">
      <c r="A170" s="1" t="s">
        <v>7</v>
      </c>
      <c r="B170" s="44" t="s">
        <v>200</v>
      </c>
      <c r="C170" s="99" t="s">
        <v>201</v>
      </c>
      <c r="D170" s="44">
        <v>600</v>
      </c>
      <c r="E170" s="44">
        <v>60016</v>
      </c>
      <c r="F170" s="94" t="s">
        <v>96</v>
      </c>
      <c r="G170" s="47">
        <f t="shared" si="5"/>
        <v>350000</v>
      </c>
      <c r="H170" s="47">
        <v>350000</v>
      </c>
      <c r="I170" s="47"/>
      <c r="K170" s="18"/>
      <c r="L170" s="18"/>
    </row>
    <row r="171" spans="1:12" ht="24" customHeight="1">
      <c r="A171" s="1" t="s">
        <v>7</v>
      </c>
      <c r="B171" s="44" t="s">
        <v>202</v>
      </c>
      <c r="C171" s="99" t="s">
        <v>203</v>
      </c>
      <c r="D171" s="44">
        <v>600</v>
      </c>
      <c r="E171" s="44">
        <v>60015</v>
      </c>
      <c r="F171" s="94" t="s">
        <v>96</v>
      </c>
      <c r="G171" s="47">
        <f t="shared" si="5"/>
        <v>95202</v>
      </c>
      <c r="H171" s="168"/>
      <c r="I171" s="47">
        <v>95202</v>
      </c>
      <c r="K171" s="18"/>
      <c r="L171" s="18"/>
    </row>
    <row r="172" spans="1:12" ht="24" customHeight="1">
      <c r="A172" s="1" t="s">
        <v>7</v>
      </c>
      <c r="B172" s="44" t="s">
        <v>204</v>
      </c>
      <c r="C172" s="99" t="s">
        <v>205</v>
      </c>
      <c r="D172" s="44">
        <v>600</v>
      </c>
      <c r="E172" s="44">
        <v>60015</v>
      </c>
      <c r="F172" s="94" t="s">
        <v>96</v>
      </c>
      <c r="G172" s="47">
        <f t="shared" si="5"/>
        <v>500000</v>
      </c>
      <c r="H172" s="47"/>
      <c r="I172" s="47">
        <v>500000</v>
      </c>
      <c r="K172" s="18"/>
      <c r="L172" s="18"/>
    </row>
    <row r="173" spans="1:12" ht="24" customHeight="1">
      <c r="A173" s="1" t="s">
        <v>7</v>
      </c>
      <c r="B173" s="44" t="s">
        <v>206</v>
      </c>
      <c r="C173" s="45" t="s">
        <v>207</v>
      </c>
      <c r="D173" s="44">
        <v>600</v>
      </c>
      <c r="E173" s="44">
        <v>60016</v>
      </c>
      <c r="F173" s="94" t="s">
        <v>63</v>
      </c>
      <c r="G173" s="145">
        <f t="shared" si="5"/>
        <v>17044131</v>
      </c>
      <c r="H173" s="145">
        <f>17000000+44131</f>
        <v>17044131</v>
      </c>
      <c r="I173" s="145"/>
      <c r="K173" s="18"/>
      <c r="L173" s="18"/>
    </row>
    <row r="174" spans="1:12" ht="24" customHeight="1">
      <c r="A174" s="1" t="s">
        <v>7</v>
      </c>
      <c r="B174" s="33" t="s">
        <v>208</v>
      </c>
      <c r="C174" s="34" t="s">
        <v>209</v>
      </c>
      <c r="D174" s="33">
        <v>600</v>
      </c>
      <c r="E174" s="33">
        <v>60016</v>
      </c>
      <c r="F174" s="75" t="s">
        <v>96</v>
      </c>
      <c r="G174" s="38">
        <f t="shared" si="5"/>
        <v>86751</v>
      </c>
      <c r="H174" s="38">
        <v>86751</v>
      </c>
      <c r="I174" s="38"/>
      <c r="K174" s="18"/>
      <c r="L174" s="18"/>
    </row>
    <row r="175" spans="1:12" ht="24" customHeight="1">
      <c r="A175" s="1" t="s">
        <v>7</v>
      </c>
      <c r="B175" s="33" t="s">
        <v>210</v>
      </c>
      <c r="C175" s="95" t="s">
        <v>211</v>
      </c>
      <c r="D175" s="37">
        <v>600</v>
      </c>
      <c r="E175" s="37">
        <v>60016</v>
      </c>
      <c r="F175" s="75" t="s">
        <v>96</v>
      </c>
      <c r="G175" s="101">
        <f t="shared" si="5"/>
        <v>55350</v>
      </c>
      <c r="H175" s="47">
        <v>55350</v>
      </c>
      <c r="I175" s="47"/>
      <c r="K175" s="18"/>
      <c r="L175" s="18"/>
    </row>
    <row r="176" spans="1:12" ht="24" customHeight="1">
      <c r="A176" s="1" t="s">
        <v>7</v>
      </c>
      <c r="B176" s="44" t="s">
        <v>212</v>
      </c>
      <c r="C176" s="73" t="s">
        <v>213</v>
      </c>
      <c r="D176" s="44">
        <v>600</v>
      </c>
      <c r="E176" s="44">
        <v>60017</v>
      </c>
      <c r="F176" s="94" t="s">
        <v>96</v>
      </c>
      <c r="G176" s="47">
        <f t="shared" si="5"/>
        <v>3000000</v>
      </c>
      <c r="H176" s="43">
        <v>3000000</v>
      </c>
      <c r="I176" s="43"/>
      <c r="K176" s="18"/>
      <c r="L176" s="18"/>
    </row>
    <row r="177" spans="1:12" ht="24" customHeight="1">
      <c r="A177" s="1" t="s">
        <v>7</v>
      </c>
      <c r="B177" s="33" t="s">
        <v>214</v>
      </c>
      <c r="C177" s="81" t="s">
        <v>215</v>
      </c>
      <c r="D177" s="33"/>
      <c r="E177" s="33"/>
      <c r="F177" s="75"/>
      <c r="G177" s="38">
        <f t="shared" si="5"/>
        <v>3077048</v>
      </c>
      <c r="H177" s="38">
        <f>H178+H179</f>
        <v>3077048</v>
      </c>
      <c r="I177" s="38"/>
      <c r="K177" s="18"/>
      <c r="L177" s="18"/>
    </row>
    <row r="178" spans="1:12">
      <c r="A178" s="1" t="s">
        <v>7</v>
      </c>
      <c r="B178" s="35"/>
      <c r="C178" s="40" t="s">
        <v>11</v>
      </c>
      <c r="D178" s="35">
        <v>600</v>
      </c>
      <c r="E178" s="35">
        <v>60016</v>
      </c>
      <c r="F178" s="84" t="s">
        <v>96</v>
      </c>
      <c r="G178" s="42">
        <f t="shared" si="5"/>
        <v>461558</v>
      </c>
      <c r="H178" s="42">
        <v>461558</v>
      </c>
      <c r="I178" s="42"/>
      <c r="K178" s="18"/>
      <c r="L178" s="18"/>
    </row>
    <row r="179" spans="1:12">
      <c r="A179" s="1" t="s">
        <v>7</v>
      </c>
      <c r="B179" s="39"/>
      <c r="C179" s="91" t="s">
        <v>12</v>
      </c>
      <c r="D179" s="39">
        <v>600</v>
      </c>
      <c r="E179" s="39">
        <v>60016</v>
      </c>
      <c r="F179" s="87" t="s">
        <v>96</v>
      </c>
      <c r="G179" s="43">
        <f t="shared" si="5"/>
        <v>2615490</v>
      </c>
      <c r="H179" s="43">
        <v>2615490</v>
      </c>
      <c r="I179" s="43"/>
      <c r="K179" s="18"/>
      <c r="L179" s="18"/>
    </row>
    <row r="180" spans="1:12" ht="34.200000000000003">
      <c r="A180" s="1" t="s">
        <v>7</v>
      </c>
      <c r="B180" s="44" t="s">
        <v>216</v>
      </c>
      <c r="C180" s="73" t="s">
        <v>217</v>
      </c>
      <c r="D180" s="44">
        <v>600</v>
      </c>
      <c r="E180" s="44">
        <v>60016</v>
      </c>
      <c r="F180" s="94" t="s">
        <v>96</v>
      </c>
      <c r="G180" s="47">
        <f t="shared" si="5"/>
        <v>227550</v>
      </c>
      <c r="H180" s="47">
        <v>227550</v>
      </c>
      <c r="I180" s="47"/>
      <c r="K180" s="18"/>
      <c r="L180" s="18"/>
    </row>
    <row r="181" spans="1:12" ht="24" customHeight="1">
      <c r="A181" s="1" t="s">
        <v>7</v>
      </c>
      <c r="B181" s="33" t="s">
        <v>218</v>
      </c>
      <c r="C181" s="102" t="s">
        <v>219</v>
      </c>
      <c r="D181" s="33"/>
      <c r="E181" s="33"/>
      <c r="F181" s="75"/>
      <c r="G181" s="38">
        <f t="shared" si="5"/>
        <v>5990000</v>
      </c>
      <c r="H181" s="38">
        <f>SUM(H182:H183)</f>
        <v>5990000</v>
      </c>
      <c r="I181" s="38"/>
      <c r="K181" s="18"/>
      <c r="L181" s="18"/>
    </row>
    <row r="182" spans="1:12">
      <c r="A182" s="1" t="s">
        <v>7</v>
      </c>
      <c r="B182" s="39"/>
      <c r="C182" s="91" t="s">
        <v>11</v>
      </c>
      <c r="D182" s="39">
        <v>600</v>
      </c>
      <c r="E182" s="39">
        <v>60016</v>
      </c>
      <c r="F182" s="87" t="s">
        <v>96</v>
      </c>
      <c r="G182" s="43">
        <f>H182+I182</f>
        <v>3540000</v>
      </c>
      <c r="H182" s="43">
        <f>3000000-450000+550000+140000+300000</f>
        <v>3540000</v>
      </c>
      <c r="I182" s="43"/>
      <c r="K182" s="18"/>
      <c r="L182" s="18"/>
    </row>
    <row r="183" spans="1:12">
      <c r="A183" s="1" t="s">
        <v>7</v>
      </c>
      <c r="B183" s="39"/>
      <c r="C183" s="103" t="s">
        <v>15</v>
      </c>
      <c r="D183" s="39">
        <v>600</v>
      </c>
      <c r="E183" s="39">
        <v>60016</v>
      </c>
      <c r="F183" s="87" t="s">
        <v>96</v>
      </c>
      <c r="G183" s="43">
        <f>H183+I183</f>
        <v>2450000</v>
      </c>
      <c r="H183" s="43">
        <f>2000000+450000</f>
        <v>2450000</v>
      </c>
      <c r="I183" s="43"/>
      <c r="K183" s="18"/>
      <c r="L183" s="18"/>
    </row>
    <row r="184" spans="1:12" ht="24" customHeight="1">
      <c r="A184" s="1" t="s">
        <v>7</v>
      </c>
      <c r="B184" s="44" t="s">
        <v>220</v>
      </c>
      <c r="C184" s="104" t="s">
        <v>221</v>
      </c>
      <c r="D184" s="44">
        <v>600</v>
      </c>
      <c r="E184" s="44">
        <v>60095</v>
      </c>
      <c r="F184" s="94" t="s">
        <v>222</v>
      </c>
      <c r="G184" s="47">
        <f>H184+I184</f>
        <v>370000</v>
      </c>
      <c r="H184" s="47">
        <v>370000</v>
      </c>
      <c r="I184" s="47"/>
      <c r="K184" s="18"/>
      <c r="L184" s="18"/>
    </row>
    <row r="185" spans="1:12" ht="24" customHeight="1">
      <c r="A185" s="1" t="s">
        <v>7</v>
      </c>
      <c r="B185" s="33" t="s">
        <v>223</v>
      </c>
      <c r="C185" s="60" t="s">
        <v>224</v>
      </c>
      <c r="D185" s="33">
        <v>600</v>
      </c>
      <c r="E185" s="33">
        <v>60095</v>
      </c>
      <c r="F185" s="75" t="s">
        <v>63</v>
      </c>
      <c r="G185" s="38">
        <f>H185+I185</f>
        <v>61500</v>
      </c>
      <c r="H185" s="38">
        <v>61500</v>
      </c>
      <c r="I185" s="38"/>
      <c r="K185" s="18"/>
      <c r="L185" s="18"/>
    </row>
    <row r="186" spans="1:12" ht="24" customHeight="1">
      <c r="A186" s="1" t="s">
        <v>7</v>
      </c>
      <c r="B186" s="33" t="s">
        <v>225</v>
      </c>
      <c r="C186" s="34" t="s">
        <v>226</v>
      </c>
      <c r="D186" s="33">
        <v>600</v>
      </c>
      <c r="E186" s="33">
        <v>60016</v>
      </c>
      <c r="F186" s="105" t="s">
        <v>96</v>
      </c>
      <c r="G186" s="59">
        <f>H186+I186</f>
        <v>1000000</v>
      </c>
      <c r="H186" s="161">
        <v>1000000</v>
      </c>
      <c r="I186" s="38"/>
      <c r="J186" s="68"/>
      <c r="K186" s="18"/>
      <c r="L186" s="18"/>
    </row>
    <row r="187" spans="1:12" ht="24" customHeight="1">
      <c r="A187" s="1" t="s">
        <v>7</v>
      </c>
      <c r="B187" s="33" t="s">
        <v>227</v>
      </c>
      <c r="C187" s="56" t="s">
        <v>228</v>
      </c>
      <c r="D187" s="33">
        <v>600</v>
      </c>
      <c r="E187" s="33">
        <v>60016</v>
      </c>
      <c r="F187" s="75" t="s">
        <v>96</v>
      </c>
      <c r="G187" s="47">
        <f t="shared" ref="G187:G218" si="9">H187+I187</f>
        <v>1098000</v>
      </c>
      <c r="H187" s="47">
        <v>1098000</v>
      </c>
      <c r="I187" s="47"/>
      <c r="K187" s="18"/>
      <c r="L187" s="18"/>
    </row>
    <row r="188" spans="1:12" ht="24" customHeight="1">
      <c r="A188" s="1" t="s">
        <v>7</v>
      </c>
      <c r="B188" s="94" t="s">
        <v>229</v>
      </c>
      <c r="C188" s="73" t="s">
        <v>230</v>
      </c>
      <c r="D188" s="33">
        <v>600</v>
      </c>
      <c r="E188" s="33">
        <v>60016</v>
      </c>
      <c r="F188" s="94" t="s">
        <v>96</v>
      </c>
      <c r="G188" s="43">
        <f t="shared" si="9"/>
        <v>1400000</v>
      </c>
      <c r="H188" s="43">
        <v>1400000</v>
      </c>
      <c r="I188" s="43"/>
      <c r="K188" s="18"/>
      <c r="L188" s="18"/>
    </row>
    <row r="189" spans="1:12" ht="24" customHeight="1">
      <c r="A189" s="1" t="s">
        <v>7</v>
      </c>
      <c r="B189" s="94" t="s">
        <v>231</v>
      </c>
      <c r="C189" s="73" t="s">
        <v>232</v>
      </c>
      <c r="D189" s="44">
        <v>600</v>
      </c>
      <c r="E189" s="44">
        <v>60016</v>
      </c>
      <c r="F189" s="94" t="s">
        <v>96</v>
      </c>
      <c r="G189" s="47">
        <f t="shared" si="9"/>
        <v>2423541</v>
      </c>
      <c r="H189" s="47">
        <v>2423541</v>
      </c>
      <c r="I189" s="47"/>
      <c r="K189" s="18"/>
      <c r="L189" s="18"/>
    </row>
    <row r="190" spans="1:12" ht="24" customHeight="1">
      <c r="A190" s="1" t="s">
        <v>7</v>
      </c>
      <c r="B190" s="75" t="s">
        <v>233</v>
      </c>
      <c r="C190" s="83" t="s">
        <v>234</v>
      </c>
      <c r="D190" s="33"/>
      <c r="E190" s="33"/>
      <c r="F190" s="75"/>
      <c r="G190" s="38">
        <f t="shared" si="9"/>
        <v>11811874</v>
      </c>
      <c r="H190" s="42">
        <f>H191+H192</f>
        <v>11811874</v>
      </c>
      <c r="I190" s="42"/>
      <c r="K190" s="18"/>
      <c r="L190" s="18"/>
    </row>
    <row r="191" spans="1:12">
      <c r="A191" s="1" t="s">
        <v>7</v>
      </c>
      <c r="B191" s="87"/>
      <c r="C191" s="91" t="s">
        <v>11</v>
      </c>
      <c r="D191" s="39">
        <v>600</v>
      </c>
      <c r="E191" s="39">
        <v>60016</v>
      </c>
      <c r="F191" s="87" t="s">
        <v>96</v>
      </c>
      <c r="G191" s="43">
        <f t="shared" si="9"/>
        <v>5905937</v>
      </c>
      <c r="H191" s="43">
        <v>5905937</v>
      </c>
      <c r="I191" s="43"/>
      <c r="K191" s="18"/>
      <c r="L191" s="18"/>
    </row>
    <row r="192" spans="1:12">
      <c r="A192" s="1" t="s">
        <v>7</v>
      </c>
      <c r="B192" s="94"/>
      <c r="C192" s="171" t="s">
        <v>17</v>
      </c>
      <c r="D192" s="44">
        <v>600</v>
      </c>
      <c r="E192" s="44">
        <v>60016</v>
      </c>
      <c r="F192" s="94" t="s">
        <v>96</v>
      </c>
      <c r="G192" s="47">
        <f t="shared" si="9"/>
        <v>5905937</v>
      </c>
      <c r="H192" s="47">
        <v>5905937</v>
      </c>
      <c r="I192" s="47"/>
      <c r="K192" s="18"/>
      <c r="L192" s="18"/>
    </row>
    <row r="193" spans="1:12" ht="24" customHeight="1">
      <c r="A193" s="1" t="s">
        <v>7</v>
      </c>
      <c r="B193" s="75" t="s">
        <v>235</v>
      </c>
      <c r="C193" s="56" t="s">
        <v>236</v>
      </c>
      <c r="D193" s="33">
        <v>600</v>
      </c>
      <c r="E193" s="33">
        <v>60016</v>
      </c>
      <c r="F193" s="75" t="s">
        <v>96</v>
      </c>
      <c r="G193" s="38">
        <f t="shared" si="9"/>
        <v>395230</v>
      </c>
      <c r="H193" s="38">
        <v>395230</v>
      </c>
      <c r="I193" s="38"/>
      <c r="K193" s="18"/>
      <c r="L193" s="18"/>
    </row>
    <row r="194" spans="1:12" ht="24" customHeight="1">
      <c r="A194" s="1" t="s">
        <v>7</v>
      </c>
      <c r="B194" s="106" t="s">
        <v>237</v>
      </c>
      <c r="C194" s="73" t="s">
        <v>238</v>
      </c>
      <c r="D194" s="44">
        <v>600</v>
      </c>
      <c r="E194" s="44">
        <v>60095</v>
      </c>
      <c r="F194" s="94" t="s">
        <v>96</v>
      </c>
      <c r="G194" s="47">
        <f t="shared" si="9"/>
        <v>500000</v>
      </c>
      <c r="H194" s="47">
        <v>500000</v>
      </c>
      <c r="I194" s="47"/>
      <c r="K194" s="18"/>
      <c r="L194" s="18"/>
    </row>
    <row r="195" spans="1:12" ht="24" customHeight="1">
      <c r="A195" s="1" t="s">
        <v>7</v>
      </c>
      <c r="B195" s="107" t="s">
        <v>239</v>
      </c>
      <c r="C195" s="56" t="s">
        <v>240</v>
      </c>
      <c r="D195" s="33">
        <v>600</v>
      </c>
      <c r="E195" s="33">
        <v>60016</v>
      </c>
      <c r="F195" s="75" t="s">
        <v>96</v>
      </c>
      <c r="G195" s="38">
        <f t="shared" si="9"/>
        <v>1140000</v>
      </c>
      <c r="H195" s="38">
        <f>1000000+140000</f>
        <v>1140000</v>
      </c>
      <c r="I195" s="38"/>
      <c r="K195" s="18"/>
      <c r="L195" s="18"/>
    </row>
    <row r="196" spans="1:12" ht="24" customHeight="1">
      <c r="A196" s="1" t="s">
        <v>7</v>
      </c>
      <c r="B196" s="106" t="s">
        <v>241</v>
      </c>
      <c r="C196" s="45" t="s">
        <v>242</v>
      </c>
      <c r="D196" s="44">
        <v>600</v>
      </c>
      <c r="E196" s="44">
        <v>60095</v>
      </c>
      <c r="F196" s="94" t="s">
        <v>222</v>
      </c>
      <c r="G196" s="47">
        <f t="shared" si="9"/>
        <v>360759</v>
      </c>
      <c r="H196" s="47">
        <v>360759</v>
      </c>
      <c r="I196" s="47"/>
      <c r="K196" s="18"/>
      <c r="L196" s="18"/>
    </row>
    <row r="197" spans="1:12" ht="24" customHeight="1">
      <c r="A197" s="1" t="s">
        <v>7</v>
      </c>
      <c r="B197" s="105" t="s">
        <v>243</v>
      </c>
      <c r="C197" s="34" t="s">
        <v>244</v>
      </c>
      <c r="D197" s="33"/>
      <c r="E197" s="33"/>
      <c r="F197" s="75"/>
      <c r="G197" s="38">
        <f t="shared" si="9"/>
        <v>115000</v>
      </c>
      <c r="H197" s="38">
        <f>H198</f>
        <v>115000</v>
      </c>
      <c r="I197" s="38"/>
      <c r="K197" s="18"/>
      <c r="L197" s="18"/>
    </row>
    <row r="198" spans="1:12">
      <c r="A198" s="1" t="s">
        <v>7</v>
      </c>
      <c r="B198" s="108"/>
      <c r="C198" s="86" t="s">
        <v>23</v>
      </c>
      <c r="D198" s="41">
        <v>600</v>
      </c>
      <c r="E198" s="41">
        <v>60016</v>
      </c>
      <c r="F198" s="87" t="s">
        <v>96</v>
      </c>
      <c r="G198" s="43">
        <f t="shared" si="9"/>
        <v>115000</v>
      </c>
      <c r="H198" s="43">
        <v>115000</v>
      </c>
      <c r="I198" s="43"/>
      <c r="K198" s="18"/>
      <c r="L198" s="18"/>
    </row>
    <row r="199" spans="1:12" ht="24" customHeight="1">
      <c r="A199" s="1" t="s">
        <v>7</v>
      </c>
      <c r="B199" s="109" t="s">
        <v>245</v>
      </c>
      <c r="C199" s="110" t="s">
        <v>246</v>
      </c>
      <c r="D199" s="33"/>
      <c r="E199" s="33"/>
      <c r="F199" s="75"/>
      <c r="G199" s="38">
        <f t="shared" si="9"/>
        <v>100000</v>
      </c>
      <c r="H199" s="38">
        <f>H200</f>
        <v>100000</v>
      </c>
      <c r="I199" s="38"/>
      <c r="K199" s="18"/>
      <c r="L199" s="18"/>
    </row>
    <row r="200" spans="1:12">
      <c r="A200" s="1" t="s">
        <v>7</v>
      </c>
      <c r="B200" s="108"/>
      <c r="C200" s="86" t="s">
        <v>23</v>
      </c>
      <c r="D200" s="41">
        <v>600</v>
      </c>
      <c r="E200" s="41">
        <v>60016</v>
      </c>
      <c r="F200" s="87" t="s">
        <v>96</v>
      </c>
      <c r="G200" s="43">
        <f t="shared" si="9"/>
        <v>100000</v>
      </c>
      <c r="H200" s="43">
        <v>100000</v>
      </c>
      <c r="I200" s="43"/>
      <c r="K200" s="18"/>
      <c r="L200" s="18"/>
    </row>
    <row r="201" spans="1:12" ht="24" customHeight="1">
      <c r="A201" s="1" t="s">
        <v>7</v>
      </c>
      <c r="B201" s="109" t="s">
        <v>247</v>
      </c>
      <c r="C201" s="110" t="s">
        <v>248</v>
      </c>
      <c r="D201" s="33"/>
      <c r="E201" s="33"/>
      <c r="F201" s="75"/>
      <c r="G201" s="38">
        <f t="shared" si="9"/>
        <v>180000</v>
      </c>
      <c r="H201" s="38">
        <f>H202</f>
        <v>180000</v>
      </c>
      <c r="I201" s="38"/>
      <c r="K201" s="18"/>
      <c r="L201" s="18"/>
    </row>
    <row r="202" spans="1:12">
      <c r="A202" s="1" t="s">
        <v>7</v>
      </c>
      <c r="B202" s="108"/>
      <c r="C202" s="86" t="s">
        <v>23</v>
      </c>
      <c r="D202" s="41">
        <v>600</v>
      </c>
      <c r="E202" s="41">
        <v>60016</v>
      </c>
      <c r="F202" s="87" t="s">
        <v>96</v>
      </c>
      <c r="G202" s="43">
        <f t="shared" si="9"/>
        <v>180000</v>
      </c>
      <c r="H202" s="43">
        <v>180000</v>
      </c>
      <c r="I202" s="43"/>
      <c r="K202" s="18"/>
      <c r="L202" s="18"/>
    </row>
    <row r="203" spans="1:12" ht="24" customHeight="1">
      <c r="A203" s="1" t="s">
        <v>7</v>
      </c>
      <c r="B203" s="121" t="s">
        <v>249</v>
      </c>
      <c r="C203" s="175" t="s">
        <v>250</v>
      </c>
      <c r="D203" s="44"/>
      <c r="E203" s="44"/>
      <c r="F203" s="94"/>
      <c r="G203" s="47">
        <f t="shared" si="9"/>
        <v>50000</v>
      </c>
      <c r="H203" s="47"/>
      <c r="I203" s="47">
        <f>I204</f>
        <v>50000</v>
      </c>
      <c r="K203" s="18"/>
      <c r="L203" s="18"/>
    </row>
    <row r="204" spans="1:12">
      <c r="A204" s="1" t="s">
        <v>7</v>
      </c>
      <c r="B204" s="108"/>
      <c r="C204" s="86" t="s">
        <v>23</v>
      </c>
      <c r="D204" s="41">
        <v>600</v>
      </c>
      <c r="E204" s="41">
        <v>60015</v>
      </c>
      <c r="F204" s="87" t="s">
        <v>96</v>
      </c>
      <c r="G204" s="43">
        <f t="shared" si="9"/>
        <v>50000</v>
      </c>
      <c r="H204" s="43"/>
      <c r="I204" s="43">
        <v>50000</v>
      </c>
      <c r="K204" s="18"/>
      <c r="L204" s="18"/>
    </row>
    <row r="205" spans="1:12" ht="24" customHeight="1">
      <c r="A205" s="1" t="s">
        <v>7</v>
      </c>
      <c r="B205" s="109" t="s">
        <v>251</v>
      </c>
      <c r="C205" s="110" t="s">
        <v>252</v>
      </c>
      <c r="D205" s="33"/>
      <c r="E205" s="33"/>
      <c r="F205" s="75"/>
      <c r="G205" s="38">
        <f t="shared" si="9"/>
        <v>415000</v>
      </c>
      <c r="H205" s="38"/>
      <c r="I205" s="38">
        <f>I206</f>
        <v>415000</v>
      </c>
      <c r="K205" s="18"/>
      <c r="L205" s="18"/>
    </row>
    <row r="206" spans="1:12">
      <c r="A206" s="1" t="s">
        <v>7</v>
      </c>
      <c r="B206" s="108"/>
      <c r="C206" s="86" t="s">
        <v>23</v>
      </c>
      <c r="D206" s="41">
        <v>600</v>
      </c>
      <c r="E206" s="41">
        <v>60015</v>
      </c>
      <c r="F206" s="87" t="s">
        <v>96</v>
      </c>
      <c r="G206" s="43">
        <f t="shared" si="9"/>
        <v>415000</v>
      </c>
      <c r="H206" s="43"/>
      <c r="I206" s="43">
        <v>415000</v>
      </c>
      <c r="K206" s="18"/>
      <c r="L206" s="18"/>
    </row>
    <row r="207" spans="1:12" ht="24" customHeight="1">
      <c r="A207" s="1" t="s">
        <v>7</v>
      </c>
      <c r="B207" s="44" t="s">
        <v>253</v>
      </c>
      <c r="C207" s="93" t="s">
        <v>254</v>
      </c>
      <c r="D207" s="46">
        <v>600</v>
      </c>
      <c r="E207" s="46">
        <v>60095</v>
      </c>
      <c r="F207" s="94" t="s">
        <v>63</v>
      </c>
      <c r="G207" s="47">
        <f t="shared" si="9"/>
        <v>43000000</v>
      </c>
      <c r="H207" s="47">
        <v>43000000</v>
      </c>
      <c r="I207" s="47"/>
      <c r="K207" s="18"/>
      <c r="L207" s="18"/>
    </row>
    <row r="208" spans="1:12" ht="24" customHeight="1">
      <c r="A208" s="1" t="s">
        <v>7</v>
      </c>
      <c r="B208" s="44" t="s">
        <v>255</v>
      </c>
      <c r="C208" s="93" t="s">
        <v>256</v>
      </c>
      <c r="D208" s="46">
        <v>600</v>
      </c>
      <c r="E208" s="46">
        <v>60016</v>
      </c>
      <c r="F208" s="94" t="s">
        <v>96</v>
      </c>
      <c r="G208" s="47">
        <f t="shared" si="9"/>
        <v>3000000</v>
      </c>
      <c r="H208" s="47">
        <v>3000000</v>
      </c>
      <c r="I208" s="47"/>
      <c r="K208" s="18"/>
      <c r="L208" s="18"/>
    </row>
    <row r="209" spans="1:12" ht="24" customHeight="1">
      <c r="A209" s="1" t="s">
        <v>7</v>
      </c>
      <c r="B209" s="39" t="s">
        <v>257</v>
      </c>
      <c r="C209" s="92" t="s">
        <v>258</v>
      </c>
      <c r="D209" s="41">
        <v>600</v>
      </c>
      <c r="E209" s="41">
        <v>60016</v>
      </c>
      <c r="F209" s="87" t="s">
        <v>96</v>
      </c>
      <c r="G209" s="43">
        <f t="shared" si="9"/>
        <v>1000000</v>
      </c>
      <c r="H209" s="43">
        <v>1000000</v>
      </c>
      <c r="I209" s="43"/>
      <c r="K209" s="18"/>
      <c r="L209" s="18"/>
    </row>
    <row r="210" spans="1:12" ht="24" customHeight="1">
      <c r="A210" s="1" t="s">
        <v>7</v>
      </c>
      <c r="B210" s="44" t="s">
        <v>259</v>
      </c>
      <c r="C210" s="93" t="s">
        <v>260</v>
      </c>
      <c r="D210" s="46">
        <v>600</v>
      </c>
      <c r="E210" s="46">
        <v>60016</v>
      </c>
      <c r="F210" s="94" t="s">
        <v>96</v>
      </c>
      <c r="G210" s="47">
        <f t="shared" si="9"/>
        <v>490050</v>
      </c>
      <c r="H210" s="47">
        <v>490050</v>
      </c>
      <c r="I210" s="47"/>
      <c r="K210" s="18"/>
      <c r="L210" s="18"/>
    </row>
    <row r="211" spans="1:12" ht="24" customHeight="1">
      <c r="A211" s="1" t="s">
        <v>7</v>
      </c>
      <c r="B211" s="44" t="s">
        <v>261</v>
      </c>
      <c r="C211" s="93" t="s">
        <v>262</v>
      </c>
      <c r="D211" s="46">
        <v>600</v>
      </c>
      <c r="E211" s="46">
        <v>60016</v>
      </c>
      <c r="F211" s="94" t="s">
        <v>96</v>
      </c>
      <c r="G211" s="47">
        <f t="shared" si="9"/>
        <v>300000</v>
      </c>
      <c r="H211" s="47">
        <v>300000</v>
      </c>
      <c r="I211" s="47"/>
      <c r="K211" s="18"/>
      <c r="L211" s="18"/>
    </row>
    <row r="212" spans="1:12" ht="24" customHeight="1">
      <c r="A212" s="1" t="s">
        <v>7</v>
      </c>
      <c r="B212" s="39" t="s">
        <v>263</v>
      </c>
      <c r="C212" s="92" t="s">
        <v>264</v>
      </c>
      <c r="D212" s="41">
        <v>600</v>
      </c>
      <c r="E212" s="41">
        <v>60016</v>
      </c>
      <c r="F212" s="87" t="s">
        <v>96</v>
      </c>
      <c r="G212" s="43">
        <f t="shared" si="9"/>
        <v>116847</v>
      </c>
      <c r="H212" s="43">
        <v>116847</v>
      </c>
      <c r="I212" s="43"/>
      <c r="K212" s="18"/>
      <c r="L212" s="18"/>
    </row>
    <row r="213" spans="1:12" ht="24" customHeight="1">
      <c r="A213" s="1" t="s">
        <v>7</v>
      </c>
      <c r="B213" s="33" t="s">
        <v>265</v>
      </c>
      <c r="C213" s="111" t="s">
        <v>266</v>
      </c>
      <c r="D213" s="37">
        <v>600</v>
      </c>
      <c r="E213" s="37">
        <v>60016</v>
      </c>
      <c r="F213" s="75" t="s">
        <v>96</v>
      </c>
      <c r="G213" s="38">
        <f t="shared" si="9"/>
        <v>216000</v>
      </c>
      <c r="H213" s="38">
        <v>216000</v>
      </c>
      <c r="I213" s="38"/>
      <c r="K213" s="18"/>
      <c r="L213" s="18"/>
    </row>
    <row r="214" spans="1:12" ht="24" customHeight="1">
      <c r="A214" s="1" t="s">
        <v>7</v>
      </c>
      <c r="B214" s="44" t="s">
        <v>267</v>
      </c>
      <c r="C214" s="93" t="s">
        <v>268</v>
      </c>
      <c r="D214" s="46">
        <v>600</v>
      </c>
      <c r="E214" s="46">
        <v>60016</v>
      </c>
      <c r="F214" s="94" t="s">
        <v>96</v>
      </c>
      <c r="G214" s="47">
        <f t="shared" si="9"/>
        <v>28420000</v>
      </c>
      <c r="H214" s="47">
        <f>25000000+500000+900000+700000+200000+200000+320000+200000+250000+150000</f>
        <v>28420000</v>
      </c>
      <c r="I214" s="47"/>
      <c r="J214" s="112"/>
      <c r="K214" s="18"/>
      <c r="L214" s="18"/>
    </row>
    <row r="215" spans="1:12" ht="24" customHeight="1">
      <c r="A215" s="1" t="s">
        <v>7</v>
      </c>
      <c r="B215" s="39" t="s">
        <v>269</v>
      </c>
      <c r="C215" s="92" t="s">
        <v>270</v>
      </c>
      <c r="D215" s="41">
        <v>600</v>
      </c>
      <c r="E215" s="41">
        <v>60016</v>
      </c>
      <c r="F215" s="87" t="s">
        <v>96</v>
      </c>
      <c r="G215" s="43">
        <f t="shared" si="9"/>
        <v>25440</v>
      </c>
      <c r="H215" s="43">
        <v>25440</v>
      </c>
      <c r="I215" s="43"/>
      <c r="K215" s="18"/>
      <c r="L215" s="18"/>
    </row>
    <row r="216" spans="1:12" ht="24" customHeight="1">
      <c r="A216" s="1" t="s">
        <v>7</v>
      </c>
      <c r="B216" s="39" t="s">
        <v>271</v>
      </c>
      <c r="C216" s="92" t="s">
        <v>272</v>
      </c>
      <c r="D216" s="41">
        <v>600</v>
      </c>
      <c r="E216" s="41">
        <v>60016</v>
      </c>
      <c r="F216" s="87" t="s">
        <v>96</v>
      </c>
      <c r="G216" s="43">
        <f t="shared" si="9"/>
        <v>194340</v>
      </c>
      <c r="H216" s="43">
        <v>194340</v>
      </c>
      <c r="I216" s="43"/>
      <c r="K216" s="18"/>
      <c r="L216" s="18"/>
    </row>
    <row r="217" spans="1:12" ht="24" customHeight="1">
      <c r="A217" s="1" t="s">
        <v>7</v>
      </c>
      <c r="B217" s="33" t="s">
        <v>273</v>
      </c>
      <c r="C217" s="95" t="s">
        <v>274</v>
      </c>
      <c r="D217" s="37">
        <v>600</v>
      </c>
      <c r="E217" s="37">
        <v>60016</v>
      </c>
      <c r="F217" s="75" t="s">
        <v>96</v>
      </c>
      <c r="G217" s="38">
        <f t="shared" si="9"/>
        <v>129888</v>
      </c>
      <c r="H217" s="38">
        <v>129888</v>
      </c>
      <c r="I217" s="38"/>
      <c r="K217" s="18"/>
      <c r="L217" s="18"/>
    </row>
    <row r="218" spans="1:12" ht="24" customHeight="1">
      <c r="A218" s="1" t="s">
        <v>7</v>
      </c>
      <c r="B218" s="33" t="s">
        <v>275</v>
      </c>
      <c r="C218" s="95" t="s">
        <v>276</v>
      </c>
      <c r="D218" s="37"/>
      <c r="E218" s="37"/>
      <c r="F218" s="75"/>
      <c r="G218" s="38">
        <f t="shared" si="9"/>
        <v>660000</v>
      </c>
      <c r="H218" s="38">
        <f>SUM(H219)</f>
        <v>660000</v>
      </c>
      <c r="I218" s="38"/>
      <c r="K218" s="18"/>
      <c r="L218" s="18"/>
    </row>
    <row r="219" spans="1:12">
      <c r="A219" s="1" t="s">
        <v>7</v>
      </c>
      <c r="B219" s="39"/>
      <c r="C219" s="103" t="s">
        <v>23</v>
      </c>
      <c r="D219" s="41">
        <v>600</v>
      </c>
      <c r="E219" s="41">
        <v>60016</v>
      </c>
      <c r="F219" s="87" t="s">
        <v>96</v>
      </c>
      <c r="G219" s="43">
        <f t="shared" ref="G219:G238" si="10">H219+I219</f>
        <v>660000</v>
      </c>
      <c r="H219" s="43">
        <v>660000</v>
      </c>
      <c r="I219" s="43"/>
      <c r="K219" s="18"/>
      <c r="L219" s="18"/>
    </row>
    <row r="220" spans="1:12" ht="24" customHeight="1">
      <c r="A220" s="1" t="s">
        <v>7</v>
      </c>
      <c r="B220" s="107" t="s">
        <v>277</v>
      </c>
      <c r="C220" s="113" t="s">
        <v>278</v>
      </c>
      <c r="D220" s="33"/>
      <c r="E220" s="33"/>
      <c r="F220" s="107"/>
      <c r="G220" s="38">
        <f t="shared" si="10"/>
        <v>8558107</v>
      </c>
      <c r="H220" s="38">
        <f>SUM(H221:H222)</f>
        <v>8558107</v>
      </c>
      <c r="I220" s="38"/>
      <c r="K220" s="18"/>
      <c r="L220" s="18"/>
    </row>
    <row r="221" spans="1:12">
      <c r="A221" s="1" t="s">
        <v>7</v>
      </c>
      <c r="B221" s="114"/>
      <c r="C221" s="40" t="s">
        <v>11</v>
      </c>
      <c r="D221" s="35">
        <v>600</v>
      </c>
      <c r="E221" s="35">
        <v>60016</v>
      </c>
      <c r="F221" s="114" t="s">
        <v>96</v>
      </c>
      <c r="G221" s="42">
        <f t="shared" si="10"/>
        <v>2841476</v>
      </c>
      <c r="H221" s="42">
        <v>2841476</v>
      </c>
      <c r="I221" s="42"/>
      <c r="K221" s="18"/>
      <c r="L221" s="18"/>
    </row>
    <row r="222" spans="1:12">
      <c r="A222" s="1" t="s">
        <v>7</v>
      </c>
      <c r="B222" s="39"/>
      <c r="C222" s="91" t="s">
        <v>12</v>
      </c>
      <c r="D222" s="39">
        <v>600</v>
      </c>
      <c r="E222" s="39">
        <v>60016</v>
      </c>
      <c r="F222" s="115" t="s">
        <v>96</v>
      </c>
      <c r="G222" s="43">
        <f t="shared" si="10"/>
        <v>5716631</v>
      </c>
      <c r="H222" s="43">
        <v>5716631</v>
      </c>
      <c r="I222" s="43"/>
      <c r="K222" s="18"/>
      <c r="L222" s="18"/>
    </row>
    <row r="223" spans="1:12" ht="24" customHeight="1">
      <c r="A223" s="1" t="s">
        <v>7</v>
      </c>
      <c r="B223" s="44" t="s">
        <v>279</v>
      </c>
      <c r="C223" s="93" t="s">
        <v>280</v>
      </c>
      <c r="D223" s="46">
        <v>600</v>
      </c>
      <c r="E223" s="46">
        <v>60016</v>
      </c>
      <c r="F223" s="94" t="s">
        <v>96</v>
      </c>
      <c r="G223" s="47">
        <f t="shared" si="10"/>
        <v>1000000</v>
      </c>
      <c r="H223" s="47">
        <v>1000000</v>
      </c>
      <c r="I223" s="47"/>
      <c r="K223" s="18"/>
      <c r="L223" s="18"/>
    </row>
    <row r="224" spans="1:12" ht="24" customHeight="1">
      <c r="A224" s="1" t="s">
        <v>7</v>
      </c>
      <c r="B224" s="44" t="s">
        <v>281</v>
      </c>
      <c r="C224" s="93" t="s">
        <v>282</v>
      </c>
      <c r="D224" s="46">
        <v>600</v>
      </c>
      <c r="E224" s="46">
        <v>60016</v>
      </c>
      <c r="F224" s="94" t="s">
        <v>96</v>
      </c>
      <c r="G224" s="47">
        <f t="shared" si="10"/>
        <v>1000000</v>
      </c>
      <c r="H224" s="47">
        <v>1000000</v>
      </c>
      <c r="I224" s="47"/>
      <c r="K224" s="18"/>
      <c r="L224" s="18"/>
    </row>
    <row r="225" spans="1:12" ht="24" customHeight="1">
      <c r="A225" s="1" t="s">
        <v>7</v>
      </c>
      <c r="B225" s="33" t="s">
        <v>283</v>
      </c>
      <c r="C225" s="95" t="s">
        <v>284</v>
      </c>
      <c r="D225" s="37">
        <v>600</v>
      </c>
      <c r="E225" s="37">
        <v>60016</v>
      </c>
      <c r="F225" s="75" t="s">
        <v>96</v>
      </c>
      <c r="G225" s="38">
        <f t="shared" si="10"/>
        <v>86100</v>
      </c>
      <c r="H225" s="38">
        <v>86100</v>
      </c>
      <c r="I225" s="38"/>
      <c r="K225" s="18"/>
      <c r="L225" s="18"/>
    </row>
    <row r="226" spans="1:12" ht="24" customHeight="1">
      <c r="A226" s="1" t="s">
        <v>7</v>
      </c>
      <c r="B226" s="33" t="s">
        <v>285</v>
      </c>
      <c r="C226" s="95" t="s">
        <v>286</v>
      </c>
      <c r="D226" s="37">
        <v>600</v>
      </c>
      <c r="E226" s="37">
        <v>60016</v>
      </c>
      <c r="F226" s="75" t="s">
        <v>96</v>
      </c>
      <c r="G226" s="38">
        <f t="shared" si="10"/>
        <v>118769</v>
      </c>
      <c r="H226" s="38">
        <v>118769</v>
      </c>
      <c r="I226" s="38"/>
      <c r="K226" s="18"/>
      <c r="L226" s="18"/>
    </row>
    <row r="227" spans="1:12" ht="24" customHeight="1">
      <c r="A227" s="1" t="s">
        <v>7</v>
      </c>
      <c r="B227" s="44" t="s">
        <v>287</v>
      </c>
      <c r="C227" s="93" t="s">
        <v>288</v>
      </c>
      <c r="D227" s="46">
        <v>600</v>
      </c>
      <c r="E227" s="46">
        <v>60016</v>
      </c>
      <c r="F227" s="94" t="s">
        <v>96</v>
      </c>
      <c r="G227" s="47">
        <f t="shared" si="10"/>
        <v>92600</v>
      </c>
      <c r="H227" s="47">
        <f>150000-57400</f>
        <v>92600</v>
      </c>
      <c r="I227" s="47"/>
      <c r="K227" s="18"/>
      <c r="L227" s="18"/>
    </row>
    <row r="228" spans="1:12" ht="24" customHeight="1">
      <c r="A228" s="1" t="s">
        <v>7</v>
      </c>
      <c r="B228" s="44" t="s">
        <v>289</v>
      </c>
      <c r="C228" s="93" t="s">
        <v>290</v>
      </c>
      <c r="D228" s="46">
        <v>600</v>
      </c>
      <c r="E228" s="46">
        <v>60016</v>
      </c>
      <c r="F228" s="94" t="s">
        <v>96</v>
      </c>
      <c r="G228" s="47">
        <f t="shared" si="10"/>
        <v>35000</v>
      </c>
      <c r="H228" s="47">
        <v>35000</v>
      </c>
      <c r="I228" s="47"/>
      <c r="K228" s="18"/>
      <c r="L228" s="18"/>
    </row>
    <row r="229" spans="1:12" ht="24" customHeight="1">
      <c r="A229" s="1" t="s">
        <v>7</v>
      </c>
      <c r="B229" s="44" t="s">
        <v>291</v>
      </c>
      <c r="C229" s="93" t="s">
        <v>292</v>
      </c>
      <c r="D229" s="46">
        <v>600</v>
      </c>
      <c r="E229" s="46">
        <v>60016</v>
      </c>
      <c r="F229" s="94" t="s">
        <v>96</v>
      </c>
      <c r="G229" s="47">
        <f t="shared" si="10"/>
        <v>50000</v>
      </c>
      <c r="H229" s="47">
        <v>50000</v>
      </c>
      <c r="I229" s="47"/>
      <c r="K229" s="18"/>
      <c r="L229" s="18"/>
    </row>
    <row r="230" spans="1:12" ht="24" customHeight="1">
      <c r="A230" s="1" t="s">
        <v>7</v>
      </c>
      <c r="B230" s="44" t="s">
        <v>293</v>
      </c>
      <c r="C230" s="93" t="s">
        <v>294</v>
      </c>
      <c r="D230" s="46">
        <v>600</v>
      </c>
      <c r="E230" s="46">
        <v>60016</v>
      </c>
      <c r="F230" s="94" t="s">
        <v>96</v>
      </c>
      <c r="G230" s="47">
        <f t="shared" si="10"/>
        <v>156210</v>
      </c>
      <c r="H230" s="47">
        <v>156210</v>
      </c>
      <c r="I230" s="47"/>
      <c r="K230" s="18"/>
      <c r="L230" s="18"/>
    </row>
    <row r="231" spans="1:12" ht="24" customHeight="1">
      <c r="A231" s="1" t="s">
        <v>7</v>
      </c>
      <c r="B231" s="44" t="s">
        <v>295</v>
      </c>
      <c r="C231" s="93" t="s">
        <v>296</v>
      </c>
      <c r="D231" s="46">
        <v>600</v>
      </c>
      <c r="E231" s="46">
        <v>60016</v>
      </c>
      <c r="F231" s="94" t="s">
        <v>96</v>
      </c>
      <c r="G231" s="47">
        <f t="shared" si="10"/>
        <v>180810</v>
      </c>
      <c r="H231" s="47">
        <v>180810</v>
      </c>
      <c r="I231" s="47"/>
      <c r="K231" s="18"/>
      <c r="L231" s="18"/>
    </row>
    <row r="232" spans="1:12" ht="24" customHeight="1">
      <c r="A232" s="1" t="s">
        <v>7</v>
      </c>
      <c r="B232" s="39" t="s">
        <v>297</v>
      </c>
      <c r="C232" s="92" t="s">
        <v>298</v>
      </c>
      <c r="D232" s="41">
        <v>600</v>
      </c>
      <c r="E232" s="41">
        <v>60016</v>
      </c>
      <c r="F232" s="87" t="s">
        <v>96</v>
      </c>
      <c r="G232" s="43">
        <f t="shared" si="10"/>
        <v>74477</v>
      </c>
      <c r="H232" s="43">
        <f>100000-25523</f>
        <v>74477</v>
      </c>
      <c r="I232" s="43"/>
      <c r="K232" s="18"/>
      <c r="L232" s="18"/>
    </row>
    <row r="233" spans="1:12" ht="24" customHeight="1">
      <c r="A233" s="1" t="s">
        <v>7</v>
      </c>
      <c r="B233" s="39" t="s">
        <v>299</v>
      </c>
      <c r="C233" s="92" t="s">
        <v>300</v>
      </c>
      <c r="D233" s="41">
        <v>600</v>
      </c>
      <c r="E233" s="41">
        <v>60016</v>
      </c>
      <c r="F233" s="87" t="s">
        <v>96</v>
      </c>
      <c r="G233" s="43">
        <f t="shared" si="10"/>
        <v>308100</v>
      </c>
      <c r="H233" s="43">
        <v>308100</v>
      </c>
      <c r="I233" s="43"/>
      <c r="K233" s="18"/>
      <c r="L233" s="18"/>
    </row>
    <row r="234" spans="1:12" ht="24" customHeight="1">
      <c r="A234" s="1" t="s">
        <v>7</v>
      </c>
      <c r="B234" s="39" t="s">
        <v>301</v>
      </c>
      <c r="C234" s="92" t="s">
        <v>302</v>
      </c>
      <c r="D234" s="41">
        <v>600</v>
      </c>
      <c r="E234" s="41">
        <v>60016</v>
      </c>
      <c r="F234" s="87" t="s">
        <v>96</v>
      </c>
      <c r="G234" s="43">
        <f t="shared" si="10"/>
        <v>100000</v>
      </c>
      <c r="H234" s="43">
        <v>100000</v>
      </c>
      <c r="I234" s="43"/>
      <c r="K234" s="18"/>
      <c r="L234" s="18"/>
    </row>
    <row r="235" spans="1:12" ht="24" customHeight="1">
      <c r="A235" s="1" t="s">
        <v>7</v>
      </c>
      <c r="B235" s="39" t="s">
        <v>303</v>
      </c>
      <c r="C235" s="92" t="s">
        <v>304</v>
      </c>
      <c r="D235" s="41">
        <v>600</v>
      </c>
      <c r="E235" s="41">
        <v>60016</v>
      </c>
      <c r="F235" s="87" t="s">
        <v>96</v>
      </c>
      <c r="G235" s="43">
        <f t="shared" si="10"/>
        <v>132594</v>
      </c>
      <c r="H235" s="43">
        <v>132594</v>
      </c>
      <c r="I235" s="43"/>
      <c r="K235" s="18"/>
      <c r="L235" s="18"/>
    </row>
    <row r="236" spans="1:12" ht="24" customHeight="1">
      <c r="A236" s="1" t="s">
        <v>7</v>
      </c>
      <c r="B236" s="39" t="s">
        <v>305</v>
      </c>
      <c r="C236" s="92" t="s">
        <v>306</v>
      </c>
      <c r="D236" s="41">
        <v>600</v>
      </c>
      <c r="E236" s="41">
        <v>60016</v>
      </c>
      <c r="F236" s="87" t="s">
        <v>96</v>
      </c>
      <c r="G236" s="43">
        <f t="shared" si="10"/>
        <v>269000</v>
      </c>
      <c r="H236" s="43">
        <v>269000</v>
      </c>
      <c r="I236" s="43"/>
      <c r="K236" s="18"/>
      <c r="L236" s="18"/>
    </row>
    <row r="237" spans="1:12" ht="24" customHeight="1">
      <c r="A237" s="1" t="s">
        <v>7</v>
      </c>
      <c r="B237" s="39" t="s">
        <v>307</v>
      </c>
      <c r="C237" s="92" t="s">
        <v>308</v>
      </c>
      <c r="D237" s="41">
        <v>600</v>
      </c>
      <c r="E237" s="41">
        <v>60016</v>
      </c>
      <c r="F237" s="87" t="s">
        <v>96</v>
      </c>
      <c r="G237" s="43">
        <f t="shared" si="10"/>
        <v>123000</v>
      </c>
      <c r="H237" s="43">
        <v>123000</v>
      </c>
      <c r="I237" s="43"/>
      <c r="K237" s="18"/>
      <c r="L237" s="18"/>
    </row>
    <row r="238" spans="1:12" ht="24" customHeight="1">
      <c r="A238" s="1" t="s">
        <v>7</v>
      </c>
      <c r="B238" s="44" t="s">
        <v>309</v>
      </c>
      <c r="C238" s="93" t="s">
        <v>310</v>
      </c>
      <c r="D238" s="46">
        <v>600</v>
      </c>
      <c r="E238" s="46">
        <v>60015</v>
      </c>
      <c r="F238" s="94" t="s">
        <v>96</v>
      </c>
      <c r="G238" s="47">
        <f t="shared" si="10"/>
        <v>30000</v>
      </c>
      <c r="H238" s="47"/>
      <c r="I238" s="47">
        <v>30000</v>
      </c>
      <c r="K238" s="18"/>
      <c r="L238" s="18"/>
    </row>
    <row r="239" spans="1:12" ht="22.5" customHeight="1">
      <c r="A239" s="1" t="s">
        <v>7</v>
      </c>
      <c r="B239" s="29"/>
      <c r="C239" s="30" t="s">
        <v>314</v>
      </c>
      <c r="D239" s="29"/>
      <c r="E239" s="29"/>
      <c r="F239" s="31"/>
      <c r="G239" s="15">
        <f t="shared" ref="G239:G258" si="11">H239+I239</f>
        <v>4261512</v>
      </c>
      <c r="H239" s="15">
        <f>H240+H245</f>
        <v>4261512</v>
      </c>
      <c r="I239" s="15"/>
      <c r="K239" s="18"/>
      <c r="L239" s="18"/>
    </row>
    <row r="240" spans="1:12" ht="22.5" customHeight="1">
      <c r="A240" s="1" t="s">
        <v>7</v>
      </c>
      <c r="B240" s="29"/>
      <c r="C240" s="30" t="s">
        <v>315</v>
      </c>
      <c r="D240" s="29"/>
      <c r="E240" s="29"/>
      <c r="F240" s="31"/>
      <c r="G240" s="15">
        <f t="shared" si="11"/>
        <v>1976512</v>
      </c>
      <c r="H240" s="15">
        <f>+H242+H243+H244+H241</f>
        <v>1976512</v>
      </c>
      <c r="I240" s="15"/>
      <c r="K240" s="18"/>
      <c r="L240" s="18"/>
    </row>
    <row r="241" spans="1:12" ht="24" customHeight="1">
      <c r="A241" s="1" t="s">
        <v>7</v>
      </c>
      <c r="B241" s="115" t="s">
        <v>903</v>
      </c>
      <c r="C241" s="132" t="s">
        <v>835</v>
      </c>
      <c r="D241" s="44">
        <v>710</v>
      </c>
      <c r="E241" s="44">
        <v>71035</v>
      </c>
      <c r="F241" s="106" t="s">
        <v>318</v>
      </c>
      <c r="G241" s="47">
        <f>H241+I241</f>
        <v>250000</v>
      </c>
      <c r="H241" s="162">
        <v>250000</v>
      </c>
      <c r="I241" s="162"/>
      <c r="K241" s="18"/>
      <c r="L241" s="18"/>
    </row>
    <row r="242" spans="1:12" ht="24" customHeight="1">
      <c r="A242" s="1" t="s">
        <v>7</v>
      </c>
      <c r="B242" s="106" t="s">
        <v>316</v>
      </c>
      <c r="C242" s="73" t="s">
        <v>317</v>
      </c>
      <c r="D242" s="44">
        <v>710</v>
      </c>
      <c r="E242" s="44">
        <v>71035</v>
      </c>
      <c r="F242" s="106" t="s">
        <v>318</v>
      </c>
      <c r="G242" s="47">
        <f t="shared" si="11"/>
        <v>1026512</v>
      </c>
      <c r="H242" s="145">
        <v>1026512</v>
      </c>
      <c r="I242" s="145"/>
      <c r="K242" s="18"/>
      <c r="L242" s="18"/>
    </row>
    <row r="243" spans="1:12" ht="24" customHeight="1">
      <c r="A243" s="1" t="s">
        <v>7</v>
      </c>
      <c r="B243" s="106" t="s">
        <v>319</v>
      </c>
      <c r="C243" s="73" t="s">
        <v>320</v>
      </c>
      <c r="D243" s="44">
        <v>710</v>
      </c>
      <c r="E243" s="44">
        <v>71035</v>
      </c>
      <c r="F243" s="106" t="s">
        <v>318</v>
      </c>
      <c r="G243" s="47">
        <f t="shared" si="11"/>
        <v>100000</v>
      </c>
      <c r="H243" s="145">
        <v>100000</v>
      </c>
      <c r="I243" s="145"/>
      <c r="K243" s="18"/>
      <c r="L243" s="18"/>
    </row>
    <row r="244" spans="1:12" ht="24" customHeight="1">
      <c r="A244" s="1" t="s">
        <v>7</v>
      </c>
      <c r="B244" s="115" t="s">
        <v>836</v>
      </c>
      <c r="C244" s="132" t="s">
        <v>837</v>
      </c>
      <c r="D244" s="44">
        <v>710</v>
      </c>
      <c r="E244" s="44">
        <v>71035</v>
      </c>
      <c r="F244" s="106" t="s">
        <v>318</v>
      </c>
      <c r="G244" s="47">
        <f t="shared" si="11"/>
        <v>600000</v>
      </c>
      <c r="H244" s="162">
        <v>600000</v>
      </c>
      <c r="I244" s="162"/>
      <c r="K244" s="18"/>
      <c r="L244" s="18"/>
    </row>
    <row r="245" spans="1:12" ht="22.5" customHeight="1">
      <c r="A245" s="1" t="s">
        <v>7</v>
      </c>
      <c r="B245" s="116"/>
      <c r="C245" s="117" t="s">
        <v>321</v>
      </c>
      <c r="D245" s="143"/>
      <c r="E245" s="143"/>
      <c r="F245" s="116"/>
      <c r="G245" s="72">
        <f t="shared" si="11"/>
        <v>2285000</v>
      </c>
      <c r="H245" s="163">
        <f>H246+H247+H249+H251+H253+H255</f>
        <v>2285000</v>
      </c>
      <c r="I245" s="163"/>
      <c r="K245" s="18"/>
      <c r="L245" s="18"/>
    </row>
    <row r="246" spans="1:12" ht="24" customHeight="1">
      <c r="A246" s="1" t="s">
        <v>7</v>
      </c>
      <c r="B246" s="106" t="s">
        <v>322</v>
      </c>
      <c r="C246" s="45" t="s">
        <v>323</v>
      </c>
      <c r="D246" s="44">
        <v>710</v>
      </c>
      <c r="E246" s="44">
        <v>71095</v>
      </c>
      <c r="F246" s="106" t="s">
        <v>63</v>
      </c>
      <c r="G246" s="47">
        <f t="shared" si="11"/>
        <v>2000000</v>
      </c>
      <c r="H246" s="145">
        <f>2000000</f>
        <v>2000000</v>
      </c>
      <c r="I246" s="145"/>
      <c r="K246" s="18"/>
      <c r="L246" s="18"/>
    </row>
    <row r="247" spans="1:12" ht="24" customHeight="1">
      <c r="A247" s="1" t="s">
        <v>7</v>
      </c>
      <c r="B247" s="105" t="s">
        <v>324</v>
      </c>
      <c r="C247" s="34" t="s">
        <v>325</v>
      </c>
      <c r="D247" s="33"/>
      <c r="E247" s="33"/>
      <c r="F247" s="75"/>
      <c r="G247" s="38">
        <f t="shared" si="11"/>
        <v>110000</v>
      </c>
      <c r="H247" s="38">
        <f>H248</f>
        <v>110000</v>
      </c>
      <c r="I247" s="38"/>
      <c r="K247" s="18"/>
      <c r="L247" s="18"/>
    </row>
    <row r="248" spans="1:12">
      <c r="A248" s="1" t="s">
        <v>7</v>
      </c>
      <c r="B248" s="108"/>
      <c r="C248" s="86" t="s">
        <v>24</v>
      </c>
      <c r="D248" s="41">
        <v>900</v>
      </c>
      <c r="E248" s="41">
        <v>90095</v>
      </c>
      <c r="F248" s="87" t="s">
        <v>96</v>
      </c>
      <c r="G248" s="43">
        <f t="shared" si="11"/>
        <v>110000</v>
      </c>
      <c r="H248" s="43">
        <v>110000</v>
      </c>
      <c r="I248" s="43"/>
      <c r="K248" s="18"/>
      <c r="L248" s="18"/>
    </row>
    <row r="249" spans="1:12" ht="24" customHeight="1">
      <c r="A249" s="1" t="s">
        <v>7</v>
      </c>
      <c r="B249" s="105" t="s">
        <v>326</v>
      </c>
      <c r="C249" s="34" t="s">
        <v>327</v>
      </c>
      <c r="D249" s="33"/>
      <c r="E249" s="33"/>
      <c r="F249" s="75"/>
      <c r="G249" s="38">
        <f t="shared" si="11"/>
        <v>115000</v>
      </c>
      <c r="H249" s="38">
        <f>H250</f>
        <v>115000</v>
      </c>
      <c r="I249" s="38"/>
      <c r="K249" s="18"/>
      <c r="L249" s="18"/>
    </row>
    <row r="250" spans="1:12">
      <c r="A250" s="1" t="s">
        <v>7</v>
      </c>
      <c r="B250" s="108"/>
      <c r="C250" s="86" t="s">
        <v>24</v>
      </c>
      <c r="D250" s="41">
        <v>900</v>
      </c>
      <c r="E250" s="41">
        <v>90095</v>
      </c>
      <c r="F250" s="87" t="s">
        <v>96</v>
      </c>
      <c r="G250" s="43">
        <f t="shared" si="11"/>
        <v>115000</v>
      </c>
      <c r="H250" s="43">
        <v>115000</v>
      </c>
      <c r="I250" s="43"/>
      <c r="K250" s="18"/>
      <c r="L250" s="18"/>
    </row>
    <row r="251" spans="1:12" ht="24" customHeight="1">
      <c r="A251" s="1" t="s">
        <v>7</v>
      </c>
      <c r="B251" s="105" t="s">
        <v>328</v>
      </c>
      <c r="C251" s="34" t="s">
        <v>329</v>
      </c>
      <c r="D251" s="33"/>
      <c r="E251" s="33"/>
      <c r="F251" s="75"/>
      <c r="G251" s="38">
        <f t="shared" si="11"/>
        <v>20000</v>
      </c>
      <c r="H251" s="38">
        <f>H252</f>
        <v>20000</v>
      </c>
      <c r="I251" s="38"/>
      <c r="K251" s="18"/>
      <c r="L251" s="18"/>
    </row>
    <row r="252" spans="1:12">
      <c r="A252" s="1" t="s">
        <v>7</v>
      </c>
      <c r="B252" s="108"/>
      <c r="C252" s="86" t="s">
        <v>25</v>
      </c>
      <c r="D252" s="41">
        <v>900</v>
      </c>
      <c r="E252" s="41">
        <v>90095</v>
      </c>
      <c r="F252" s="87" t="s">
        <v>96</v>
      </c>
      <c r="G252" s="43">
        <f t="shared" si="11"/>
        <v>20000</v>
      </c>
      <c r="H252" s="43">
        <v>20000</v>
      </c>
      <c r="I252" s="43"/>
      <c r="K252" s="18"/>
      <c r="L252" s="18"/>
    </row>
    <row r="253" spans="1:12" ht="24" customHeight="1">
      <c r="A253" s="1" t="s">
        <v>7</v>
      </c>
      <c r="B253" s="105" t="s">
        <v>330</v>
      </c>
      <c r="C253" s="34" t="s">
        <v>331</v>
      </c>
      <c r="D253" s="33"/>
      <c r="E253" s="33"/>
      <c r="F253" s="75"/>
      <c r="G253" s="38">
        <f t="shared" si="11"/>
        <v>20000</v>
      </c>
      <c r="H253" s="38">
        <f>H254</f>
        <v>20000</v>
      </c>
      <c r="I253" s="38"/>
      <c r="K253" s="18"/>
      <c r="L253" s="18"/>
    </row>
    <row r="254" spans="1:12">
      <c r="A254" s="1" t="s">
        <v>7</v>
      </c>
      <c r="B254" s="108"/>
      <c r="C254" s="86" t="s">
        <v>25</v>
      </c>
      <c r="D254" s="41">
        <v>900</v>
      </c>
      <c r="E254" s="41">
        <v>90095</v>
      </c>
      <c r="F254" s="87" t="s">
        <v>96</v>
      </c>
      <c r="G254" s="43">
        <f t="shared" si="11"/>
        <v>20000</v>
      </c>
      <c r="H254" s="43">
        <v>20000</v>
      </c>
      <c r="I254" s="43"/>
      <c r="K254" s="18"/>
      <c r="L254" s="18"/>
    </row>
    <row r="255" spans="1:12" ht="24" customHeight="1">
      <c r="A255" s="1" t="s">
        <v>7</v>
      </c>
      <c r="B255" s="105" t="s">
        <v>332</v>
      </c>
      <c r="C255" s="34" t="s">
        <v>333</v>
      </c>
      <c r="D255" s="33"/>
      <c r="E255" s="33"/>
      <c r="F255" s="75"/>
      <c r="G255" s="38">
        <f t="shared" si="11"/>
        <v>20000</v>
      </c>
      <c r="H255" s="38">
        <f>H256</f>
        <v>20000</v>
      </c>
      <c r="I255" s="38"/>
      <c r="K255" s="18"/>
      <c r="L255" s="18"/>
    </row>
    <row r="256" spans="1:12">
      <c r="A256" s="1" t="s">
        <v>7</v>
      </c>
      <c r="B256" s="108"/>
      <c r="C256" s="86" t="s">
        <v>25</v>
      </c>
      <c r="D256" s="41">
        <v>900</v>
      </c>
      <c r="E256" s="41">
        <v>90095</v>
      </c>
      <c r="F256" s="87" t="s">
        <v>96</v>
      </c>
      <c r="G256" s="43">
        <f t="shared" si="11"/>
        <v>20000</v>
      </c>
      <c r="H256" s="43">
        <v>20000</v>
      </c>
      <c r="I256" s="43"/>
      <c r="K256" s="18"/>
      <c r="L256" s="18"/>
    </row>
    <row r="257" spans="1:12" ht="22.5" customHeight="1">
      <c r="A257" s="1" t="s">
        <v>7</v>
      </c>
      <c r="B257" s="29"/>
      <c r="C257" s="30" t="s">
        <v>334</v>
      </c>
      <c r="D257" s="29"/>
      <c r="E257" s="29"/>
      <c r="F257" s="31"/>
      <c r="G257" s="15">
        <f t="shared" si="11"/>
        <v>112647472</v>
      </c>
      <c r="H257" s="15">
        <f>H258+H442</f>
        <v>112399972</v>
      </c>
      <c r="I257" s="15">
        <f>I258+I442</f>
        <v>247500</v>
      </c>
      <c r="K257" s="18"/>
      <c r="L257" s="18"/>
    </row>
    <row r="258" spans="1:12" ht="22.5" customHeight="1">
      <c r="A258" s="1" t="s">
        <v>7</v>
      </c>
      <c r="B258" s="29"/>
      <c r="C258" s="30" t="s">
        <v>1047</v>
      </c>
      <c r="D258" s="29"/>
      <c r="E258" s="29"/>
      <c r="F258" s="31"/>
      <c r="G258" s="15">
        <f t="shared" si="11"/>
        <v>95803792</v>
      </c>
      <c r="H258" s="15">
        <f>SUM(H387,H259,H260,H261,H262,H263,H264,H265,H267,H268,H270,H271,H272,H274,H275,H276,H277,H278,H279,H280,H281,H282,H283,H284,H285,H286,H287,H288,H289,H290,H291,H292,H293,H294,H295,H296,H297,H298,H300,H302,H304,H306,H309,H311,H312,H314,H315,H316,H318,H320,H322,H324,H326,H328,H330,H332,H334,H336,H338,H340,H342,H344,H346,H348,H350,H352,H354,H356,H358,H360,H362,H364,H366,H368,H370,H372,H374,H376,H378,H380,H382,H385,H389,H390,H391,H393,H394,H395,H396,H397,H398,H400,H402,H404,H406,H407,H408,H409,H410,H411,H412,H392,H439,H440,H415,H416,H417,H418,H419,H420,H421,H422,H423,H434,H425,H426,H427,H428,H429,H430,H414,H433,H432,H437,H431,H438,H435,H436,H424)</f>
        <v>95556292</v>
      </c>
      <c r="I258" s="15">
        <f>SUM(I387,I259,I260,I261,I262,I263,I264,I265,I267,I268,I270,I271,I272,I274,I275,I276,I277,I278,I279,I280,I281,I282,I283,I284,I285,I286,I287,I288,I289,I290,I291,I292,I293,I294,I295,I296,I297,I298,I300,I302,I304,I306,I309,I311,I312,I314,I315,I316,I318,I320,I322,I324,I326,I328,I330,I332,I334,I336,I338,I340,I342,I344,I346,I348,I350,I352,I354,I356,I358,I360,I362,I364,I366,I368,I370,I372,I374,I376,I378,I380,I382,I385,I389,I390,I391,I393,I394,I395,I396,I397,I398,I400,I402,I404,I406,I407,I408,I409,I410,I411,I412,I392,I439,I440,I415,I416,I417,I418,I419,I420,I421,I422,I423,I434,I425,I426,I427,I428,I429,I430,I414,I433,I432,I437,I431,I438,I435,I436,I424)</f>
        <v>247500</v>
      </c>
      <c r="K258" s="18"/>
      <c r="L258" s="18"/>
    </row>
    <row r="259" spans="1:12" ht="24" customHeight="1">
      <c r="A259" s="1" t="s">
        <v>7</v>
      </c>
      <c r="B259" s="44" t="s">
        <v>335</v>
      </c>
      <c r="C259" s="73" t="s">
        <v>336</v>
      </c>
      <c r="D259" s="44">
        <v>900</v>
      </c>
      <c r="E259" s="44">
        <v>90005</v>
      </c>
      <c r="F259" s="94" t="s">
        <v>337</v>
      </c>
      <c r="G259" s="47">
        <f>I259+H259</f>
        <v>2000000</v>
      </c>
      <c r="H259" s="47">
        <v>2000000</v>
      </c>
      <c r="I259" s="47"/>
      <c r="K259" s="18"/>
      <c r="L259" s="18"/>
    </row>
    <row r="260" spans="1:12" ht="24" customHeight="1">
      <c r="A260" s="1" t="s">
        <v>7</v>
      </c>
      <c r="B260" s="33" t="s">
        <v>882</v>
      </c>
      <c r="C260" s="56" t="s">
        <v>883</v>
      </c>
      <c r="D260" s="33">
        <v>900</v>
      </c>
      <c r="E260" s="33">
        <v>90004</v>
      </c>
      <c r="F260" s="75" t="s">
        <v>343</v>
      </c>
      <c r="G260" s="38">
        <f>H260</f>
        <v>150000</v>
      </c>
      <c r="H260" s="38">
        <v>150000</v>
      </c>
      <c r="I260" s="38"/>
      <c r="J260" s="68"/>
      <c r="K260" s="18"/>
      <c r="L260" s="18"/>
    </row>
    <row r="261" spans="1:12" ht="24" customHeight="1">
      <c r="A261" s="1" t="s">
        <v>7</v>
      </c>
      <c r="B261" s="44" t="s">
        <v>338</v>
      </c>
      <c r="C261" s="45" t="s">
        <v>339</v>
      </c>
      <c r="D261" s="44">
        <v>900</v>
      </c>
      <c r="E261" s="44">
        <v>90004</v>
      </c>
      <c r="F261" s="94" t="s">
        <v>340</v>
      </c>
      <c r="G261" s="47">
        <f t="shared" ref="G261:G266" si="12">H261+I261</f>
        <v>200000</v>
      </c>
      <c r="H261" s="47">
        <f>200000</f>
        <v>200000</v>
      </c>
      <c r="I261" s="47"/>
      <c r="K261" s="18"/>
      <c r="L261" s="18"/>
    </row>
    <row r="262" spans="1:12" ht="24" customHeight="1">
      <c r="A262" s="1" t="s">
        <v>7</v>
      </c>
      <c r="B262" s="44" t="s">
        <v>341</v>
      </c>
      <c r="C262" s="118" t="s">
        <v>342</v>
      </c>
      <c r="D262" s="46">
        <v>900</v>
      </c>
      <c r="E262" s="46">
        <v>90004</v>
      </c>
      <c r="F262" s="94" t="s">
        <v>343</v>
      </c>
      <c r="G262" s="67">
        <f t="shared" si="12"/>
        <v>750000</v>
      </c>
      <c r="H262" s="145">
        <f>550000+200000</f>
        <v>750000</v>
      </c>
      <c r="I262" s="47"/>
      <c r="J262" s="68"/>
      <c r="K262" s="18"/>
      <c r="L262" s="18"/>
    </row>
    <row r="263" spans="1:12" ht="24" customHeight="1">
      <c r="A263" s="1" t="s">
        <v>7</v>
      </c>
      <c r="B263" s="33" t="s">
        <v>344</v>
      </c>
      <c r="C263" s="56" t="s">
        <v>345</v>
      </c>
      <c r="D263" s="33">
        <v>900</v>
      </c>
      <c r="E263" s="33">
        <v>90005</v>
      </c>
      <c r="F263" s="75" t="s">
        <v>337</v>
      </c>
      <c r="G263" s="38">
        <f t="shared" si="12"/>
        <v>1000000</v>
      </c>
      <c r="H263" s="38">
        <v>1000000</v>
      </c>
      <c r="I263" s="38"/>
      <c r="K263" s="18"/>
      <c r="L263" s="18"/>
    </row>
    <row r="264" spans="1:12" ht="24" customHeight="1">
      <c r="A264" s="1" t="s">
        <v>7</v>
      </c>
      <c r="B264" s="44" t="s">
        <v>346</v>
      </c>
      <c r="C264" s="118" t="s">
        <v>347</v>
      </c>
      <c r="D264" s="44">
        <v>921</v>
      </c>
      <c r="E264" s="44">
        <v>92120</v>
      </c>
      <c r="F264" s="94" t="s">
        <v>343</v>
      </c>
      <c r="G264" s="47">
        <f t="shared" si="12"/>
        <v>1000000</v>
      </c>
      <c r="H264" s="47">
        <v>1000000</v>
      </c>
      <c r="I264" s="47"/>
      <c r="K264" s="18"/>
      <c r="L264" s="18"/>
    </row>
    <row r="265" spans="1:12" ht="24" customHeight="1">
      <c r="A265" s="1" t="s">
        <v>7</v>
      </c>
      <c r="B265" s="53" t="s">
        <v>348</v>
      </c>
      <c r="C265" s="60" t="s">
        <v>349</v>
      </c>
      <c r="D265" s="75"/>
      <c r="E265" s="75"/>
      <c r="F265" s="105"/>
      <c r="G265" s="59">
        <f t="shared" si="12"/>
        <v>5500000</v>
      </c>
      <c r="H265" s="161">
        <f>+H266</f>
        <v>5500000</v>
      </c>
      <c r="I265" s="38"/>
      <c r="J265" s="68"/>
      <c r="K265" s="18"/>
      <c r="L265" s="18"/>
    </row>
    <row r="266" spans="1:12">
      <c r="A266" s="1" t="s">
        <v>7</v>
      </c>
      <c r="B266" s="172"/>
      <c r="C266" s="91" t="s">
        <v>350</v>
      </c>
      <c r="D266" s="87">
        <v>900</v>
      </c>
      <c r="E266" s="87">
        <v>90005</v>
      </c>
      <c r="F266" s="124" t="s">
        <v>340</v>
      </c>
      <c r="G266" s="88">
        <f t="shared" si="12"/>
        <v>5500000</v>
      </c>
      <c r="H266" s="162">
        <v>5500000</v>
      </c>
      <c r="I266" s="43"/>
      <c r="J266" s="68"/>
      <c r="K266" s="18"/>
      <c r="L266" s="18"/>
    </row>
    <row r="267" spans="1:12" ht="24" customHeight="1">
      <c r="A267" s="1" t="s">
        <v>7</v>
      </c>
      <c r="B267" s="55" t="s">
        <v>351</v>
      </c>
      <c r="C267" s="79" t="s">
        <v>352</v>
      </c>
      <c r="D267" s="44">
        <v>900</v>
      </c>
      <c r="E267" s="44">
        <v>90005</v>
      </c>
      <c r="F267" s="94" t="s">
        <v>337</v>
      </c>
      <c r="G267" s="67">
        <f>+H267+I267</f>
        <v>27500</v>
      </c>
      <c r="H267" s="145">
        <v>27500</v>
      </c>
      <c r="I267" s="47"/>
      <c r="J267" s="68"/>
      <c r="K267" s="18"/>
      <c r="L267" s="18"/>
    </row>
    <row r="268" spans="1:12" ht="24" customHeight="1">
      <c r="A268" s="1" t="s">
        <v>7</v>
      </c>
      <c r="B268" s="44" t="s">
        <v>353</v>
      </c>
      <c r="C268" s="119" t="s">
        <v>354</v>
      </c>
      <c r="D268" s="46"/>
      <c r="E268" s="46"/>
      <c r="F268" s="94"/>
      <c r="G268" s="47">
        <f>H268+I268</f>
        <v>110000</v>
      </c>
      <c r="H268" s="47">
        <f>+H269</f>
        <v>110000</v>
      </c>
      <c r="I268" s="47"/>
      <c r="K268" s="18"/>
      <c r="L268" s="18"/>
    </row>
    <row r="269" spans="1:12">
      <c r="A269" s="1" t="s">
        <v>7</v>
      </c>
      <c r="B269" s="44"/>
      <c r="C269" s="173" t="s">
        <v>25</v>
      </c>
      <c r="D269" s="46">
        <v>900</v>
      </c>
      <c r="E269" s="44">
        <v>90005</v>
      </c>
      <c r="F269" s="94" t="s">
        <v>337</v>
      </c>
      <c r="G269" s="47">
        <f>+H269</f>
        <v>110000</v>
      </c>
      <c r="H269" s="47">
        <v>110000</v>
      </c>
      <c r="I269" s="47"/>
      <c r="K269" s="18"/>
      <c r="L269" s="18"/>
    </row>
    <row r="270" spans="1:12" ht="24" customHeight="1">
      <c r="A270" s="1" t="s">
        <v>7</v>
      </c>
      <c r="B270" s="44" t="s">
        <v>355</v>
      </c>
      <c r="C270" s="118" t="s">
        <v>356</v>
      </c>
      <c r="D270" s="44">
        <v>900</v>
      </c>
      <c r="E270" s="44">
        <v>90095</v>
      </c>
      <c r="F270" s="94" t="s">
        <v>343</v>
      </c>
      <c r="G270" s="47">
        <f>H270+I270</f>
        <v>500000</v>
      </c>
      <c r="H270" s="47">
        <v>500000</v>
      </c>
      <c r="I270" s="47"/>
      <c r="K270" s="18"/>
      <c r="L270" s="18"/>
    </row>
    <row r="271" spans="1:12" ht="24" customHeight="1">
      <c r="A271" s="1" t="s">
        <v>7</v>
      </c>
      <c r="B271" s="44" t="s">
        <v>357</v>
      </c>
      <c r="C271" s="119" t="s">
        <v>358</v>
      </c>
      <c r="D271" s="46">
        <v>900</v>
      </c>
      <c r="E271" s="46">
        <v>90095</v>
      </c>
      <c r="F271" s="94" t="s">
        <v>343</v>
      </c>
      <c r="G271" s="47">
        <f>H271+I271</f>
        <v>1000000</v>
      </c>
      <c r="H271" s="47">
        <f>1000000</f>
        <v>1000000</v>
      </c>
      <c r="I271" s="47"/>
      <c r="K271" s="18"/>
      <c r="L271" s="18"/>
    </row>
    <row r="272" spans="1:12" ht="24" customHeight="1">
      <c r="A272" s="1" t="s">
        <v>7</v>
      </c>
      <c r="B272" s="33" t="s">
        <v>359</v>
      </c>
      <c r="C272" s="120" t="s">
        <v>360</v>
      </c>
      <c r="D272" s="37"/>
      <c r="E272" s="37"/>
      <c r="F272" s="75"/>
      <c r="G272" s="38">
        <f>H272+I272</f>
        <v>1100000</v>
      </c>
      <c r="H272" s="38">
        <f>+H273</f>
        <v>1100000</v>
      </c>
      <c r="I272" s="38"/>
      <c r="K272" s="18"/>
      <c r="L272" s="18"/>
    </row>
    <row r="273" spans="1:12">
      <c r="A273" s="1" t="s">
        <v>7</v>
      </c>
      <c r="B273" s="39"/>
      <c r="C273" s="86" t="s">
        <v>21</v>
      </c>
      <c r="D273" s="41">
        <v>900</v>
      </c>
      <c r="E273" s="41">
        <v>90095</v>
      </c>
      <c r="F273" s="87" t="s">
        <v>343</v>
      </c>
      <c r="G273" s="43">
        <f>+H273</f>
        <v>1100000</v>
      </c>
      <c r="H273" s="43">
        <v>1100000</v>
      </c>
      <c r="I273" s="43"/>
      <c r="K273" s="18"/>
      <c r="L273" s="18"/>
    </row>
    <row r="274" spans="1:12" ht="24" customHeight="1">
      <c r="A274" s="1" t="s">
        <v>7</v>
      </c>
      <c r="B274" s="44" t="s">
        <v>361</v>
      </c>
      <c r="C274" s="118" t="s">
        <v>362</v>
      </c>
      <c r="D274" s="46">
        <v>854</v>
      </c>
      <c r="E274" s="46">
        <v>85407</v>
      </c>
      <c r="F274" s="94" t="s">
        <v>363</v>
      </c>
      <c r="G274" s="47">
        <f t="shared" ref="G274:G286" si="13">H274+I274</f>
        <v>27500</v>
      </c>
      <c r="H274" s="47"/>
      <c r="I274" s="47">
        <v>27500</v>
      </c>
      <c r="K274" s="18"/>
      <c r="L274" s="18"/>
    </row>
    <row r="275" spans="1:12" ht="24" customHeight="1">
      <c r="A275" s="1" t="s">
        <v>7</v>
      </c>
      <c r="B275" s="44" t="s">
        <v>364</v>
      </c>
      <c r="C275" s="118" t="s">
        <v>365</v>
      </c>
      <c r="D275" s="46">
        <v>854</v>
      </c>
      <c r="E275" s="46">
        <v>85407</v>
      </c>
      <c r="F275" s="94" t="s">
        <v>366</v>
      </c>
      <c r="G275" s="47">
        <f t="shared" si="13"/>
        <v>27500</v>
      </c>
      <c r="H275" s="47"/>
      <c r="I275" s="47">
        <v>27500</v>
      </c>
      <c r="K275" s="18"/>
      <c r="L275" s="18"/>
    </row>
    <row r="276" spans="1:12" ht="24" customHeight="1">
      <c r="A276" s="1" t="s">
        <v>7</v>
      </c>
      <c r="B276" s="44" t="s">
        <v>367</v>
      </c>
      <c r="C276" s="118" t="s">
        <v>368</v>
      </c>
      <c r="D276" s="46">
        <v>854</v>
      </c>
      <c r="E276" s="46">
        <v>85403</v>
      </c>
      <c r="F276" s="94" t="s">
        <v>369</v>
      </c>
      <c r="G276" s="47">
        <f t="shared" si="13"/>
        <v>27500</v>
      </c>
      <c r="H276" s="47"/>
      <c r="I276" s="47">
        <v>27500</v>
      </c>
      <c r="K276" s="18"/>
      <c r="L276" s="18"/>
    </row>
    <row r="277" spans="1:12" ht="24" customHeight="1">
      <c r="A277" s="1" t="s">
        <v>7</v>
      </c>
      <c r="B277" s="44" t="s">
        <v>370</v>
      </c>
      <c r="C277" s="118" t="s">
        <v>371</v>
      </c>
      <c r="D277" s="46">
        <v>900</v>
      </c>
      <c r="E277" s="46">
        <v>90095</v>
      </c>
      <c r="F277" s="94" t="s">
        <v>343</v>
      </c>
      <c r="G277" s="47">
        <f t="shared" si="13"/>
        <v>1000000</v>
      </c>
      <c r="H277" s="47">
        <f>1000000</f>
        <v>1000000</v>
      </c>
      <c r="I277" s="47"/>
      <c r="K277" s="18"/>
      <c r="L277" s="18"/>
    </row>
    <row r="278" spans="1:12" ht="24" customHeight="1">
      <c r="A278" s="1" t="s">
        <v>7</v>
      </c>
      <c r="B278" s="44" t="s">
        <v>372</v>
      </c>
      <c r="C278" s="93" t="s">
        <v>373</v>
      </c>
      <c r="D278" s="46">
        <v>921</v>
      </c>
      <c r="E278" s="46">
        <v>92118</v>
      </c>
      <c r="F278" s="94" t="s">
        <v>374</v>
      </c>
      <c r="G278" s="47">
        <f t="shared" si="13"/>
        <v>27500</v>
      </c>
      <c r="H278" s="47">
        <v>27500</v>
      </c>
      <c r="I278" s="47"/>
      <c r="K278" s="18"/>
      <c r="L278" s="18"/>
    </row>
    <row r="279" spans="1:12" ht="24" customHeight="1">
      <c r="A279" s="1" t="s">
        <v>7</v>
      </c>
      <c r="B279" s="33" t="s">
        <v>375</v>
      </c>
      <c r="C279" s="95" t="s">
        <v>376</v>
      </c>
      <c r="D279" s="37">
        <v>921</v>
      </c>
      <c r="E279" s="37">
        <v>92116</v>
      </c>
      <c r="F279" s="75" t="s">
        <v>374</v>
      </c>
      <c r="G279" s="47">
        <f t="shared" si="13"/>
        <v>27500</v>
      </c>
      <c r="H279" s="38">
        <v>27500</v>
      </c>
      <c r="I279" s="38"/>
      <c r="K279" s="18"/>
      <c r="L279" s="18"/>
    </row>
    <row r="280" spans="1:12" ht="24" customHeight="1">
      <c r="A280" s="1" t="s">
        <v>7</v>
      </c>
      <c r="B280" s="44" t="s">
        <v>377</v>
      </c>
      <c r="C280" s="93" t="s">
        <v>378</v>
      </c>
      <c r="D280" s="46">
        <v>921</v>
      </c>
      <c r="E280" s="46">
        <v>92106</v>
      </c>
      <c r="F280" s="94" t="s">
        <v>374</v>
      </c>
      <c r="G280" s="47">
        <f t="shared" si="13"/>
        <v>27500</v>
      </c>
      <c r="H280" s="47">
        <v>27500</v>
      </c>
      <c r="I280" s="47"/>
      <c r="K280" s="18"/>
      <c r="L280" s="18"/>
    </row>
    <row r="281" spans="1:12" ht="24" customHeight="1">
      <c r="A281" s="1" t="s">
        <v>7</v>
      </c>
      <c r="B281" s="44" t="s">
        <v>379</v>
      </c>
      <c r="C281" s="93" t="s">
        <v>380</v>
      </c>
      <c r="D281" s="46">
        <v>921</v>
      </c>
      <c r="E281" s="46">
        <v>92109</v>
      </c>
      <c r="F281" s="94" t="s">
        <v>374</v>
      </c>
      <c r="G281" s="47">
        <f t="shared" si="13"/>
        <v>27500</v>
      </c>
      <c r="H281" s="47">
        <v>27500</v>
      </c>
      <c r="I281" s="47"/>
      <c r="K281" s="18"/>
      <c r="L281" s="18"/>
    </row>
    <row r="282" spans="1:12" ht="24" customHeight="1">
      <c r="A282" s="1" t="s">
        <v>7</v>
      </c>
      <c r="B282" s="33" t="s">
        <v>381</v>
      </c>
      <c r="C282" s="95" t="s">
        <v>382</v>
      </c>
      <c r="D282" s="37">
        <v>921</v>
      </c>
      <c r="E282" s="37">
        <v>92109</v>
      </c>
      <c r="F282" s="75" t="s">
        <v>374</v>
      </c>
      <c r="G282" s="47">
        <f t="shared" si="13"/>
        <v>27500</v>
      </c>
      <c r="H282" s="38">
        <v>27500</v>
      </c>
      <c r="I282" s="38"/>
      <c r="K282" s="18"/>
      <c r="L282" s="18"/>
    </row>
    <row r="283" spans="1:12" ht="24" customHeight="1">
      <c r="A283" s="1" t="s">
        <v>7</v>
      </c>
      <c r="B283" s="33" t="s">
        <v>383</v>
      </c>
      <c r="C283" s="95" t="s">
        <v>384</v>
      </c>
      <c r="D283" s="37">
        <v>921</v>
      </c>
      <c r="E283" s="37">
        <v>92106</v>
      </c>
      <c r="F283" s="75" t="s">
        <v>374</v>
      </c>
      <c r="G283" s="47">
        <f t="shared" si="13"/>
        <v>27500</v>
      </c>
      <c r="H283" s="38">
        <v>27500</v>
      </c>
      <c r="I283" s="38"/>
      <c r="K283" s="18"/>
      <c r="L283" s="18"/>
    </row>
    <row r="284" spans="1:12" ht="24" customHeight="1">
      <c r="A284" s="1" t="s">
        <v>7</v>
      </c>
      <c r="B284" s="44" t="s">
        <v>385</v>
      </c>
      <c r="C284" s="93" t="s">
        <v>386</v>
      </c>
      <c r="D284" s="46">
        <v>921</v>
      </c>
      <c r="E284" s="46">
        <v>92106</v>
      </c>
      <c r="F284" s="94" t="s">
        <v>374</v>
      </c>
      <c r="G284" s="47">
        <f t="shared" si="13"/>
        <v>27500</v>
      </c>
      <c r="H284" s="47"/>
      <c r="I284" s="47">
        <v>27500</v>
      </c>
      <c r="K284" s="18"/>
      <c r="L284" s="18"/>
    </row>
    <row r="285" spans="1:12" ht="24" customHeight="1">
      <c r="A285" s="1" t="s">
        <v>7</v>
      </c>
      <c r="B285" s="44" t="s">
        <v>387</v>
      </c>
      <c r="C285" s="119" t="s">
        <v>388</v>
      </c>
      <c r="D285" s="46">
        <v>900</v>
      </c>
      <c r="E285" s="46">
        <v>90095</v>
      </c>
      <c r="F285" s="94" t="s">
        <v>343</v>
      </c>
      <c r="G285" s="47">
        <f t="shared" si="13"/>
        <v>947300</v>
      </c>
      <c r="H285" s="47">
        <f>547300+400000</f>
        <v>947300</v>
      </c>
      <c r="I285" s="47"/>
      <c r="J285" s="126"/>
      <c r="K285" s="18"/>
      <c r="L285" s="18"/>
    </row>
    <row r="286" spans="1:12" ht="24" customHeight="1">
      <c r="A286" s="1" t="s">
        <v>7</v>
      </c>
      <c r="B286" s="44" t="s">
        <v>389</v>
      </c>
      <c r="C286" s="119" t="s">
        <v>390</v>
      </c>
      <c r="D286" s="46">
        <v>900</v>
      </c>
      <c r="E286" s="46">
        <v>90095</v>
      </c>
      <c r="F286" s="94" t="s">
        <v>343</v>
      </c>
      <c r="G286" s="47">
        <f t="shared" si="13"/>
        <v>43600</v>
      </c>
      <c r="H286" s="47">
        <f>3600+40000</f>
        <v>43600</v>
      </c>
      <c r="I286" s="47"/>
      <c r="K286" s="18"/>
      <c r="L286" s="18"/>
    </row>
    <row r="287" spans="1:12" ht="24" customHeight="1">
      <c r="A287" s="1" t="s">
        <v>7</v>
      </c>
      <c r="B287" s="33" t="s">
        <v>391</v>
      </c>
      <c r="C287" s="120" t="s">
        <v>392</v>
      </c>
      <c r="D287" s="37">
        <v>801</v>
      </c>
      <c r="E287" s="37">
        <v>80195</v>
      </c>
      <c r="F287" s="105" t="s">
        <v>393</v>
      </c>
      <c r="G287" s="38">
        <f>+H287+I287</f>
        <v>27500</v>
      </c>
      <c r="H287" s="38"/>
      <c r="I287" s="38">
        <v>27500</v>
      </c>
      <c r="K287" s="18"/>
      <c r="L287" s="18"/>
    </row>
    <row r="288" spans="1:12" ht="24" customHeight="1">
      <c r="A288" s="1" t="s">
        <v>7</v>
      </c>
      <c r="B288" s="44" t="s">
        <v>394</v>
      </c>
      <c r="C288" s="79" t="s">
        <v>395</v>
      </c>
      <c r="D288" s="44">
        <v>900</v>
      </c>
      <c r="E288" s="44">
        <v>90013</v>
      </c>
      <c r="F288" s="121" t="s">
        <v>63</v>
      </c>
      <c r="G288" s="47">
        <f>H288+I288</f>
        <v>3430000</v>
      </c>
      <c r="H288" s="47">
        <v>3430000</v>
      </c>
      <c r="I288" s="47"/>
      <c r="K288" s="18"/>
      <c r="L288" s="18"/>
    </row>
    <row r="289" spans="1:12" ht="24" customHeight="1">
      <c r="A289" s="1" t="s">
        <v>7</v>
      </c>
      <c r="B289" s="33" t="s">
        <v>396</v>
      </c>
      <c r="C289" s="60" t="s">
        <v>397</v>
      </c>
      <c r="D289" s="33">
        <v>900</v>
      </c>
      <c r="E289" s="33">
        <v>90004</v>
      </c>
      <c r="F289" s="75" t="s">
        <v>343</v>
      </c>
      <c r="G289" s="38">
        <f>H289+I289</f>
        <v>13000000</v>
      </c>
      <c r="H289" s="38">
        <v>13000000</v>
      </c>
      <c r="I289" s="38"/>
      <c r="K289" s="18"/>
      <c r="L289" s="18"/>
    </row>
    <row r="290" spans="1:12" ht="24" customHeight="1">
      <c r="A290" s="1" t="s">
        <v>7</v>
      </c>
      <c r="B290" s="44" t="s">
        <v>398</v>
      </c>
      <c r="C290" s="79" t="s">
        <v>399</v>
      </c>
      <c r="D290" s="44">
        <v>900</v>
      </c>
      <c r="E290" s="44">
        <v>90004</v>
      </c>
      <c r="F290" s="94" t="s">
        <v>343</v>
      </c>
      <c r="G290" s="47">
        <f>H290+I290</f>
        <v>147782</v>
      </c>
      <c r="H290" s="47">
        <v>147782</v>
      </c>
      <c r="I290" s="47"/>
      <c r="K290" s="18"/>
      <c r="L290" s="18"/>
    </row>
    <row r="291" spans="1:12" ht="24" customHeight="1">
      <c r="A291" s="1" t="s">
        <v>7</v>
      </c>
      <c r="B291" s="44" t="s">
        <v>400</v>
      </c>
      <c r="C291" s="79" t="s">
        <v>401</v>
      </c>
      <c r="D291" s="44">
        <v>900</v>
      </c>
      <c r="E291" s="44">
        <v>90004</v>
      </c>
      <c r="F291" s="94" t="s">
        <v>343</v>
      </c>
      <c r="G291" s="47">
        <f>H291+I291</f>
        <v>499502</v>
      </c>
      <c r="H291" s="47">
        <v>499502</v>
      </c>
      <c r="I291" s="47"/>
      <c r="K291" s="18"/>
      <c r="L291" s="18"/>
    </row>
    <row r="292" spans="1:12" ht="24" customHeight="1">
      <c r="A292" s="1" t="s">
        <v>7</v>
      </c>
      <c r="B292" s="44" t="s">
        <v>402</v>
      </c>
      <c r="C292" s="79" t="s">
        <v>403</v>
      </c>
      <c r="D292" s="44">
        <v>900</v>
      </c>
      <c r="E292" s="44">
        <v>90004</v>
      </c>
      <c r="F292" s="94" t="s">
        <v>343</v>
      </c>
      <c r="G292" s="47">
        <f>H292+I292</f>
        <v>2000000</v>
      </c>
      <c r="H292" s="47">
        <v>2000000</v>
      </c>
      <c r="I292" s="47"/>
      <c r="K292" s="18"/>
      <c r="L292" s="18"/>
    </row>
    <row r="293" spans="1:12" ht="24" customHeight="1">
      <c r="A293" s="1" t="s">
        <v>7</v>
      </c>
      <c r="B293" s="44" t="s">
        <v>404</v>
      </c>
      <c r="C293" s="79" t="s">
        <v>405</v>
      </c>
      <c r="D293" s="46">
        <v>801</v>
      </c>
      <c r="E293" s="46">
        <v>80140</v>
      </c>
      <c r="F293" s="94" t="s">
        <v>406</v>
      </c>
      <c r="G293" s="47">
        <f>+H293+I293</f>
        <v>27500</v>
      </c>
      <c r="H293" s="47"/>
      <c r="I293" s="47">
        <v>27500</v>
      </c>
      <c r="K293" s="18"/>
      <c r="L293" s="18"/>
    </row>
    <row r="294" spans="1:12" ht="34.200000000000003">
      <c r="A294" s="1" t="s">
        <v>7</v>
      </c>
      <c r="B294" s="44" t="s">
        <v>407</v>
      </c>
      <c r="C294" s="79" t="s">
        <v>408</v>
      </c>
      <c r="D294" s="44">
        <v>801</v>
      </c>
      <c r="E294" s="44">
        <v>80102</v>
      </c>
      <c r="F294" s="94" t="s">
        <v>409</v>
      </c>
      <c r="G294" s="47">
        <f>+H294+I294</f>
        <v>27500</v>
      </c>
      <c r="H294" s="47"/>
      <c r="I294" s="47">
        <v>27500</v>
      </c>
      <c r="K294" s="18"/>
      <c r="L294" s="18"/>
    </row>
    <row r="295" spans="1:12" ht="24" customHeight="1">
      <c r="A295" s="1" t="s">
        <v>7</v>
      </c>
      <c r="B295" s="44" t="s">
        <v>410</v>
      </c>
      <c r="C295" s="73" t="s">
        <v>411</v>
      </c>
      <c r="D295" s="44">
        <v>921</v>
      </c>
      <c r="E295" s="44">
        <v>92120</v>
      </c>
      <c r="F295" s="94" t="s">
        <v>343</v>
      </c>
      <c r="G295" s="47">
        <f t="shared" ref="G295:G306" si="14">H295+I295</f>
        <v>9099462</v>
      </c>
      <c r="H295" s="47">
        <v>9099462</v>
      </c>
      <c r="I295" s="47"/>
      <c r="K295" s="18"/>
      <c r="L295" s="18"/>
    </row>
    <row r="296" spans="1:12" ht="24" customHeight="1">
      <c r="A296" s="1" t="s">
        <v>7</v>
      </c>
      <c r="B296" s="44" t="s">
        <v>412</v>
      </c>
      <c r="C296" s="73" t="s">
        <v>413</v>
      </c>
      <c r="D296" s="44">
        <v>801</v>
      </c>
      <c r="E296" s="44">
        <v>80134</v>
      </c>
      <c r="F296" s="94" t="s">
        <v>414</v>
      </c>
      <c r="G296" s="47">
        <f t="shared" si="14"/>
        <v>27500</v>
      </c>
      <c r="H296" s="47"/>
      <c r="I296" s="47">
        <v>27500</v>
      </c>
      <c r="K296" s="18"/>
      <c r="L296" s="18"/>
    </row>
    <row r="297" spans="1:12" ht="24" customHeight="1">
      <c r="A297" s="1" t="s">
        <v>7</v>
      </c>
      <c r="B297" s="33" t="s">
        <v>415</v>
      </c>
      <c r="C297" s="56" t="s">
        <v>416</v>
      </c>
      <c r="D297" s="44">
        <v>854</v>
      </c>
      <c r="E297" s="33">
        <v>85403</v>
      </c>
      <c r="F297" s="75" t="s">
        <v>417</v>
      </c>
      <c r="G297" s="38">
        <f t="shared" si="14"/>
        <v>27500</v>
      </c>
      <c r="H297" s="38"/>
      <c r="I297" s="38">
        <v>27500</v>
      </c>
      <c r="K297" s="18"/>
      <c r="L297" s="18"/>
    </row>
    <row r="298" spans="1:12" ht="24" customHeight="1">
      <c r="A298" s="1" t="s">
        <v>7</v>
      </c>
      <c r="B298" s="44" t="s">
        <v>418</v>
      </c>
      <c r="C298" s="45" t="s">
        <v>114</v>
      </c>
      <c r="D298" s="44"/>
      <c r="E298" s="44"/>
      <c r="F298" s="94"/>
      <c r="G298" s="47">
        <f t="shared" si="14"/>
        <v>600000</v>
      </c>
      <c r="H298" s="47">
        <f>H299</f>
        <v>600000</v>
      </c>
      <c r="I298" s="47"/>
      <c r="K298" s="18"/>
      <c r="L298" s="18"/>
    </row>
    <row r="299" spans="1:12">
      <c r="A299" s="1" t="s">
        <v>7</v>
      </c>
      <c r="B299" s="44"/>
      <c r="C299" s="173" t="s">
        <v>21</v>
      </c>
      <c r="D299" s="44">
        <v>900</v>
      </c>
      <c r="E299" s="44">
        <v>90004</v>
      </c>
      <c r="F299" s="94" t="s">
        <v>343</v>
      </c>
      <c r="G299" s="47">
        <f t="shared" si="14"/>
        <v>600000</v>
      </c>
      <c r="H299" s="47">
        <f>100000+500000</f>
        <v>600000</v>
      </c>
      <c r="I299" s="47"/>
      <c r="K299" s="18"/>
      <c r="L299" s="18"/>
    </row>
    <row r="300" spans="1:12" ht="24" customHeight="1">
      <c r="A300" s="1" t="s">
        <v>7</v>
      </c>
      <c r="B300" s="33" t="s">
        <v>419</v>
      </c>
      <c r="C300" s="34" t="s">
        <v>420</v>
      </c>
      <c r="D300" s="35"/>
      <c r="E300" s="33"/>
      <c r="F300" s="75"/>
      <c r="G300" s="38">
        <f t="shared" si="14"/>
        <v>100000</v>
      </c>
      <c r="H300" s="38">
        <f>H301</f>
        <v>100000</v>
      </c>
      <c r="I300" s="38"/>
      <c r="K300" s="18"/>
      <c r="L300" s="18"/>
    </row>
    <row r="301" spans="1:12">
      <c r="A301" s="1" t="s">
        <v>7</v>
      </c>
      <c r="B301" s="39"/>
      <c r="C301" s="86" t="s">
        <v>25</v>
      </c>
      <c r="D301" s="39">
        <v>900</v>
      </c>
      <c r="E301" s="39">
        <v>90004</v>
      </c>
      <c r="F301" s="87" t="s">
        <v>343</v>
      </c>
      <c r="G301" s="43">
        <f t="shared" si="14"/>
        <v>100000</v>
      </c>
      <c r="H301" s="43">
        <v>100000</v>
      </c>
      <c r="I301" s="43"/>
      <c r="K301" s="18"/>
      <c r="L301" s="18"/>
    </row>
    <row r="302" spans="1:12" ht="24" customHeight="1">
      <c r="A302" s="1" t="s">
        <v>7</v>
      </c>
      <c r="B302" s="44" t="s">
        <v>421</v>
      </c>
      <c r="C302" s="45" t="s">
        <v>422</v>
      </c>
      <c r="D302" s="44"/>
      <c r="E302" s="94"/>
      <c r="F302" s="94"/>
      <c r="G302" s="47">
        <f t="shared" si="14"/>
        <v>30000</v>
      </c>
      <c r="H302" s="47">
        <f>H303</f>
        <v>30000</v>
      </c>
      <c r="I302" s="47"/>
      <c r="K302" s="18"/>
      <c r="L302" s="18"/>
    </row>
    <row r="303" spans="1:12">
      <c r="A303" s="1" t="s">
        <v>7</v>
      </c>
      <c r="B303" s="44"/>
      <c r="C303" s="173" t="s">
        <v>25</v>
      </c>
      <c r="D303" s="44">
        <v>900</v>
      </c>
      <c r="E303" s="44">
        <v>90095</v>
      </c>
      <c r="F303" s="94" t="s">
        <v>343</v>
      </c>
      <c r="G303" s="47">
        <f t="shared" si="14"/>
        <v>30000</v>
      </c>
      <c r="H303" s="47">
        <v>30000</v>
      </c>
      <c r="I303" s="47"/>
      <c r="K303" s="18"/>
      <c r="L303" s="18"/>
    </row>
    <row r="304" spans="1:12" ht="24" customHeight="1">
      <c r="A304" s="1" t="s">
        <v>7</v>
      </c>
      <c r="B304" s="35" t="s">
        <v>423</v>
      </c>
      <c r="C304" s="83" t="s">
        <v>424</v>
      </c>
      <c r="D304" s="35"/>
      <c r="E304" s="84"/>
      <c r="F304" s="84"/>
      <c r="G304" s="38">
        <f t="shared" si="14"/>
        <v>500000</v>
      </c>
      <c r="H304" s="42">
        <f>H305</f>
        <v>500000</v>
      </c>
      <c r="I304" s="42"/>
      <c r="K304" s="18"/>
      <c r="L304" s="18"/>
    </row>
    <row r="305" spans="1:12">
      <c r="A305" s="1" t="s">
        <v>7</v>
      </c>
      <c r="B305" s="39"/>
      <c r="C305" s="86" t="s">
        <v>24</v>
      </c>
      <c r="D305" s="39">
        <v>900</v>
      </c>
      <c r="E305" s="39">
        <v>90095</v>
      </c>
      <c r="F305" s="87" t="s">
        <v>343</v>
      </c>
      <c r="G305" s="43">
        <f t="shared" si="14"/>
        <v>500000</v>
      </c>
      <c r="H305" s="43">
        <v>500000</v>
      </c>
      <c r="I305" s="43"/>
      <c r="K305" s="18"/>
      <c r="L305" s="18"/>
    </row>
    <row r="306" spans="1:12" ht="24" customHeight="1">
      <c r="A306" s="1" t="s">
        <v>7</v>
      </c>
      <c r="B306" s="33" t="s">
        <v>425</v>
      </c>
      <c r="C306" s="111" t="s">
        <v>1051</v>
      </c>
      <c r="D306" s="33"/>
      <c r="E306" s="33"/>
      <c r="F306" s="75"/>
      <c r="G306" s="38">
        <f t="shared" si="14"/>
        <v>4500000</v>
      </c>
      <c r="H306" s="38">
        <f>+H308+H307</f>
        <v>4500000</v>
      </c>
      <c r="I306" s="38"/>
      <c r="K306" s="18"/>
      <c r="L306" s="18"/>
    </row>
    <row r="307" spans="1:12">
      <c r="A307" s="1" t="s">
        <v>7</v>
      </c>
      <c r="B307" s="35"/>
      <c r="C307" s="154" t="s">
        <v>350</v>
      </c>
      <c r="D307" s="35">
        <v>900</v>
      </c>
      <c r="E307" s="35">
        <v>90004</v>
      </c>
      <c r="F307" s="84" t="s">
        <v>343</v>
      </c>
      <c r="G307" s="146">
        <f>H307</f>
        <v>2000000</v>
      </c>
      <c r="H307" s="146">
        <v>2000000</v>
      </c>
      <c r="I307" s="146"/>
      <c r="K307" s="18"/>
      <c r="L307" s="18"/>
    </row>
    <row r="308" spans="1:12">
      <c r="A308" s="1" t="s">
        <v>7</v>
      </c>
      <c r="B308" s="35"/>
      <c r="C308" s="62" t="s">
        <v>14</v>
      </c>
      <c r="D308" s="39">
        <v>900</v>
      </c>
      <c r="E308" s="39">
        <v>90004</v>
      </c>
      <c r="F308" s="87" t="s">
        <v>343</v>
      </c>
      <c r="G308" s="42">
        <f>+H308+I308</f>
        <v>2500000</v>
      </c>
      <c r="H308" s="42">
        <v>2500000</v>
      </c>
      <c r="I308" s="42"/>
      <c r="K308" s="18"/>
      <c r="L308" s="18"/>
    </row>
    <row r="309" spans="1:12" ht="24" customHeight="1">
      <c r="A309" s="1" t="s">
        <v>7</v>
      </c>
      <c r="B309" s="33" t="s">
        <v>426</v>
      </c>
      <c r="C309" s="34" t="s">
        <v>427</v>
      </c>
      <c r="D309" s="35"/>
      <c r="E309" s="33"/>
      <c r="F309" s="75"/>
      <c r="G309" s="38">
        <f>H309+I309</f>
        <v>53400</v>
      </c>
      <c r="H309" s="38">
        <f>H310</f>
        <v>53400</v>
      </c>
      <c r="I309" s="38"/>
      <c r="K309" s="18"/>
      <c r="L309" s="18"/>
    </row>
    <row r="310" spans="1:12">
      <c r="A310" s="1" t="s">
        <v>7</v>
      </c>
      <c r="B310" s="39"/>
      <c r="C310" s="86" t="s">
        <v>25</v>
      </c>
      <c r="D310" s="39">
        <v>900</v>
      </c>
      <c r="E310" s="39">
        <v>90095</v>
      </c>
      <c r="F310" s="87" t="s">
        <v>343</v>
      </c>
      <c r="G310" s="43">
        <f>H310+I310</f>
        <v>53400</v>
      </c>
      <c r="H310" s="43">
        <v>53400</v>
      </c>
      <c r="I310" s="43"/>
      <c r="K310" s="18"/>
      <c r="L310" s="18"/>
    </row>
    <row r="311" spans="1:12" ht="24" customHeight="1">
      <c r="A311" s="1" t="s">
        <v>7</v>
      </c>
      <c r="B311" s="44" t="s">
        <v>428</v>
      </c>
      <c r="C311" s="79" t="s">
        <v>429</v>
      </c>
      <c r="D311" s="54">
        <v>921</v>
      </c>
      <c r="E311" s="54">
        <v>92120</v>
      </c>
      <c r="F311" s="44" t="s">
        <v>343</v>
      </c>
      <c r="G311" s="47">
        <f>H311+I311</f>
        <v>650000</v>
      </c>
      <c r="H311" s="47">
        <v>650000</v>
      </c>
      <c r="I311" s="47"/>
      <c r="K311" s="18"/>
      <c r="L311" s="18"/>
    </row>
    <row r="312" spans="1:12" ht="24" customHeight="1">
      <c r="A312" s="1" t="s">
        <v>7</v>
      </c>
      <c r="B312" s="33" t="s">
        <v>430</v>
      </c>
      <c r="C312" s="34" t="s">
        <v>431</v>
      </c>
      <c r="D312" s="35"/>
      <c r="E312" s="33"/>
      <c r="F312" s="75"/>
      <c r="G312" s="38">
        <f>H312+I312</f>
        <v>400000</v>
      </c>
      <c r="H312" s="38">
        <f>H313</f>
        <v>400000</v>
      </c>
      <c r="I312" s="38"/>
      <c r="K312" s="18"/>
      <c r="L312" s="18"/>
    </row>
    <row r="313" spans="1:12">
      <c r="A313" s="1" t="s">
        <v>7</v>
      </c>
      <c r="B313" s="39"/>
      <c r="C313" s="86" t="s">
        <v>25</v>
      </c>
      <c r="D313" s="39">
        <v>900</v>
      </c>
      <c r="E313" s="39">
        <v>90004</v>
      </c>
      <c r="F313" s="87" t="s">
        <v>343</v>
      </c>
      <c r="G313" s="43">
        <f>H313+I313</f>
        <v>400000</v>
      </c>
      <c r="H313" s="43">
        <v>400000</v>
      </c>
      <c r="I313" s="43"/>
      <c r="K313" s="18"/>
      <c r="L313" s="18"/>
    </row>
    <row r="314" spans="1:12" ht="24" customHeight="1">
      <c r="A314" s="1" t="s">
        <v>7</v>
      </c>
      <c r="B314" s="44" t="s">
        <v>432</v>
      </c>
      <c r="C314" s="79" t="s">
        <v>433</v>
      </c>
      <c r="D314" s="54">
        <v>900</v>
      </c>
      <c r="E314" s="54">
        <v>90005</v>
      </c>
      <c r="F314" s="55" t="s">
        <v>340</v>
      </c>
      <c r="G314" s="47">
        <f>+H314+I314</f>
        <v>5000000</v>
      </c>
      <c r="H314" s="47">
        <v>5000000</v>
      </c>
      <c r="I314" s="47"/>
      <c r="K314" s="18"/>
      <c r="L314" s="18"/>
    </row>
    <row r="315" spans="1:12" ht="24" customHeight="1">
      <c r="A315" s="1" t="s">
        <v>7</v>
      </c>
      <c r="B315" s="44" t="s">
        <v>893</v>
      </c>
      <c r="C315" s="73" t="s">
        <v>894</v>
      </c>
      <c r="D315" s="94">
        <v>900</v>
      </c>
      <c r="E315" s="94">
        <v>90004</v>
      </c>
      <c r="F315" s="94" t="s">
        <v>343</v>
      </c>
      <c r="G315" s="47">
        <f>H315</f>
        <v>400000</v>
      </c>
      <c r="H315" s="47">
        <v>400000</v>
      </c>
      <c r="I315" s="47"/>
      <c r="J315" s="126"/>
      <c r="K315" s="18"/>
      <c r="L315" s="18"/>
    </row>
    <row r="316" spans="1:12" ht="24" customHeight="1">
      <c r="A316" s="1" t="s">
        <v>7</v>
      </c>
      <c r="B316" s="35" t="s">
        <v>434</v>
      </c>
      <c r="C316" s="83" t="s">
        <v>435</v>
      </c>
      <c r="D316" s="35"/>
      <c r="E316" s="84"/>
      <c r="F316" s="84"/>
      <c r="G316" s="42">
        <f t="shared" ref="G316:G347" si="15">H316+I316</f>
        <v>65000</v>
      </c>
      <c r="H316" s="42">
        <f>H317</f>
        <v>65000</v>
      </c>
      <c r="I316" s="42"/>
      <c r="K316" s="18"/>
      <c r="L316" s="18"/>
    </row>
    <row r="317" spans="1:12">
      <c r="A317" s="1" t="s">
        <v>7</v>
      </c>
      <c r="B317" s="39"/>
      <c r="C317" s="86" t="s">
        <v>25</v>
      </c>
      <c r="D317" s="39">
        <v>900</v>
      </c>
      <c r="E317" s="39">
        <v>90004</v>
      </c>
      <c r="F317" s="87" t="s">
        <v>343</v>
      </c>
      <c r="G317" s="43">
        <f t="shared" si="15"/>
        <v>65000</v>
      </c>
      <c r="H317" s="43">
        <v>65000</v>
      </c>
      <c r="I317" s="43"/>
      <c r="K317" s="18"/>
      <c r="L317" s="18"/>
    </row>
    <row r="318" spans="1:12" ht="24" customHeight="1">
      <c r="A318" s="1" t="s">
        <v>7</v>
      </c>
      <c r="B318" s="33" t="s">
        <v>436</v>
      </c>
      <c r="C318" s="34" t="s">
        <v>437</v>
      </c>
      <c r="D318" s="33"/>
      <c r="E318" s="33"/>
      <c r="F318" s="75"/>
      <c r="G318" s="38">
        <f t="shared" si="15"/>
        <v>100000</v>
      </c>
      <c r="H318" s="38">
        <f>H319</f>
        <v>100000</v>
      </c>
      <c r="I318" s="38"/>
      <c r="K318" s="18"/>
      <c r="L318" s="18"/>
    </row>
    <row r="319" spans="1:12">
      <c r="A319" s="1" t="s">
        <v>7</v>
      </c>
      <c r="B319" s="39"/>
      <c r="C319" s="86" t="s">
        <v>25</v>
      </c>
      <c r="D319" s="39">
        <v>900</v>
      </c>
      <c r="E319" s="39">
        <v>90004</v>
      </c>
      <c r="F319" s="87" t="s">
        <v>343</v>
      </c>
      <c r="G319" s="43">
        <f t="shared" si="15"/>
        <v>100000</v>
      </c>
      <c r="H319" s="43">
        <v>100000</v>
      </c>
      <c r="I319" s="43"/>
      <c r="K319" s="18"/>
      <c r="L319" s="18"/>
    </row>
    <row r="320" spans="1:12" ht="24" customHeight="1">
      <c r="A320" s="1" t="s">
        <v>7</v>
      </c>
      <c r="B320" s="44" t="s">
        <v>438</v>
      </c>
      <c r="C320" s="45" t="s">
        <v>439</v>
      </c>
      <c r="D320" s="44"/>
      <c r="E320" s="44"/>
      <c r="F320" s="94"/>
      <c r="G320" s="47">
        <f t="shared" si="15"/>
        <v>265000</v>
      </c>
      <c r="H320" s="47">
        <f>H321</f>
        <v>265000</v>
      </c>
      <c r="I320" s="47"/>
      <c r="K320" s="18"/>
      <c r="L320" s="18"/>
    </row>
    <row r="321" spans="1:12">
      <c r="A321" s="1" t="s">
        <v>7</v>
      </c>
      <c r="B321" s="44"/>
      <c r="C321" s="173" t="s">
        <v>25</v>
      </c>
      <c r="D321" s="44">
        <v>900</v>
      </c>
      <c r="E321" s="44">
        <v>90095</v>
      </c>
      <c r="F321" s="94" t="s">
        <v>343</v>
      </c>
      <c r="G321" s="47">
        <f t="shared" si="15"/>
        <v>265000</v>
      </c>
      <c r="H321" s="47">
        <v>265000</v>
      </c>
      <c r="I321" s="47"/>
      <c r="K321" s="18"/>
      <c r="L321" s="18"/>
    </row>
    <row r="322" spans="1:12" ht="24" customHeight="1">
      <c r="A322" s="1" t="s">
        <v>7</v>
      </c>
      <c r="B322" s="35" t="s">
        <v>440</v>
      </c>
      <c r="C322" s="83" t="s">
        <v>441</v>
      </c>
      <c r="D322" s="35"/>
      <c r="E322" s="84"/>
      <c r="F322" s="84"/>
      <c r="G322" s="38">
        <f t="shared" si="15"/>
        <v>50000</v>
      </c>
      <c r="H322" s="42">
        <f>H323</f>
        <v>50000</v>
      </c>
      <c r="I322" s="42"/>
      <c r="K322" s="18"/>
      <c r="L322" s="18"/>
    </row>
    <row r="323" spans="1:12">
      <c r="A323" s="1" t="s">
        <v>7</v>
      </c>
      <c r="B323" s="39"/>
      <c r="C323" s="86" t="s">
        <v>25</v>
      </c>
      <c r="D323" s="39">
        <v>900</v>
      </c>
      <c r="E323" s="39">
        <v>90004</v>
      </c>
      <c r="F323" s="87" t="s">
        <v>343</v>
      </c>
      <c r="G323" s="43">
        <f t="shared" si="15"/>
        <v>50000</v>
      </c>
      <c r="H323" s="43">
        <v>50000</v>
      </c>
      <c r="I323" s="43"/>
      <c r="K323" s="18"/>
      <c r="L323" s="18"/>
    </row>
    <row r="324" spans="1:12" ht="24" customHeight="1">
      <c r="A324" s="1" t="s">
        <v>7</v>
      </c>
      <c r="B324" s="35" t="s">
        <v>442</v>
      </c>
      <c r="C324" s="83" t="s">
        <v>443</v>
      </c>
      <c r="D324" s="35"/>
      <c r="E324" s="84"/>
      <c r="F324" s="84"/>
      <c r="G324" s="38">
        <f t="shared" si="15"/>
        <v>50000</v>
      </c>
      <c r="H324" s="42">
        <f>H325</f>
        <v>50000</v>
      </c>
      <c r="I324" s="42"/>
      <c r="K324" s="18"/>
      <c r="L324" s="18"/>
    </row>
    <row r="325" spans="1:12">
      <c r="A325" s="1" t="s">
        <v>7</v>
      </c>
      <c r="B325" s="39"/>
      <c r="C325" s="86" t="s">
        <v>25</v>
      </c>
      <c r="D325" s="39">
        <v>900</v>
      </c>
      <c r="E325" s="39">
        <v>90004</v>
      </c>
      <c r="F325" s="87" t="s">
        <v>343</v>
      </c>
      <c r="G325" s="43">
        <f t="shared" si="15"/>
        <v>50000</v>
      </c>
      <c r="H325" s="43">
        <v>50000</v>
      </c>
      <c r="I325" s="43"/>
      <c r="K325" s="18"/>
      <c r="L325" s="18"/>
    </row>
    <row r="326" spans="1:12" ht="24" customHeight="1">
      <c r="A326" s="1" t="s">
        <v>7</v>
      </c>
      <c r="B326" s="35" t="s">
        <v>444</v>
      </c>
      <c r="C326" s="83" t="s">
        <v>445</v>
      </c>
      <c r="D326" s="35"/>
      <c r="E326" s="84"/>
      <c r="F326" s="84"/>
      <c r="G326" s="38">
        <f t="shared" si="15"/>
        <v>25000</v>
      </c>
      <c r="H326" s="42">
        <f>H327</f>
        <v>25000</v>
      </c>
      <c r="I326" s="42"/>
      <c r="K326" s="18"/>
      <c r="L326" s="18"/>
    </row>
    <row r="327" spans="1:12">
      <c r="A327" s="1" t="s">
        <v>7</v>
      </c>
      <c r="B327" s="39"/>
      <c r="C327" s="86" t="s">
        <v>25</v>
      </c>
      <c r="D327" s="39">
        <v>900</v>
      </c>
      <c r="E327" s="39">
        <v>90095</v>
      </c>
      <c r="F327" s="87" t="s">
        <v>343</v>
      </c>
      <c r="G327" s="43">
        <f t="shared" si="15"/>
        <v>25000</v>
      </c>
      <c r="H327" s="43">
        <v>25000</v>
      </c>
      <c r="I327" s="43"/>
      <c r="K327" s="18"/>
      <c r="L327" s="18"/>
    </row>
    <row r="328" spans="1:12" ht="24" customHeight="1">
      <c r="A328" s="1" t="s">
        <v>7</v>
      </c>
      <c r="B328" s="33" t="s">
        <v>446</v>
      </c>
      <c r="C328" s="34" t="s">
        <v>447</v>
      </c>
      <c r="D328" s="35"/>
      <c r="E328" s="33"/>
      <c r="F328" s="75"/>
      <c r="G328" s="38">
        <f t="shared" si="15"/>
        <v>30000</v>
      </c>
      <c r="H328" s="38">
        <f>H329</f>
        <v>30000</v>
      </c>
      <c r="I328" s="38"/>
      <c r="K328" s="18"/>
      <c r="L328" s="18"/>
    </row>
    <row r="329" spans="1:12">
      <c r="A329" s="1" t="s">
        <v>7</v>
      </c>
      <c r="B329" s="39"/>
      <c r="C329" s="86" t="s">
        <v>25</v>
      </c>
      <c r="D329" s="39">
        <v>900</v>
      </c>
      <c r="E329" s="39">
        <v>90095</v>
      </c>
      <c r="F329" s="87" t="s">
        <v>343</v>
      </c>
      <c r="G329" s="43">
        <f t="shared" si="15"/>
        <v>30000</v>
      </c>
      <c r="H329" s="43">
        <v>30000</v>
      </c>
      <c r="I329" s="43"/>
      <c r="K329" s="18"/>
      <c r="L329" s="18"/>
    </row>
    <row r="330" spans="1:12" ht="24" customHeight="1">
      <c r="A330" s="1" t="s">
        <v>7</v>
      </c>
      <c r="B330" s="33" t="s">
        <v>448</v>
      </c>
      <c r="C330" s="34" t="s">
        <v>449</v>
      </c>
      <c r="D330" s="35"/>
      <c r="E330" s="33"/>
      <c r="F330" s="75"/>
      <c r="G330" s="38">
        <f t="shared" si="15"/>
        <v>200000</v>
      </c>
      <c r="H330" s="38">
        <f>H331</f>
        <v>200000</v>
      </c>
      <c r="I330" s="38"/>
      <c r="K330" s="18"/>
      <c r="L330" s="18"/>
    </row>
    <row r="331" spans="1:12">
      <c r="A331" s="1" t="s">
        <v>7</v>
      </c>
      <c r="B331" s="39"/>
      <c r="C331" s="86" t="s">
        <v>25</v>
      </c>
      <c r="D331" s="39">
        <v>900</v>
      </c>
      <c r="E331" s="39">
        <v>90095</v>
      </c>
      <c r="F331" s="87" t="s">
        <v>343</v>
      </c>
      <c r="G331" s="43">
        <f t="shared" si="15"/>
        <v>200000</v>
      </c>
      <c r="H331" s="43">
        <v>200000</v>
      </c>
      <c r="I331" s="43"/>
      <c r="K331" s="18"/>
      <c r="L331" s="18"/>
    </row>
    <row r="332" spans="1:12" ht="24" customHeight="1">
      <c r="A332" s="1" t="s">
        <v>7</v>
      </c>
      <c r="B332" s="33" t="s">
        <v>450</v>
      </c>
      <c r="C332" s="34" t="s">
        <v>451</v>
      </c>
      <c r="D332" s="35"/>
      <c r="E332" s="33"/>
      <c r="F332" s="75"/>
      <c r="G332" s="38">
        <f t="shared" si="15"/>
        <v>570472</v>
      </c>
      <c r="H332" s="38">
        <f>H333</f>
        <v>570472</v>
      </c>
      <c r="I332" s="38"/>
      <c r="K332" s="18"/>
      <c r="L332" s="18"/>
    </row>
    <row r="333" spans="1:12">
      <c r="A333" s="1" t="s">
        <v>7</v>
      </c>
      <c r="B333" s="39"/>
      <c r="C333" s="86" t="s">
        <v>25</v>
      </c>
      <c r="D333" s="39">
        <v>900</v>
      </c>
      <c r="E333" s="39">
        <v>90004</v>
      </c>
      <c r="F333" s="87" t="s">
        <v>343</v>
      </c>
      <c r="G333" s="43">
        <f t="shared" si="15"/>
        <v>570472</v>
      </c>
      <c r="H333" s="43">
        <v>570472</v>
      </c>
      <c r="I333" s="43"/>
      <c r="K333" s="18"/>
      <c r="L333" s="18"/>
    </row>
    <row r="334" spans="1:12" ht="24" customHeight="1">
      <c r="A334" s="1" t="s">
        <v>7</v>
      </c>
      <c r="B334" s="33" t="s">
        <v>452</v>
      </c>
      <c r="C334" s="34" t="s">
        <v>453</v>
      </c>
      <c r="D334" s="35"/>
      <c r="E334" s="33"/>
      <c r="F334" s="75"/>
      <c r="G334" s="38">
        <f t="shared" si="15"/>
        <v>250000</v>
      </c>
      <c r="H334" s="38">
        <f>H335</f>
        <v>250000</v>
      </c>
      <c r="I334" s="38"/>
      <c r="K334" s="18"/>
      <c r="L334" s="18"/>
    </row>
    <row r="335" spans="1:12">
      <c r="A335" s="1" t="s">
        <v>7</v>
      </c>
      <c r="B335" s="39"/>
      <c r="C335" s="86" t="s">
        <v>25</v>
      </c>
      <c r="D335" s="39">
        <v>900</v>
      </c>
      <c r="E335" s="39">
        <v>90004</v>
      </c>
      <c r="F335" s="87" t="s">
        <v>343</v>
      </c>
      <c r="G335" s="43">
        <f t="shared" si="15"/>
        <v>250000</v>
      </c>
      <c r="H335" s="43">
        <v>250000</v>
      </c>
      <c r="I335" s="43"/>
      <c r="K335" s="18"/>
      <c r="L335" s="18"/>
    </row>
    <row r="336" spans="1:12" ht="24" customHeight="1">
      <c r="A336" s="1" t="s">
        <v>7</v>
      </c>
      <c r="B336" s="33" t="s">
        <v>454</v>
      </c>
      <c r="C336" s="34" t="s">
        <v>455</v>
      </c>
      <c r="D336" s="35"/>
      <c r="E336" s="33"/>
      <c r="F336" s="75"/>
      <c r="G336" s="38">
        <f t="shared" si="15"/>
        <v>320000</v>
      </c>
      <c r="H336" s="38">
        <f>H337</f>
        <v>320000</v>
      </c>
      <c r="I336" s="38"/>
      <c r="K336" s="18"/>
      <c r="L336" s="18"/>
    </row>
    <row r="337" spans="1:12">
      <c r="A337" s="1" t="s">
        <v>7</v>
      </c>
      <c r="B337" s="39"/>
      <c r="C337" s="86" t="s">
        <v>25</v>
      </c>
      <c r="D337" s="39">
        <v>900</v>
      </c>
      <c r="E337" s="39">
        <v>90004</v>
      </c>
      <c r="F337" s="87" t="s">
        <v>343</v>
      </c>
      <c r="G337" s="43">
        <f t="shared" si="15"/>
        <v>320000</v>
      </c>
      <c r="H337" s="43">
        <v>320000</v>
      </c>
      <c r="I337" s="43"/>
      <c r="K337" s="18"/>
      <c r="L337" s="18"/>
    </row>
    <row r="338" spans="1:12" ht="24" customHeight="1">
      <c r="A338" s="1" t="s">
        <v>7</v>
      </c>
      <c r="B338" s="33" t="s">
        <v>456</v>
      </c>
      <c r="C338" s="34" t="s">
        <v>457</v>
      </c>
      <c r="D338" s="35"/>
      <c r="E338" s="33"/>
      <c r="F338" s="75"/>
      <c r="G338" s="38">
        <f t="shared" si="15"/>
        <v>50000</v>
      </c>
      <c r="H338" s="38">
        <f>H339</f>
        <v>50000</v>
      </c>
      <c r="I338" s="38"/>
      <c r="K338" s="18"/>
      <c r="L338" s="18"/>
    </row>
    <row r="339" spans="1:12">
      <c r="A339" s="1" t="s">
        <v>7</v>
      </c>
      <c r="B339" s="39"/>
      <c r="C339" s="86" t="s">
        <v>25</v>
      </c>
      <c r="D339" s="39">
        <v>900</v>
      </c>
      <c r="E339" s="39">
        <v>90004</v>
      </c>
      <c r="F339" s="87" t="s">
        <v>343</v>
      </c>
      <c r="G339" s="43">
        <f t="shared" si="15"/>
        <v>50000</v>
      </c>
      <c r="H339" s="43">
        <v>50000</v>
      </c>
      <c r="I339" s="43"/>
      <c r="K339" s="18"/>
      <c r="L339" s="18"/>
    </row>
    <row r="340" spans="1:12" ht="24" customHeight="1">
      <c r="A340" s="1" t="s">
        <v>7</v>
      </c>
      <c r="B340" s="33" t="s">
        <v>458</v>
      </c>
      <c r="C340" s="34" t="s">
        <v>459</v>
      </c>
      <c r="D340" s="35"/>
      <c r="E340" s="33"/>
      <c r="F340" s="75"/>
      <c r="G340" s="38">
        <f t="shared" si="15"/>
        <v>500000</v>
      </c>
      <c r="H340" s="38">
        <f>H341</f>
        <v>500000</v>
      </c>
      <c r="I340" s="38"/>
      <c r="K340" s="18"/>
      <c r="L340" s="18"/>
    </row>
    <row r="341" spans="1:12">
      <c r="A341" s="1" t="s">
        <v>7</v>
      </c>
      <c r="B341" s="39"/>
      <c r="C341" s="86" t="s">
        <v>25</v>
      </c>
      <c r="D341" s="39">
        <v>900</v>
      </c>
      <c r="E341" s="39">
        <v>90095</v>
      </c>
      <c r="F341" s="87" t="s">
        <v>343</v>
      </c>
      <c r="G341" s="43">
        <f t="shared" si="15"/>
        <v>500000</v>
      </c>
      <c r="H341" s="43">
        <v>500000</v>
      </c>
      <c r="I341" s="43"/>
      <c r="K341" s="18"/>
      <c r="L341" s="18"/>
    </row>
    <row r="342" spans="1:12" ht="24" customHeight="1">
      <c r="A342" s="1" t="s">
        <v>7</v>
      </c>
      <c r="B342" s="33" t="s">
        <v>460</v>
      </c>
      <c r="C342" s="34" t="s">
        <v>427</v>
      </c>
      <c r="D342" s="35"/>
      <c r="E342" s="33"/>
      <c r="F342" s="75"/>
      <c r="G342" s="38">
        <f t="shared" si="15"/>
        <v>106800</v>
      </c>
      <c r="H342" s="38">
        <f>H343</f>
        <v>106800</v>
      </c>
      <c r="I342" s="38"/>
      <c r="K342" s="18"/>
      <c r="L342" s="18"/>
    </row>
    <row r="343" spans="1:12">
      <c r="A343" s="1" t="s">
        <v>7</v>
      </c>
      <c r="B343" s="39"/>
      <c r="C343" s="86" t="s">
        <v>25</v>
      </c>
      <c r="D343" s="39">
        <v>900</v>
      </c>
      <c r="E343" s="39">
        <v>90095</v>
      </c>
      <c r="F343" s="87" t="s">
        <v>343</v>
      </c>
      <c r="G343" s="43">
        <f t="shared" si="15"/>
        <v>106800</v>
      </c>
      <c r="H343" s="43">
        <v>106800</v>
      </c>
      <c r="I343" s="43"/>
      <c r="K343" s="18"/>
      <c r="L343" s="18"/>
    </row>
    <row r="344" spans="1:12" ht="24" customHeight="1">
      <c r="A344" s="1" t="s">
        <v>7</v>
      </c>
      <c r="B344" s="33" t="s">
        <v>461</v>
      </c>
      <c r="C344" s="34" t="s">
        <v>462</v>
      </c>
      <c r="D344" s="33"/>
      <c r="E344" s="75"/>
      <c r="F344" s="75"/>
      <c r="G344" s="38">
        <f t="shared" si="15"/>
        <v>450000</v>
      </c>
      <c r="H344" s="38">
        <f>H345</f>
        <v>450000</v>
      </c>
      <c r="I344" s="38"/>
      <c r="K344" s="18"/>
      <c r="L344" s="18"/>
    </row>
    <row r="345" spans="1:12">
      <c r="A345" s="1" t="s">
        <v>7</v>
      </c>
      <c r="B345" s="39"/>
      <c r="C345" s="86" t="s">
        <v>25</v>
      </c>
      <c r="D345" s="39">
        <v>900</v>
      </c>
      <c r="E345" s="39">
        <v>90004</v>
      </c>
      <c r="F345" s="87" t="s">
        <v>343</v>
      </c>
      <c r="G345" s="43">
        <f t="shared" si="15"/>
        <v>450000</v>
      </c>
      <c r="H345" s="43">
        <v>450000</v>
      </c>
      <c r="I345" s="43"/>
      <c r="K345" s="18"/>
      <c r="L345" s="18"/>
    </row>
    <row r="346" spans="1:12" ht="24" customHeight="1">
      <c r="A346" s="1" t="s">
        <v>7</v>
      </c>
      <c r="B346" s="35" t="s">
        <v>463</v>
      </c>
      <c r="C346" s="83" t="s">
        <v>464</v>
      </c>
      <c r="D346" s="35"/>
      <c r="E346" s="84"/>
      <c r="F346" s="84"/>
      <c r="G346" s="38">
        <f t="shared" si="15"/>
        <v>555555</v>
      </c>
      <c r="H346" s="42">
        <f>H347</f>
        <v>555555</v>
      </c>
      <c r="I346" s="42"/>
      <c r="K346" s="18"/>
      <c r="L346" s="18"/>
    </row>
    <row r="347" spans="1:12">
      <c r="A347" s="1" t="s">
        <v>7</v>
      </c>
      <c r="B347" s="39"/>
      <c r="C347" s="86" t="s">
        <v>25</v>
      </c>
      <c r="D347" s="39">
        <v>900</v>
      </c>
      <c r="E347" s="39">
        <v>90095</v>
      </c>
      <c r="F347" s="87" t="s">
        <v>343</v>
      </c>
      <c r="G347" s="43">
        <f t="shared" si="15"/>
        <v>555555</v>
      </c>
      <c r="H347" s="43">
        <v>555555</v>
      </c>
      <c r="I347" s="43"/>
      <c r="K347" s="18"/>
      <c r="L347" s="18"/>
    </row>
    <row r="348" spans="1:12" ht="24" customHeight="1">
      <c r="A348" s="1" t="s">
        <v>7</v>
      </c>
      <c r="B348" s="35" t="s">
        <v>465</v>
      </c>
      <c r="C348" s="83" t="s">
        <v>466</v>
      </c>
      <c r="D348" s="35"/>
      <c r="E348" s="84"/>
      <c r="F348" s="84"/>
      <c r="G348" s="38">
        <f t="shared" ref="G348:G379" si="16">H348+I348</f>
        <v>11000</v>
      </c>
      <c r="H348" s="42">
        <f>H349</f>
        <v>11000</v>
      </c>
      <c r="I348" s="42"/>
      <c r="K348" s="18"/>
      <c r="L348" s="18"/>
    </row>
    <row r="349" spans="1:12">
      <c r="A349" s="1" t="s">
        <v>7</v>
      </c>
      <c r="B349" s="39"/>
      <c r="C349" s="86" t="s">
        <v>25</v>
      </c>
      <c r="D349" s="39">
        <v>900</v>
      </c>
      <c r="E349" s="39">
        <v>90095</v>
      </c>
      <c r="F349" s="87" t="s">
        <v>343</v>
      </c>
      <c r="G349" s="43">
        <f t="shared" si="16"/>
        <v>11000</v>
      </c>
      <c r="H349" s="43">
        <v>11000</v>
      </c>
      <c r="I349" s="43"/>
      <c r="K349" s="18"/>
      <c r="L349" s="18"/>
    </row>
    <row r="350" spans="1:12" ht="24" customHeight="1">
      <c r="A350" s="1" t="s">
        <v>7</v>
      </c>
      <c r="B350" s="35" t="s">
        <v>467</v>
      </c>
      <c r="C350" s="83" t="s">
        <v>468</v>
      </c>
      <c r="D350" s="35"/>
      <c r="E350" s="84"/>
      <c r="F350" s="84"/>
      <c r="G350" s="38">
        <f t="shared" si="16"/>
        <v>135000</v>
      </c>
      <c r="H350" s="42">
        <f>H351</f>
        <v>135000</v>
      </c>
      <c r="I350" s="42"/>
      <c r="K350" s="18"/>
      <c r="L350" s="18"/>
    </row>
    <row r="351" spans="1:12">
      <c r="A351" s="1" t="s">
        <v>7</v>
      </c>
      <c r="B351" s="39"/>
      <c r="C351" s="86" t="s">
        <v>25</v>
      </c>
      <c r="D351" s="39">
        <v>900</v>
      </c>
      <c r="E351" s="39">
        <v>90004</v>
      </c>
      <c r="F351" s="87" t="s">
        <v>343</v>
      </c>
      <c r="G351" s="43">
        <f t="shared" si="16"/>
        <v>135000</v>
      </c>
      <c r="H351" s="43">
        <v>135000</v>
      </c>
      <c r="I351" s="43"/>
      <c r="K351" s="18"/>
      <c r="L351" s="18"/>
    </row>
    <row r="352" spans="1:12" ht="24" customHeight="1">
      <c r="A352" s="1" t="s">
        <v>7</v>
      </c>
      <c r="B352" s="35" t="s">
        <v>469</v>
      </c>
      <c r="C352" s="83" t="s">
        <v>470</v>
      </c>
      <c r="D352" s="35"/>
      <c r="E352" s="84"/>
      <c r="F352" s="84"/>
      <c r="G352" s="38">
        <f t="shared" si="16"/>
        <v>50000</v>
      </c>
      <c r="H352" s="42">
        <f>H353</f>
        <v>50000</v>
      </c>
      <c r="I352" s="42"/>
      <c r="K352" s="18"/>
      <c r="L352" s="18"/>
    </row>
    <row r="353" spans="1:12">
      <c r="A353" s="1" t="s">
        <v>7</v>
      </c>
      <c r="B353" s="39"/>
      <c r="C353" s="86" t="s">
        <v>25</v>
      </c>
      <c r="D353" s="39">
        <v>900</v>
      </c>
      <c r="E353" s="39">
        <v>90004</v>
      </c>
      <c r="F353" s="87" t="s">
        <v>343</v>
      </c>
      <c r="G353" s="43">
        <f t="shared" si="16"/>
        <v>50000</v>
      </c>
      <c r="H353" s="43">
        <v>50000</v>
      </c>
      <c r="I353" s="43"/>
      <c r="K353" s="18"/>
      <c r="L353" s="18"/>
    </row>
    <row r="354" spans="1:12" ht="24" customHeight="1">
      <c r="A354" s="1" t="s">
        <v>7</v>
      </c>
      <c r="B354" s="35" t="s">
        <v>471</v>
      </c>
      <c r="C354" s="83" t="s">
        <v>472</v>
      </c>
      <c r="D354" s="35"/>
      <c r="E354" s="84"/>
      <c r="F354" s="84"/>
      <c r="G354" s="38">
        <f t="shared" si="16"/>
        <v>80000</v>
      </c>
      <c r="H354" s="42">
        <f>H355</f>
        <v>80000</v>
      </c>
      <c r="I354" s="42"/>
      <c r="K354" s="18"/>
      <c r="L354" s="18"/>
    </row>
    <row r="355" spans="1:12">
      <c r="A355" s="1" t="s">
        <v>7</v>
      </c>
      <c r="B355" s="39"/>
      <c r="C355" s="86" t="s">
        <v>25</v>
      </c>
      <c r="D355" s="39">
        <v>900</v>
      </c>
      <c r="E355" s="39">
        <v>90004</v>
      </c>
      <c r="F355" s="87" t="s">
        <v>343</v>
      </c>
      <c r="G355" s="43">
        <f t="shared" si="16"/>
        <v>80000</v>
      </c>
      <c r="H355" s="43">
        <v>80000</v>
      </c>
      <c r="I355" s="43"/>
      <c r="K355" s="18"/>
      <c r="L355" s="18"/>
    </row>
    <row r="356" spans="1:12" ht="24" customHeight="1">
      <c r="A356" s="1" t="s">
        <v>7</v>
      </c>
      <c r="B356" s="35" t="s">
        <v>473</v>
      </c>
      <c r="C356" s="83" t="s">
        <v>474</v>
      </c>
      <c r="D356" s="35"/>
      <c r="E356" s="84"/>
      <c r="F356" s="84"/>
      <c r="G356" s="38">
        <f t="shared" si="16"/>
        <v>300000</v>
      </c>
      <c r="H356" s="42">
        <f>H357</f>
        <v>300000</v>
      </c>
      <c r="I356" s="42"/>
      <c r="K356" s="18"/>
      <c r="L356" s="18"/>
    </row>
    <row r="357" spans="1:12">
      <c r="A357" s="1" t="s">
        <v>7</v>
      </c>
      <c r="B357" s="39"/>
      <c r="C357" s="86" t="s">
        <v>25</v>
      </c>
      <c r="D357" s="39">
        <v>900</v>
      </c>
      <c r="E357" s="39">
        <v>90004</v>
      </c>
      <c r="F357" s="87" t="s">
        <v>343</v>
      </c>
      <c r="G357" s="43">
        <f t="shared" si="16"/>
        <v>300000</v>
      </c>
      <c r="H357" s="43">
        <v>300000</v>
      </c>
      <c r="I357" s="43"/>
      <c r="K357" s="18"/>
      <c r="L357" s="18"/>
    </row>
    <row r="358" spans="1:12" ht="24" customHeight="1">
      <c r="A358" s="1" t="s">
        <v>7</v>
      </c>
      <c r="B358" s="35" t="s">
        <v>475</v>
      </c>
      <c r="C358" s="83" t="s">
        <v>476</v>
      </c>
      <c r="D358" s="35"/>
      <c r="E358" s="84"/>
      <c r="F358" s="84"/>
      <c r="G358" s="38">
        <f t="shared" si="16"/>
        <v>30000</v>
      </c>
      <c r="H358" s="42">
        <f>H359</f>
        <v>30000</v>
      </c>
      <c r="I358" s="42"/>
      <c r="K358" s="18"/>
      <c r="L358" s="18"/>
    </row>
    <row r="359" spans="1:12">
      <c r="A359" s="1" t="s">
        <v>7</v>
      </c>
      <c r="B359" s="39"/>
      <c r="C359" s="86" t="s">
        <v>25</v>
      </c>
      <c r="D359" s="39">
        <v>900</v>
      </c>
      <c r="E359" s="39">
        <v>90004</v>
      </c>
      <c r="F359" s="87" t="s">
        <v>343</v>
      </c>
      <c r="G359" s="43">
        <f t="shared" si="16"/>
        <v>30000</v>
      </c>
      <c r="H359" s="43">
        <v>30000</v>
      </c>
      <c r="I359" s="43"/>
      <c r="K359" s="18"/>
      <c r="L359" s="18"/>
    </row>
    <row r="360" spans="1:12" ht="24" customHeight="1">
      <c r="A360" s="1" t="s">
        <v>7</v>
      </c>
      <c r="B360" s="35" t="s">
        <v>477</v>
      </c>
      <c r="C360" s="83" t="s">
        <v>478</v>
      </c>
      <c r="D360" s="35"/>
      <c r="E360" s="84"/>
      <c r="F360" s="84"/>
      <c r="G360" s="38">
        <f t="shared" si="16"/>
        <v>16000</v>
      </c>
      <c r="H360" s="42">
        <f>H361</f>
        <v>16000</v>
      </c>
      <c r="I360" s="42"/>
      <c r="K360" s="18"/>
      <c r="L360" s="18"/>
    </row>
    <row r="361" spans="1:12">
      <c r="A361" s="1" t="s">
        <v>7</v>
      </c>
      <c r="B361" s="39"/>
      <c r="C361" s="86" t="s">
        <v>25</v>
      </c>
      <c r="D361" s="39">
        <v>900</v>
      </c>
      <c r="E361" s="39">
        <v>90095</v>
      </c>
      <c r="F361" s="87" t="s">
        <v>343</v>
      </c>
      <c r="G361" s="43">
        <f t="shared" si="16"/>
        <v>16000</v>
      </c>
      <c r="H361" s="43">
        <v>16000</v>
      </c>
      <c r="I361" s="43"/>
      <c r="K361" s="18"/>
      <c r="L361" s="18"/>
    </row>
    <row r="362" spans="1:12" ht="24" customHeight="1">
      <c r="A362" s="1" t="s">
        <v>7</v>
      </c>
      <c r="B362" s="35" t="s">
        <v>479</v>
      </c>
      <c r="C362" s="83" t="s">
        <v>480</v>
      </c>
      <c r="D362" s="35"/>
      <c r="E362" s="84"/>
      <c r="F362" s="84"/>
      <c r="G362" s="38">
        <f t="shared" si="16"/>
        <v>62617</v>
      </c>
      <c r="H362" s="42">
        <f>H363</f>
        <v>62617</v>
      </c>
      <c r="I362" s="42"/>
      <c r="K362" s="18"/>
      <c r="L362" s="18"/>
    </row>
    <row r="363" spans="1:12">
      <c r="A363" s="1" t="s">
        <v>7</v>
      </c>
      <c r="B363" s="39"/>
      <c r="C363" s="86" t="s">
        <v>25</v>
      </c>
      <c r="D363" s="39">
        <v>900</v>
      </c>
      <c r="E363" s="39">
        <v>90095</v>
      </c>
      <c r="F363" s="87" t="s">
        <v>343</v>
      </c>
      <c r="G363" s="43">
        <f t="shared" si="16"/>
        <v>62617</v>
      </c>
      <c r="H363" s="43">
        <v>62617</v>
      </c>
      <c r="I363" s="43"/>
      <c r="K363" s="18"/>
      <c r="L363" s="18"/>
    </row>
    <row r="364" spans="1:12" ht="24" customHeight="1">
      <c r="A364" s="1" t="s">
        <v>7</v>
      </c>
      <c r="B364" s="35" t="s">
        <v>481</v>
      </c>
      <c r="C364" s="83" t="s">
        <v>482</v>
      </c>
      <c r="D364" s="35"/>
      <c r="E364" s="84"/>
      <c r="F364" s="84"/>
      <c r="G364" s="38">
        <f t="shared" si="16"/>
        <v>80000</v>
      </c>
      <c r="H364" s="42">
        <f>H365</f>
        <v>80000</v>
      </c>
      <c r="I364" s="42"/>
      <c r="K364" s="18"/>
      <c r="L364" s="18"/>
    </row>
    <row r="365" spans="1:12">
      <c r="A365" s="1" t="s">
        <v>7</v>
      </c>
      <c r="B365" s="39"/>
      <c r="C365" s="86" t="s">
        <v>25</v>
      </c>
      <c r="D365" s="39">
        <v>900</v>
      </c>
      <c r="E365" s="39">
        <v>90004</v>
      </c>
      <c r="F365" s="87" t="s">
        <v>343</v>
      </c>
      <c r="G365" s="43">
        <f t="shared" si="16"/>
        <v>80000</v>
      </c>
      <c r="H365" s="43">
        <v>80000</v>
      </c>
      <c r="I365" s="43"/>
      <c r="K365" s="18"/>
      <c r="L365" s="18"/>
    </row>
    <row r="366" spans="1:12" ht="24" customHeight="1">
      <c r="A366" s="1" t="s">
        <v>7</v>
      </c>
      <c r="B366" s="35" t="s">
        <v>483</v>
      </c>
      <c r="C366" s="83" t="s">
        <v>484</v>
      </c>
      <c r="D366" s="35"/>
      <c r="E366" s="84"/>
      <c r="F366" s="84"/>
      <c r="G366" s="38">
        <f t="shared" si="16"/>
        <v>53400</v>
      </c>
      <c r="H366" s="42">
        <f>H367</f>
        <v>53400</v>
      </c>
      <c r="I366" s="42"/>
      <c r="K366" s="18"/>
      <c r="L366" s="18"/>
    </row>
    <row r="367" spans="1:12">
      <c r="A367" s="1" t="s">
        <v>7</v>
      </c>
      <c r="B367" s="39"/>
      <c r="C367" s="86" t="s">
        <v>25</v>
      </c>
      <c r="D367" s="39">
        <v>900</v>
      </c>
      <c r="E367" s="39">
        <v>90095</v>
      </c>
      <c r="F367" s="87" t="s">
        <v>343</v>
      </c>
      <c r="G367" s="43">
        <f t="shared" si="16"/>
        <v>53400</v>
      </c>
      <c r="H367" s="43">
        <v>53400</v>
      </c>
      <c r="I367" s="43"/>
      <c r="K367" s="18"/>
      <c r="L367" s="18"/>
    </row>
    <row r="368" spans="1:12" ht="24" customHeight="1">
      <c r="A368" s="1" t="s">
        <v>7</v>
      </c>
      <c r="B368" s="35" t="s">
        <v>485</v>
      </c>
      <c r="C368" s="83" t="s">
        <v>486</v>
      </c>
      <c r="D368" s="35"/>
      <c r="E368" s="84"/>
      <c r="F368" s="84"/>
      <c r="G368" s="38">
        <f t="shared" si="16"/>
        <v>33000</v>
      </c>
      <c r="H368" s="42">
        <f>H369</f>
        <v>33000</v>
      </c>
      <c r="I368" s="42"/>
      <c r="K368" s="18"/>
      <c r="L368" s="18"/>
    </row>
    <row r="369" spans="1:12">
      <c r="A369" s="1" t="s">
        <v>7</v>
      </c>
      <c r="B369" s="39"/>
      <c r="C369" s="86" t="s">
        <v>25</v>
      </c>
      <c r="D369" s="39">
        <v>900</v>
      </c>
      <c r="E369" s="39">
        <v>90095</v>
      </c>
      <c r="F369" s="87" t="s">
        <v>343</v>
      </c>
      <c r="G369" s="43">
        <f t="shared" si="16"/>
        <v>33000</v>
      </c>
      <c r="H369" s="43">
        <v>33000</v>
      </c>
      <c r="I369" s="43"/>
      <c r="K369" s="18"/>
      <c r="L369" s="18"/>
    </row>
    <row r="370" spans="1:12" ht="24" customHeight="1">
      <c r="A370" s="1" t="s">
        <v>7</v>
      </c>
      <c r="B370" s="33" t="s">
        <v>487</v>
      </c>
      <c r="C370" s="34" t="s">
        <v>488</v>
      </c>
      <c r="D370" s="33"/>
      <c r="E370" s="75"/>
      <c r="F370" s="75"/>
      <c r="G370" s="38">
        <f t="shared" si="16"/>
        <v>50000</v>
      </c>
      <c r="H370" s="38">
        <f>H371</f>
        <v>50000</v>
      </c>
      <c r="I370" s="38"/>
      <c r="K370" s="18"/>
      <c r="L370" s="18"/>
    </row>
    <row r="371" spans="1:12">
      <c r="A371" s="1" t="s">
        <v>7</v>
      </c>
      <c r="B371" s="39"/>
      <c r="C371" s="86" t="s">
        <v>25</v>
      </c>
      <c r="D371" s="39">
        <v>900</v>
      </c>
      <c r="E371" s="39">
        <v>90004</v>
      </c>
      <c r="F371" s="87" t="s">
        <v>343</v>
      </c>
      <c r="G371" s="43">
        <f t="shared" si="16"/>
        <v>50000</v>
      </c>
      <c r="H371" s="43">
        <v>50000</v>
      </c>
      <c r="I371" s="43"/>
      <c r="K371" s="18"/>
      <c r="L371" s="18"/>
    </row>
    <row r="372" spans="1:12" ht="24" customHeight="1">
      <c r="A372" s="1" t="s">
        <v>7</v>
      </c>
      <c r="B372" s="35" t="s">
        <v>489</v>
      </c>
      <c r="C372" s="83" t="s">
        <v>490</v>
      </c>
      <c r="D372" s="35"/>
      <c r="E372" s="84"/>
      <c r="F372" s="84"/>
      <c r="G372" s="42">
        <f t="shared" si="16"/>
        <v>89097</v>
      </c>
      <c r="H372" s="42">
        <f>H373</f>
        <v>89097</v>
      </c>
      <c r="I372" s="42"/>
      <c r="K372" s="18"/>
      <c r="L372" s="18"/>
    </row>
    <row r="373" spans="1:12">
      <c r="A373" s="1" t="s">
        <v>7</v>
      </c>
      <c r="B373" s="39"/>
      <c r="C373" s="86" t="s">
        <v>25</v>
      </c>
      <c r="D373" s="39">
        <v>900</v>
      </c>
      <c r="E373" s="39">
        <v>90095</v>
      </c>
      <c r="F373" s="87" t="s">
        <v>343</v>
      </c>
      <c r="G373" s="43">
        <f t="shared" si="16"/>
        <v>89097</v>
      </c>
      <c r="H373" s="43">
        <v>89097</v>
      </c>
      <c r="I373" s="43"/>
      <c r="K373" s="18"/>
      <c r="L373" s="18"/>
    </row>
    <row r="374" spans="1:12" ht="24" customHeight="1">
      <c r="A374" s="1" t="s">
        <v>7</v>
      </c>
      <c r="B374" s="35" t="s">
        <v>491</v>
      </c>
      <c r="C374" s="83" t="s">
        <v>492</v>
      </c>
      <c r="D374" s="35"/>
      <c r="E374" s="84"/>
      <c r="F374" s="84"/>
      <c r="G374" s="42">
        <f t="shared" si="16"/>
        <v>25000</v>
      </c>
      <c r="H374" s="42">
        <f>H375</f>
        <v>25000</v>
      </c>
      <c r="I374" s="42"/>
      <c r="K374" s="18"/>
      <c r="L374" s="18"/>
    </row>
    <row r="375" spans="1:12">
      <c r="A375" s="1" t="s">
        <v>7</v>
      </c>
      <c r="B375" s="39"/>
      <c r="C375" s="86" t="s">
        <v>25</v>
      </c>
      <c r="D375" s="39">
        <v>900</v>
      </c>
      <c r="E375" s="39">
        <v>90095</v>
      </c>
      <c r="F375" s="87" t="s">
        <v>343</v>
      </c>
      <c r="G375" s="43">
        <f t="shared" si="16"/>
        <v>25000</v>
      </c>
      <c r="H375" s="43">
        <v>25000</v>
      </c>
      <c r="I375" s="43"/>
      <c r="K375" s="18"/>
      <c r="L375" s="18"/>
    </row>
    <row r="376" spans="1:12" ht="24" customHeight="1">
      <c r="A376" s="1" t="s">
        <v>7</v>
      </c>
      <c r="B376" s="35" t="s">
        <v>493</v>
      </c>
      <c r="C376" s="83" t="s">
        <v>494</v>
      </c>
      <c r="D376" s="35"/>
      <c r="E376" s="84"/>
      <c r="F376" s="84"/>
      <c r="G376" s="38">
        <f t="shared" si="16"/>
        <v>360000</v>
      </c>
      <c r="H376" s="42">
        <f>H377</f>
        <v>360000</v>
      </c>
      <c r="I376" s="42"/>
      <c r="K376" s="18"/>
      <c r="L376" s="18"/>
    </row>
    <row r="377" spans="1:12">
      <c r="A377" s="1" t="s">
        <v>7</v>
      </c>
      <c r="B377" s="39"/>
      <c r="C377" s="86" t="s">
        <v>25</v>
      </c>
      <c r="D377" s="39">
        <v>900</v>
      </c>
      <c r="E377" s="39">
        <v>90095</v>
      </c>
      <c r="F377" s="87" t="s">
        <v>343</v>
      </c>
      <c r="G377" s="43">
        <f t="shared" si="16"/>
        <v>360000</v>
      </c>
      <c r="H377" s="43">
        <v>360000</v>
      </c>
      <c r="I377" s="43"/>
      <c r="K377" s="18"/>
      <c r="L377" s="18"/>
    </row>
    <row r="378" spans="1:12" ht="24" customHeight="1">
      <c r="A378" s="1" t="s">
        <v>7</v>
      </c>
      <c r="B378" s="35" t="s">
        <v>495</v>
      </c>
      <c r="C378" s="83" t="s">
        <v>496</v>
      </c>
      <c r="D378" s="35"/>
      <c r="E378" s="84"/>
      <c r="F378" s="84"/>
      <c r="G378" s="38">
        <f t="shared" si="16"/>
        <v>57000</v>
      </c>
      <c r="H378" s="42">
        <f>H379</f>
        <v>57000</v>
      </c>
      <c r="I378" s="42"/>
      <c r="K378" s="18"/>
      <c r="L378" s="18"/>
    </row>
    <row r="379" spans="1:12">
      <c r="A379" s="1" t="s">
        <v>7</v>
      </c>
      <c r="B379" s="39"/>
      <c r="C379" s="86" t="s">
        <v>25</v>
      </c>
      <c r="D379" s="39">
        <v>900</v>
      </c>
      <c r="E379" s="39">
        <v>90004</v>
      </c>
      <c r="F379" s="87" t="s">
        <v>343</v>
      </c>
      <c r="G379" s="43">
        <f t="shared" si="16"/>
        <v>57000</v>
      </c>
      <c r="H379" s="43">
        <v>57000</v>
      </c>
      <c r="I379" s="43"/>
      <c r="K379" s="18"/>
      <c r="L379" s="18"/>
    </row>
    <row r="380" spans="1:12" ht="24" customHeight="1">
      <c r="A380" s="1" t="s">
        <v>7</v>
      </c>
      <c r="B380" s="35" t="s">
        <v>497</v>
      </c>
      <c r="C380" s="83" t="s">
        <v>498</v>
      </c>
      <c r="D380" s="35"/>
      <c r="E380" s="84"/>
      <c r="F380" s="84"/>
      <c r="G380" s="38">
        <f t="shared" ref="G380:G381" si="17">H380+I380</f>
        <v>40000</v>
      </c>
      <c r="H380" s="42">
        <f>H381</f>
        <v>40000</v>
      </c>
      <c r="I380" s="42"/>
      <c r="K380" s="18"/>
      <c r="L380" s="18"/>
    </row>
    <row r="381" spans="1:12">
      <c r="A381" s="1" t="s">
        <v>7</v>
      </c>
      <c r="B381" s="39"/>
      <c r="C381" s="86" t="s">
        <v>25</v>
      </c>
      <c r="D381" s="39">
        <v>900</v>
      </c>
      <c r="E381" s="39">
        <v>90095</v>
      </c>
      <c r="F381" s="87" t="s">
        <v>343</v>
      </c>
      <c r="G381" s="43">
        <f t="shared" si="17"/>
        <v>40000</v>
      </c>
      <c r="H381" s="43">
        <v>40000</v>
      </c>
      <c r="I381" s="43"/>
      <c r="K381" s="18"/>
      <c r="L381" s="18"/>
    </row>
    <row r="382" spans="1:12" ht="24" customHeight="1">
      <c r="A382" s="1" t="s">
        <v>7</v>
      </c>
      <c r="B382" s="33" t="s">
        <v>499</v>
      </c>
      <c r="C382" s="122" t="s">
        <v>500</v>
      </c>
      <c r="D382" s="33"/>
      <c r="E382" s="33"/>
      <c r="F382" s="75"/>
      <c r="G382" s="38">
        <f>+H382+I382</f>
        <v>87273</v>
      </c>
      <c r="H382" s="38">
        <f>+H383+H384</f>
        <v>87273</v>
      </c>
      <c r="I382" s="38"/>
      <c r="K382" s="18"/>
      <c r="L382" s="18"/>
    </row>
    <row r="383" spans="1:12">
      <c r="A383" s="1" t="s">
        <v>7</v>
      </c>
      <c r="B383" s="39"/>
      <c r="C383" s="131" t="s">
        <v>350</v>
      </c>
      <c r="D383" s="39">
        <v>900</v>
      </c>
      <c r="E383" s="39">
        <v>90005</v>
      </c>
      <c r="F383" s="87" t="s">
        <v>337</v>
      </c>
      <c r="G383" s="43">
        <f>H383+I383</f>
        <v>43636</v>
      </c>
      <c r="H383" s="43">
        <v>43636</v>
      </c>
      <c r="I383" s="43"/>
      <c r="K383" s="18"/>
      <c r="L383" s="18"/>
    </row>
    <row r="384" spans="1:12">
      <c r="A384" s="1" t="s">
        <v>7</v>
      </c>
      <c r="B384" s="44"/>
      <c r="C384" s="171" t="s">
        <v>12</v>
      </c>
      <c r="D384" s="44">
        <v>900</v>
      </c>
      <c r="E384" s="44">
        <v>90005</v>
      </c>
      <c r="F384" s="94" t="s">
        <v>337</v>
      </c>
      <c r="G384" s="47">
        <f>+H384+I384</f>
        <v>43637</v>
      </c>
      <c r="H384" s="47">
        <v>43637</v>
      </c>
      <c r="I384" s="47"/>
      <c r="K384" s="18"/>
      <c r="L384" s="18"/>
    </row>
    <row r="385" spans="1:12" ht="24" customHeight="1">
      <c r="A385" s="1" t="s">
        <v>7</v>
      </c>
      <c r="B385" s="35" t="s">
        <v>501</v>
      </c>
      <c r="C385" s="83" t="s">
        <v>126</v>
      </c>
      <c r="D385" s="35"/>
      <c r="E385" s="84"/>
      <c r="F385" s="84"/>
      <c r="G385" s="42">
        <f t="shared" ref="G385:G395" si="18">H385+I385</f>
        <v>56200</v>
      </c>
      <c r="H385" s="42">
        <f>H386</f>
        <v>56200</v>
      </c>
      <c r="I385" s="42"/>
      <c r="K385" s="18"/>
      <c r="L385" s="18"/>
    </row>
    <row r="386" spans="1:12">
      <c r="A386" s="1" t="s">
        <v>7</v>
      </c>
      <c r="B386" s="39"/>
      <c r="C386" s="86" t="s">
        <v>25</v>
      </c>
      <c r="D386" s="39">
        <v>900</v>
      </c>
      <c r="E386" s="39">
        <v>90095</v>
      </c>
      <c r="F386" s="87" t="s">
        <v>343</v>
      </c>
      <c r="G386" s="43">
        <f t="shared" si="18"/>
        <v>56200</v>
      </c>
      <c r="H386" s="43">
        <v>56200</v>
      </c>
      <c r="I386" s="43"/>
      <c r="K386" s="18"/>
      <c r="L386" s="18"/>
    </row>
    <row r="387" spans="1:12" ht="24" customHeight="1">
      <c r="A387" s="1" t="s">
        <v>7</v>
      </c>
      <c r="B387" s="105" t="s">
        <v>502</v>
      </c>
      <c r="C387" s="34" t="s">
        <v>503</v>
      </c>
      <c r="D387" s="33"/>
      <c r="E387" s="33"/>
      <c r="F387" s="75"/>
      <c r="G387" s="38">
        <f t="shared" si="18"/>
        <v>7200</v>
      </c>
      <c r="H387" s="38">
        <f>H388</f>
        <v>7200</v>
      </c>
      <c r="I387" s="38"/>
      <c r="K387" s="18"/>
      <c r="L387" s="18"/>
    </row>
    <row r="388" spans="1:12">
      <c r="A388" s="1" t="s">
        <v>7</v>
      </c>
      <c r="B388" s="108"/>
      <c r="C388" s="86" t="s">
        <v>25</v>
      </c>
      <c r="D388" s="41">
        <v>900</v>
      </c>
      <c r="E388" s="41">
        <v>90095</v>
      </c>
      <c r="F388" s="87" t="s">
        <v>343</v>
      </c>
      <c r="G388" s="43">
        <f t="shared" si="18"/>
        <v>7200</v>
      </c>
      <c r="H388" s="43">
        <v>7200</v>
      </c>
      <c r="I388" s="43"/>
      <c r="K388" s="18"/>
      <c r="L388" s="18"/>
    </row>
    <row r="389" spans="1:12" ht="24" customHeight="1">
      <c r="A389" s="1" t="s">
        <v>7</v>
      </c>
      <c r="B389" s="39" t="s">
        <v>1046</v>
      </c>
      <c r="C389" s="92" t="s">
        <v>834</v>
      </c>
      <c r="D389" s="41">
        <v>900</v>
      </c>
      <c r="E389" s="41">
        <v>90095</v>
      </c>
      <c r="F389" s="87" t="s">
        <v>75</v>
      </c>
      <c r="G389" s="43">
        <f>H389</f>
        <v>300000</v>
      </c>
      <c r="H389" s="43">
        <v>300000</v>
      </c>
      <c r="I389" s="43"/>
      <c r="K389" s="18"/>
      <c r="L389" s="18"/>
    </row>
    <row r="390" spans="1:12" ht="24" customHeight="1">
      <c r="A390" s="1" t="s">
        <v>7</v>
      </c>
      <c r="B390" s="44" t="s">
        <v>504</v>
      </c>
      <c r="C390" s="73" t="s">
        <v>505</v>
      </c>
      <c r="D390" s="44">
        <v>900</v>
      </c>
      <c r="E390" s="44">
        <v>90004</v>
      </c>
      <c r="F390" s="94" t="s">
        <v>343</v>
      </c>
      <c r="G390" s="47">
        <f t="shared" si="18"/>
        <v>1300000</v>
      </c>
      <c r="H390" s="47">
        <f>1000000+300000</f>
        <v>1300000</v>
      </c>
      <c r="I390" s="47"/>
      <c r="J390" s="127"/>
      <c r="K390" s="18"/>
      <c r="L390" s="18"/>
    </row>
    <row r="391" spans="1:12" ht="24" customHeight="1">
      <c r="A391" s="1" t="s">
        <v>7</v>
      </c>
      <c r="B391" s="44" t="s">
        <v>506</v>
      </c>
      <c r="C391" s="73" t="s">
        <v>507</v>
      </c>
      <c r="D391" s="44">
        <v>900</v>
      </c>
      <c r="E391" s="44">
        <v>90004</v>
      </c>
      <c r="F391" s="94" t="s">
        <v>343</v>
      </c>
      <c r="G391" s="47">
        <f t="shared" si="18"/>
        <v>899957</v>
      </c>
      <c r="H391" s="47">
        <v>899957</v>
      </c>
      <c r="I391" s="47"/>
      <c r="K391" s="18"/>
      <c r="L391" s="18"/>
    </row>
    <row r="392" spans="1:12" ht="24" customHeight="1">
      <c r="A392" s="1" t="s">
        <v>7</v>
      </c>
      <c r="B392" s="44" t="s">
        <v>508</v>
      </c>
      <c r="C392" s="73" t="s">
        <v>509</v>
      </c>
      <c r="D392" s="46">
        <v>900</v>
      </c>
      <c r="E392" s="46">
        <v>90004</v>
      </c>
      <c r="F392" s="121" t="s">
        <v>343</v>
      </c>
      <c r="G392" s="47">
        <f t="shared" si="18"/>
        <v>1000000</v>
      </c>
      <c r="H392" s="47">
        <f>1500000-500000</f>
        <v>1000000</v>
      </c>
      <c r="I392" s="47"/>
      <c r="J392" s="127"/>
      <c r="K392" s="18"/>
      <c r="L392" s="18"/>
    </row>
    <row r="393" spans="1:12" ht="24" customHeight="1">
      <c r="A393" s="1" t="s">
        <v>7</v>
      </c>
      <c r="B393" s="39" t="s">
        <v>510</v>
      </c>
      <c r="C393" s="123" t="s">
        <v>511</v>
      </c>
      <c r="D393" s="39">
        <v>925</v>
      </c>
      <c r="E393" s="39">
        <v>92595</v>
      </c>
      <c r="F393" s="124" t="s">
        <v>63</v>
      </c>
      <c r="G393" s="43">
        <f t="shared" si="18"/>
        <v>1000000</v>
      </c>
      <c r="H393" s="43">
        <v>1000000</v>
      </c>
      <c r="I393" s="43"/>
      <c r="K393" s="18"/>
      <c r="L393" s="18"/>
    </row>
    <row r="394" spans="1:12" ht="24" customHeight="1">
      <c r="A394" s="1" t="s">
        <v>7</v>
      </c>
      <c r="B394" s="44" t="s">
        <v>512</v>
      </c>
      <c r="C394" s="104" t="s">
        <v>513</v>
      </c>
      <c r="D394" s="44">
        <v>900</v>
      </c>
      <c r="E394" s="44">
        <v>90095</v>
      </c>
      <c r="F394" s="94" t="s">
        <v>343</v>
      </c>
      <c r="G394" s="47">
        <f t="shared" si="18"/>
        <v>2522314</v>
      </c>
      <c r="H394" s="47">
        <f>1022314+1500000</f>
        <v>2522314</v>
      </c>
      <c r="I394" s="47"/>
      <c r="J394" s="127"/>
      <c r="K394" s="18"/>
      <c r="L394" s="18"/>
    </row>
    <row r="395" spans="1:12" ht="24" customHeight="1">
      <c r="A395" s="1" t="s">
        <v>7</v>
      </c>
      <c r="B395" s="44" t="s">
        <v>514</v>
      </c>
      <c r="C395" s="104" t="s">
        <v>515</v>
      </c>
      <c r="D395" s="44">
        <v>900</v>
      </c>
      <c r="E395" s="44">
        <v>90095</v>
      </c>
      <c r="F395" s="94" t="s">
        <v>343</v>
      </c>
      <c r="G395" s="47">
        <f t="shared" si="18"/>
        <v>1000000</v>
      </c>
      <c r="H395" s="47">
        <v>1000000</v>
      </c>
      <c r="I395" s="47"/>
      <c r="K395" s="18"/>
      <c r="L395" s="18"/>
    </row>
    <row r="396" spans="1:12" ht="24" customHeight="1">
      <c r="A396" s="1" t="s">
        <v>7</v>
      </c>
      <c r="B396" s="33" t="s">
        <v>516</v>
      </c>
      <c r="C396" s="111" t="s">
        <v>517</v>
      </c>
      <c r="D396" s="35">
        <v>900</v>
      </c>
      <c r="E396" s="35">
        <v>90005</v>
      </c>
      <c r="F396" s="84" t="s">
        <v>340</v>
      </c>
      <c r="G396" s="38">
        <f>H396</f>
        <v>5000000</v>
      </c>
      <c r="H396" s="38">
        <v>5000000</v>
      </c>
      <c r="I396" s="38"/>
      <c r="K396" s="18"/>
      <c r="L396" s="18"/>
    </row>
    <row r="397" spans="1:12" ht="24" customHeight="1">
      <c r="A397" s="1" t="s">
        <v>7</v>
      </c>
      <c r="B397" s="44" t="s">
        <v>518</v>
      </c>
      <c r="C397" s="118" t="s">
        <v>519</v>
      </c>
      <c r="D397" s="44">
        <v>900</v>
      </c>
      <c r="E397" s="44">
        <v>90004</v>
      </c>
      <c r="F397" s="94" t="s">
        <v>343</v>
      </c>
      <c r="G397" s="47">
        <f t="shared" ref="G397:G407" si="19">H397+I397</f>
        <v>500000</v>
      </c>
      <c r="H397" s="47">
        <f>1500000-1000000</f>
        <v>500000</v>
      </c>
      <c r="I397" s="47"/>
      <c r="J397" s="127"/>
      <c r="K397" s="18"/>
      <c r="L397" s="18"/>
    </row>
    <row r="398" spans="1:12" ht="24" customHeight="1">
      <c r="A398" s="1" t="s">
        <v>7</v>
      </c>
      <c r="B398" s="33" t="s">
        <v>520</v>
      </c>
      <c r="C398" s="34" t="s">
        <v>521</v>
      </c>
      <c r="D398" s="33"/>
      <c r="E398" s="33"/>
      <c r="F398" s="75"/>
      <c r="G398" s="38">
        <f t="shared" si="19"/>
        <v>150000</v>
      </c>
      <c r="H398" s="38">
        <f>H399</f>
        <v>150000</v>
      </c>
      <c r="I398" s="38"/>
      <c r="K398" s="18"/>
      <c r="L398" s="18"/>
    </row>
    <row r="399" spans="1:12">
      <c r="A399" s="1" t="s">
        <v>7</v>
      </c>
      <c r="B399" s="39"/>
      <c r="C399" s="86" t="s">
        <v>20</v>
      </c>
      <c r="D399" s="39">
        <v>900</v>
      </c>
      <c r="E399" s="39">
        <v>90004</v>
      </c>
      <c r="F399" s="87" t="s">
        <v>343</v>
      </c>
      <c r="G399" s="43">
        <f t="shared" si="19"/>
        <v>150000</v>
      </c>
      <c r="H399" s="43">
        <v>150000</v>
      </c>
      <c r="I399" s="43"/>
      <c r="K399" s="18"/>
      <c r="L399" s="18"/>
    </row>
    <row r="400" spans="1:12" ht="24" customHeight="1">
      <c r="A400" s="1" t="s">
        <v>7</v>
      </c>
      <c r="B400" s="33" t="s">
        <v>522</v>
      </c>
      <c r="C400" s="34" t="s">
        <v>523</v>
      </c>
      <c r="D400" s="35"/>
      <c r="E400" s="35"/>
      <c r="F400" s="109"/>
      <c r="G400" s="42">
        <f t="shared" si="19"/>
        <v>700000</v>
      </c>
      <c r="H400" s="42">
        <f>H401</f>
        <v>700000</v>
      </c>
      <c r="I400" s="42"/>
      <c r="K400" s="18"/>
      <c r="L400" s="18"/>
    </row>
    <row r="401" spans="1:12">
      <c r="A401" s="1" t="s">
        <v>7</v>
      </c>
      <c r="B401" s="39"/>
      <c r="C401" s="86" t="s">
        <v>20</v>
      </c>
      <c r="D401" s="39">
        <v>900</v>
      </c>
      <c r="E401" s="39">
        <v>90004</v>
      </c>
      <c r="F401" s="87" t="s">
        <v>343</v>
      </c>
      <c r="G401" s="43">
        <f t="shared" si="19"/>
        <v>700000</v>
      </c>
      <c r="H401" s="43">
        <v>700000</v>
      </c>
      <c r="I401" s="43"/>
      <c r="K401" s="18"/>
      <c r="L401" s="18"/>
    </row>
    <row r="402" spans="1:12" ht="24" customHeight="1">
      <c r="A402" s="1" t="s">
        <v>7</v>
      </c>
      <c r="B402" s="33" t="s">
        <v>524</v>
      </c>
      <c r="C402" s="34" t="s">
        <v>525</v>
      </c>
      <c r="D402" s="33"/>
      <c r="E402" s="33"/>
      <c r="F402" s="75"/>
      <c r="G402" s="38">
        <f t="shared" si="19"/>
        <v>4000000</v>
      </c>
      <c r="H402" s="38">
        <f>H403</f>
        <v>4000000</v>
      </c>
      <c r="I402" s="38"/>
      <c r="K402" s="18"/>
      <c r="L402" s="18"/>
    </row>
    <row r="403" spans="1:12">
      <c r="A403" s="1" t="s">
        <v>7</v>
      </c>
      <c r="B403" s="39"/>
      <c r="C403" s="86" t="s">
        <v>20</v>
      </c>
      <c r="D403" s="39">
        <v>900</v>
      </c>
      <c r="E403" s="39">
        <v>90004</v>
      </c>
      <c r="F403" s="87" t="s">
        <v>343</v>
      </c>
      <c r="G403" s="43">
        <f t="shared" si="19"/>
        <v>4000000</v>
      </c>
      <c r="H403" s="43">
        <f>2000000+2000000</f>
        <v>4000000</v>
      </c>
      <c r="I403" s="43"/>
      <c r="K403" s="18"/>
      <c r="L403" s="18"/>
    </row>
    <row r="404" spans="1:12" ht="24" customHeight="1">
      <c r="A404" s="1" t="s">
        <v>7</v>
      </c>
      <c r="B404" s="35" t="s">
        <v>526</v>
      </c>
      <c r="C404" s="83" t="s">
        <v>527</v>
      </c>
      <c r="D404" s="35"/>
      <c r="E404" s="35"/>
      <c r="F404" s="84"/>
      <c r="G404" s="42">
        <f t="shared" si="19"/>
        <v>300000</v>
      </c>
      <c r="H404" s="42">
        <f>H405</f>
        <v>300000</v>
      </c>
      <c r="I404" s="42"/>
      <c r="K404" s="18"/>
      <c r="L404" s="18"/>
    </row>
    <row r="405" spans="1:12">
      <c r="A405" s="1" t="s">
        <v>7</v>
      </c>
      <c r="B405" s="39"/>
      <c r="C405" s="86" t="s">
        <v>23</v>
      </c>
      <c r="D405" s="39">
        <v>900</v>
      </c>
      <c r="E405" s="39">
        <v>90004</v>
      </c>
      <c r="F405" s="87" t="s">
        <v>343</v>
      </c>
      <c r="G405" s="43">
        <f t="shared" si="19"/>
        <v>300000</v>
      </c>
      <c r="H405" s="43">
        <v>300000</v>
      </c>
      <c r="I405" s="43"/>
      <c r="K405" s="18"/>
      <c r="L405" s="18"/>
    </row>
    <row r="406" spans="1:12" ht="24" customHeight="1">
      <c r="A406" s="1" t="s">
        <v>7</v>
      </c>
      <c r="B406" s="44" t="s">
        <v>528</v>
      </c>
      <c r="C406" s="125" t="s">
        <v>529</v>
      </c>
      <c r="D406" s="44">
        <v>852</v>
      </c>
      <c r="E406" s="44">
        <v>85203</v>
      </c>
      <c r="F406" s="94" t="s">
        <v>530</v>
      </c>
      <c r="G406" s="47">
        <f t="shared" si="19"/>
        <v>27500</v>
      </c>
      <c r="H406" s="47">
        <v>27500</v>
      </c>
      <c r="I406" s="47"/>
      <c r="K406" s="18"/>
      <c r="L406" s="18"/>
    </row>
    <row r="407" spans="1:12" ht="24" customHeight="1">
      <c r="A407" s="1" t="s">
        <v>7</v>
      </c>
      <c r="B407" s="44" t="s">
        <v>531</v>
      </c>
      <c r="C407" s="118" t="s">
        <v>532</v>
      </c>
      <c r="D407" s="44">
        <v>900</v>
      </c>
      <c r="E407" s="44">
        <v>90004</v>
      </c>
      <c r="F407" s="94" t="s">
        <v>343</v>
      </c>
      <c r="G407" s="47">
        <f t="shared" si="19"/>
        <v>1000000</v>
      </c>
      <c r="H407" s="47">
        <v>1000000</v>
      </c>
      <c r="I407" s="47"/>
      <c r="K407" s="18"/>
      <c r="L407" s="18"/>
    </row>
    <row r="408" spans="1:12" ht="24" customHeight="1">
      <c r="A408" s="1" t="s">
        <v>7</v>
      </c>
      <c r="B408" s="44" t="s">
        <v>778</v>
      </c>
      <c r="C408" s="118" t="s">
        <v>779</v>
      </c>
      <c r="D408" s="44">
        <v>900</v>
      </c>
      <c r="E408" s="44">
        <v>90095</v>
      </c>
      <c r="F408" s="94" t="s">
        <v>343</v>
      </c>
      <c r="G408" s="47">
        <f>H408</f>
        <v>170000</v>
      </c>
      <c r="H408" s="47">
        <v>170000</v>
      </c>
      <c r="I408" s="47"/>
      <c r="J408" s="127"/>
      <c r="K408" s="18"/>
      <c r="L408" s="18"/>
    </row>
    <row r="409" spans="1:12" ht="24" customHeight="1">
      <c r="A409" s="1" t="s">
        <v>7</v>
      </c>
      <c r="B409" s="44" t="s">
        <v>533</v>
      </c>
      <c r="C409" s="118" t="s">
        <v>534</v>
      </c>
      <c r="D409" s="44">
        <v>900</v>
      </c>
      <c r="E409" s="44">
        <v>90004</v>
      </c>
      <c r="F409" s="94" t="s">
        <v>343</v>
      </c>
      <c r="G409" s="47">
        <f t="shared" ref="G409:G441" si="20">H409+I409</f>
        <v>511866</v>
      </c>
      <c r="H409" s="47">
        <v>511866</v>
      </c>
      <c r="I409" s="47"/>
      <c r="K409" s="18"/>
      <c r="L409" s="18"/>
    </row>
    <row r="410" spans="1:12" ht="24" customHeight="1">
      <c r="A410" s="1" t="s">
        <v>7</v>
      </c>
      <c r="B410" s="44" t="s">
        <v>535</v>
      </c>
      <c r="C410" s="118" t="s">
        <v>536</v>
      </c>
      <c r="D410" s="44">
        <v>925</v>
      </c>
      <c r="E410" s="44">
        <v>92504</v>
      </c>
      <c r="F410" s="94" t="s">
        <v>63</v>
      </c>
      <c r="G410" s="47">
        <f t="shared" si="20"/>
        <v>8000000</v>
      </c>
      <c r="H410" s="47">
        <v>8000000</v>
      </c>
      <c r="I410" s="47"/>
      <c r="K410" s="18"/>
      <c r="L410" s="18"/>
    </row>
    <row r="411" spans="1:12" ht="24" customHeight="1">
      <c r="A411" s="1" t="s">
        <v>7</v>
      </c>
      <c r="B411" s="33" t="s">
        <v>537</v>
      </c>
      <c r="C411" s="95" t="s">
        <v>538</v>
      </c>
      <c r="D411" s="37">
        <v>900</v>
      </c>
      <c r="E411" s="37">
        <v>90004</v>
      </c>
      <c r="F411" s="75" t="s">
        <v>343</v>
      </c>
      <c r="G411" s="38">
        <f t="shared" si="20"/>
        <v>250000</v>
      </c>
      <c r="H411" s="38">
        <f>250000</f>
        <v>250000</v>
      </c>
      <c r="I411" s="38"/>
      <c r="K411" s="18"/>
      <c r="L411" s="18"/>
    </row>
    <row r="412" spans="1:12" ht="24" customHeight="1">
      <c r="A412" s="1" t="s">
        <v>7</v>
      </c>
      <c r="B412" s="33" t="s">
        <v>539</v>
      </c>
      <c r="C412" s="56" t="s">
        <v>540</v>
      </c>
      <c r="D412" s="52"/>
      <c r="E412" s="52"/>
      <c r="F412" s="105"/>
      <c r="G412" s="38">
        <f t="shared" si="20"/>
        <v>200495</v>
      </c>
      <c r="H412" s="38">
        <f>SUM(H413:H413)</f>
        <v>200495</v>
      </c>
      <c r="I412" s="38"/>
      <c r="K412" s="18"/>
      <c r="L412" s="18"/>
    </row>
    <row r="413" spans="1:12">
      <c r="A413" s="1" t="s">
        <v>7</v>
      </c>
      <c r="B413" s="39"/>
      <c r="C413" s="91" t="s">
        <v>12</v>
      </c>
      <c r="D413" s="39">
        <v>900</v>
      </c>
      <c r="E413" s="39">
        <v>90005</v>
      </c>
      <c r="F413" s="124" t="s">
        <v>75</v>
      </c>
      <c r="G413" s="43">
        <f t="shared" si="20"/>
        <v>200495</v>
      </c>
      <c r="H413" s="43">
        <v>200495</v>
      </c>
      <c r="I413" s="43"/>
      <c r="K413" s="18"/>
      <c r="L413" s="18"/>
    </row>
    <row r="414" spans="1:12" ht="24" customHeight="1">
      <c r="A414" s="1" t="s">
        <v>7</v>
      </c>
      <c r="B414" s="33" t="s">
        <v>905</v>
      </c>
      <c r="C414" s="56" t="s">
        <v>880</v>
      </c>
      <c r="D414" s="75">
        <v>900</v>
      </c>
      <c r="E414" s="75">
        <v>90004</v>
      </c>
      <c r="F414" s="75" t="s">
        <v>343</v>
      </c>
      <c r="G414" s="38">
        <f t="shared" ref="G414:G419" si="21">H414</f>
        <v>500000</v>
      </c>
      <c r="H414" s="38">
        <v>500000</v>
      </c>
      <c r="I414" s="38"/>
      <c r="J414" s="126"/>
      <c r="K414" s="18"/>
      <c r="L414" s="18"/>
    </row>
    <row r="415" spans="1:12" ht="24" customHeight="1">
      <c r="A415" s="1" t="s">
        <v>7</v>
      </c>
      <c r="B415" s="33" t="s">
        <v>912</v>
      </c>
      <c r="C415" s="56" t="s">
        <v>546</v>
      </c>
      <c r="D415" s="75">
        <v>900</v>
      </c>
      <c r="E415" s="75">
        <v>90095</v>
      </c>
      <c r="F415" s="75" t="s">
        <v>343</v>
      </c>
      <c r="G415" s="38">
        <f t="shared" si="21"/>
        <v>40000</v>
      </c>
      <c r="H415" s="38">
        <v>40000</v>
      </c>
      <c r="I415" s="38"/>
      <c r="J415" s="126"/>
      <c r="K415" s="18"/>
      <c r="L415" s="18"/>
    </row>
    <row r="416" spans="1:12" ht="24" customHeight="1">
      <c r="A416" s="1" t="s">
        <v>7</v>
      </c>
      <c r="B416" s="33" t="s">
        <v>913</v>
      </c>
      <c r="C416" s="56" t="s">
        <v>891</v>
      </c>
      <c r="D416" s="75">
        <v>900</v>
      </c>
      <c r="E416" s="75">
        <v>90004</v>
      </c>
      <c r="F416" s="75" t="s">
        <v>343</v>
      </c>
      <c r="G416" s="38">
        <f t="shared" si="21"/>
        <v>250000</v>
      </c>
      <c r="H416" s="38">
        <v>250000</v>
      </c>
      <c r="I416" s="38"/>
      <c r="J416" s="127"/>
      <c r="K416" s="18"/>
      <c r="L416" s="18"/>
    </row>
    <row r="417" spans="1:12" ht="24" customHeight="1">
      <c r="A417" s="1" t="s">
        <v>7</v>
      </c>
      <c r="B417" s="44" t="s">
        <v>918</v>
      </c>
      <c r="C417" s="73" t="s">
        <v>974</v>
      </c>
      <c r="D417" s="94">
        <v>900</v>
      </c>
      <c r="E417" s="94">
        <v>90095</v>
      </c>
      <c r="F417" s="94" t="s">
        <v>343</v>
      </c>
      <c r="G417" s="47">
        <f t="shared" si="21"/>
        <v>100000</v>
      </c>
      <c r="H417" s="47">
        <v>100000</v>
      </c>
      <c r="I417" s="47"/>
      <c r="J417" s="127"/>
      <c r="K417" s="18"/>
      <c r="L417" s="18"/>
    </row>
    <row r="418" spans="1:12" ht="24" customHeight="1">
      <c r="A418" s="1" t="s">
        <v>7</v>
      </c>
      <c r="B418" s="44" t="s">
        <v>923</v>
      </c>
      <c r="C418" s="73" t="s">
        <v>1039</v>
      </c>
      <c r="D418" s="94">
        <v>900</v>
      </c>
      <c r="E418" s="94">
        <v>90095</v>
      </c>
      <c r="F418" s="94" t="s">
        <v>343</v>
      </c>
      <c r="G418" s="47">
        <f t="shared" si="21"/>
        <v>500000</v>
      </c>
      <c r="H418" s="47">
        <v>500000</v>
      </c>
      <c r="I418" s="47"/>
      <c r="J418" s="127"/>
      <c r="K418" s="18"/>
      <c r="L418" s="18"/>
    </row>
    <row r="419" spans="1:12" ht="24" customHeight="1">
      <c r="A419" s="1" t="s">
        <v>7</v>
      </c>
      <c r="B419" s="33" t="s">
        <v>927</v>
      </c>
      <c r="C419" s="56" t="s">
        <v>881</v>
      </c>
      <c r="D419" s="75">
        <v>921</v>
      </c>
      <c r="E419" s="75">
        <v>92120</v>
      </c>
      <c r="F419" s="75" t="s">
        <v>343</v>
      </c>
      <c r="G419" s="38">
        <f t="shared" si="21"/>
        <v>200000</v>
      </c>
      <c r="H419" s="38">
        <v>200000</v>
      </c>
      <c r="I419" s="38"/>
      <c r="J419" s="127"/>
      <c r="K419" s="18"/>
      <c r="L419" s="18"/>
    </row>
    <row r="420" spans="1:12" ht="24" customHeight="1">
      <c r="A420" s="1" t="s">
        <v>7</v>
      </c>
      <c r="B420" s="44" t="s">
        <v>931</v>
      </c>
      <c r="C420" s="93" t="s">
        <v>1050</v>
      </c>
      <c r="D420" s="46">
        <v>900</v>
      </c>
      <c r="E420" s="46">
        <v>90095</v>
      </c>
      <c r="F420" s="94" t="s">
        <v>343</v>
      </c>
      <c r="G420" s="47">
        <f>H420+I420</f>
        <v>80000</v>
      </c>
      <c r="H420" s="47">
        <v>80000</v>
      </c>
      <c r="I420" s="47"/>
      <c r="K420" s="18"/>
      <c r="L420" s="18"/>
    </row>
    <row r="421" spans="1:12" ht="24" customHeight="1">
      <c r="A421" s="1" t="s">
        <v>7</v>
      </c>
      <c r="B421" s="44" t="s">
        <v>932</v>
      </c>
      <c r="C421" s="73" t="s">
        <v>884</v>
      </c>
      <c r="D421" s="94">
        <v>900</v>
      </c>
      <c r="E421" s="94">
        <v>90095</v>
      </c>
      <c r="F421" s="94" t="s">
        <v>343</v>
      </c>
      <c r="G421" s="47">
        <f>H421</f>
        <v>80000</v>
      </c>
      <c r="H421" s="47">
        <v>80000</v>
      </c>
      <c r="I421" s="47"/>
      <c r="J421" s="127"/>
      <c r="K421" s="18"/>
      <c r="L421" s="18"/>
    </row>
    <row r="422" spans="1:12" ht="24" customHeight="1">
      <c r="A422" s="1" t="s">
        <v>7</v>
      </c>
      <c r="B422" s="44" t="s">
        <v>933</v>
      </c>
      <c r="C422" s="73" t="s">
        <v>976</v>
      </c>
      <c r="D422" s="94">
        <v>900</v>
      </c>
      <c r="E422" s="94">
        <v>90095</v>
      </c>
      <c r="F422" s="94" t="s">
        <v>343</v>
      </c>
      <c r="G422" s="47">
        <f>H422</f>
        <v>150000</v>
      </c>
      <c r="H422" s="47">
        <v>150000</v>
      </c>
      <c r="I422" s="47"/>
      <c r="J422" s="127"/>
      <c r="K422" s="18"/>
      <c r="L422" s="18"/>
    </row>
    <row r="423" spans="1:12" ht="24" customHeight="1">
      <c r="A423" s="1" t="s">
        <v>7</v>
      </c>
      <c r="B423" s="33" t="s">
        <v>934</v>
      </c>
      <c r="C423" s="56" t="s">
        <v>977</v>
      </c>
      <c r="D423" s="75">
        <v>900</v>
      </c>
      <c r="E423" s="75">
        <v>90095</v>
      </c>
      <c r="F423" s="75" t="s">
        <v>343</v>
      </c>
      <c r="G423" s="38">
        <f>H423</f>
        <v>110000</v>
      </c>
      <c r="H423" s="38">
        <v>110000</v>
      </c>
      <c r="I423" s="38"/>
      <c r="J423" s="127"/>
      <c r="K423" s="18"/>
      <c r="L423" s="18"/>
    </row>
    <row r="424" spans="1:12" ht="24" customHeight="1">
      <c r="A424" s="1" t="s">
        <v>7</v>
      </c>
      <c r="B424" s="44" t="s">
        <v>935</v>
      </c>
      <c r="C424" s="93" t="s">
        <v>885</v>
      </c>
      <c r="D424" s="46">
        <v>900</v>
      </c>
      <c r="E424" s="46">
        <v>90095</v>
      </c>
      <c r="F424" s="94" t="s">
        <v>343</v>
      </c>
      <c r="G424" s="47">
        <f>H424+I424</f>
        <v>200000</v>
      </c>
      <c r="H424" s="47">
        <v>200000</v>
      </c>
      <c r="I424" s="47"/>
      <c r="K424" s="18"/>
      <c r="L424" s="18"/>
    </row>
    <row r="425" spans="1:12" ht="24" customHeight="1">
      <c r="A425" s="1" t="s">
        <v>7</v>
      </c>
      <c r="B425" s="44" t="s">
        <v>939</v>
      </c>
      <c r="C425" s="73" t="s">
        <v>886</v>
      </c>
      <c r="D425" s="94">
        <v>900</v>
      </c>
      <c r="E425" s="94">
        <v>90095</v>
      </c>
      <c r="F425" s="94" t="s">
        <v>343</v>
      </c>
      <c r="G425" s="47">
        <f t="shared" ref="G425:G434" si="22">H425</f>
        <v>200000</v>
      </c>
      <c r="H425" s="47">
        <v>200000</v>
      </c>
      <c r="I425" s="47"/>
      <c r="J425" s="127"/>
      <c r="K425" s="18"/>
      <c r="L425" s="18"/>
    </row>
    <row r="426" spans="1:12" ht="25.2" customHeight="1">
      <c r="A426" s="1" t="s">
        <v>7</v>
      </c>
      <c r="B426" s="44" t="s">
        <v>941</v>
      </c>
      <c r="C426" s="73" t="s">
        <v>547</v>
      </c>
      <c r="D426" s="94">
        <v>900</v>
      </c>
      <c r="E426" s="94">
        <v>90095</v>
      </c>
      <c r="F426" s="94" t="s">
        <v>343</v>
      </c>
      <c r="G426" s="47">
        <f t="shared" si="22"/>
        <v>600000</v>
      </c>
      <c r="H426" s="47">
        <v>600000</v>
      </c>
      <c r="I426" s="47"/>
      <c r="J426" s="127"/>
      <c r="K426" s="18"/>
      <c r="L426" s="18"/>
    </row>
    <row r="427" spans="1:12" ht="24" customHeight="1">
      <c r="A427" s="1" t="s">
        <v>7</v>
      </c>
      <c r="B427" s="44" t="s">
        <v>944</v>
      </c>
      <c r="C427" s="73" t="s">
        <v>887</v>
      </c>
      <c r="D427" s="94">
        <v>900</v>
      </c>
      <c r="E427" s="94">
        <v>90004</v>
      </c>
      <c r="F427" s="94" t="s">
        <v>343</v>
      </c>
      <c r="G427" s="47">
        <f t="shared" si="22"/>
        <v>170000</v>
      </c>
      <c r="H427" s="47">
        <v>170000</v>
      </c>
      <c r="I427" s="47"/>
      <c r="J427" s="127"/>
      <c r="K427" s="18"/>
      <c r="L427" s="18"/>
    </row>
    <row r="428" spans="1:12" ht="24" customHeight="1">
      <c r="A428" s="1" t="s">
        <v>7</v>
      </c>
      <c r="B428" s="44" t="s">
        <v>945</v>
      </c>
      <c r="C428" s="73" t="s">
        <v>888</v>
      </c>
      <c r="D428" s="94">
        <v>900</v>
      </c>
      <c r="E428" s="94">
        <v>90095</v>
      </c>
      <c r="F428" s="94" t="s">
        <v>343</v>
      </c>
      <c r="G428" s="47">
        <f t="shared" si="22"/>
        <v>100000</v>
      </c>
      <c r="H428" s="47">
        <v>100000</v>
      </c>
      <c r="I428" s="47"/>
      <c r="J428" s="127"/>
      <c r="K428" s="18"/>
      <c r="L428" s="18"/>
    </row>
    <row r="429" spans="1:12" ht="24" customHeight="1">
      <c r="A429" s="1" t="s">
        <v>7</v>
      </c>
      <c r="B429" s="33" t="s">
        <v>955</v>
      </c>
      <c r="C429" s="56" t="s">
        <v>979</v>
      </c>
      <c r="D429" s="75">
        <v>900</v>
      </c>
      <c r="E429" s="75">
        <v>90095</v>
      </c>
      <c r="F429" s="75" t="s">
        <v>343</v>
      </c>
      <c r="G429" s="38">
        <f t="shared" si="22"/>
        <v>280000</v>
      </c>
      <c r="H429" s="38">
        <v>280000</v>
      </c>
      <c r="I429" s="38"/>
      <c r="J429" s="127"/>
      <c r="K429" s="18"/>
      <c r="L429" s="18"/>
    </row>
    <row r="430" spans="1:12" ht="24" customHeight="1">
      <c r="A430" s="1" t="s">
        <v>7</v>
      </c>
      <c r="B430" s="33" t="s">
        <v>961</v>
      </c>
      <c r="C430" s="56" t="s">
        <v>889</v>
      </c>
      <c r="D430" s="75">
        <v>900</v>
      </c>
      <c r="E430" s="75">
        <v>90004</v>
      </c>
      <c r="F430" s="75" t="s">
        <v>343</v>
      </c>
      <c r="G430" s="38">
        <f>H430</f>
        <v>50000</v>
      </c>
      <c r="H430" s="38">
        <v>50000</v>
      </c>
      <c r="I430" s="38"/>
      <c r="J430" s="126"/>
      <c r="K430" s="18"/>
      <c r="L430" s="18"/>
    </row>
    <row r="431" spans="1:12" ht="24" customHeight="1">
      <c r="A431" s="1" t="s">
        <v>7</v>
      </c>
      <c r="B431" s="33" t="s">
        <v>966</v>
      </c>
      <c r="C431" s="56" t="s">
        <v>981</v>
      </c>
      <c r="D431" s="75">
        <v>900</v>
      </c>
      <c r="E431" s="75">
        <v>90095</v>
      </c>
      <c r="F431" s="75" t="s">
        <v>343</v>
      </c>
      <c r="G431" s="38">
        <f>H431</f>
        <v>200000</v>
      </c>
      <c r="H431" s="38">
        <v>200000</v>
      </c>
      <c r="I431" s="38"/>
      <c r="J431" s="127"/>
      <c r="K431" s="18"/>
      <c r="L431" s="18"/>
    </row>
    <row r="432" spans="1:12" ht="24" customHeight="1">
      <c r="A432" s="1" t="s">
        <v>7</v>
      </c>
      <c r="B432" s="33" t="s">
        <v>1000</v>
      </c>
      <c r="C432" s="56" t="s">
        <v>890</v>
      </c>
      <c r="D432" s="75">
        <v>900</v>
      </c>
      <c r="E432" s="75">
        <v>90095</v>
      </c>
      <c r="F432" s="75" t="s">
        <v>343</v>
      </c>
      <c r="G432" s="38">
        <f>H432</f>
        <v>100000</v>
      </c>
      <c r="H432" s="38">
        <v>100000</v>
      </c>
      <c r="I432" s="38"/>
      <c r="J432" s="127"/>
      <c r="K432" s="18"/>
      <c r="L432" s="18"/>
    </row>
    <row r="433" spans="1:12" ht="24" customHeight="1">
      <c r="A433" s="1" t="s">
        <v>7</v>
      </c>
      <c r="B433" s="44" t="s">
        <v>967</v>
      </c>
      <c r="C433" s="73" t="s">
        <v>892</v>
      </c>
      <c r="D433" s="94">
        <v>900</v>
      </c>
      <c r="E433" s="94">
        <v>90095</v>
      </c>
      <c r="F433" s="94" t="s">
        <v>343</v>
      </c>
      <c r="G433" s="47">
        <f>H433</f>
        <v>400000</v>
      </c>
      <c r="H433" s="47">
        <v>400000</v>
      </c>
      <c r="I433" s="47"/>
      <c r="J433" s="126"/>
      <c r="K433" s="18"/>
      <c r="L433" s="18"/>
    </row>
    <row r="434" spans="1:12" ht="24" customHeight="1">
      <c r="A434" s="1" t="s">
        <v>7</v>
      </c>
      <c r="B434" s="33" t="s">
        <v>937</v>
      </c>
      <c r="C434" s="56" t="s">
        <v>936</v>
      </c>
      <c r="D434" s="75">
        <v>900</v>
      </c>
      <c r="E434" s="75">
        <v>90095</v>
      </c>
      <c r="F434" s="75" t="s">
        <v>343</v>
      </c>
      <c r="G434" s="38">
        <f t="shared" si="22"/>
        <v>140000</v>
      </c>
      <c r="H434" s="38">
        <v>140000</v>
      </c>
      <c r="I434" s="38"/>
      <c r="J434" s="127"/>
      <c r="K434" s="18"/>
      <c r="L434" s="18"/>
    </row>
    <row r="435" spans="1:12" ht="24" customHeight="1">
      <c r="A435" s="1" t="s">
        <v>7</v>
      </c>
      <c r="B435" s="44" t="s">
        <v>1021</v>
      </c>
      <c r="C435" s="73" t="s">
        <v>777</v>
      </c>
      <c r="D435" s="94">
        <v>900</v>
      </c>
      <c r="E435" s="94">
        <v>90095</v>
      </c>
      <c r="F435" s="94" t="s">
        <v>343</v>
      </c>
      <c r="G435" s="47">
        <f t="shared" ref="G435:G436" si="23">H435</f>
        <v>400000</v>
      </c>
      <c r="H435" s="47">
        <v>400000</v>
      </c>
      <c r="I435" s="47"/>
      <c r="J435" s="127"/>
      <c r="K435" s="18"/>
      <c r="L435" s="18"/>
    </row>
    <row r="436" spans="1:12" ht="24" customHeight="1">
      <c r="A436" s="1" t="s">
        <v>7</v>
      </c>
      <c r="B436" s="44" t="s">
        <v>1023</v>
      </c>
      <c r="C436" s="73" t="s">
        <v>1022</v>
      </c>
      <c r="D436" s="94">
        <v>900</v>
      </c>
      <c r="E436" s="94">
        <v>90095</v>
      </c>
      <c r="F436" s="94" t="s">
        <v>343</v>
      </c>
      <c r="G436" s="47">
        <f t="shared" si="23"/>
        <v>300000</v>
      </c>
      <c r="H436" s="47">
        <v>300000</v>
      </c>
      <c r="I436" s="47"/>
      <c r="J436" s="127"/>
      <c r="K436" s="18"/>
      <c r="L436" s="18"/>
    </row>
    <row r="437" spans="1:12" ht="24" customHeight="1">
      <c r="A437" s="1" t="s">
        <v>7</v>
      </c>
      <c r="B437" s="33" t="s">
        <v>1034</v>
      </c>
      <c r="C437" s="56" t="s">
        <v>1033</v>
      </c>
      <c r="D437" s="75">
        <v>900</v>
      </c>
      <c r="E437" s="75">
        <v>90095</v>
      </c>
      <c r="F437" s="75" t="s">
        <v>343</v>
      </c>
      <c r="G437" s="38">
        <f>H437</f>
        <v>100000</v>
      </c>
      <c r="H437" s="38">
        <v>100000</v>
      </c>
      <c r="I437" s="38"/>
      <c r="J437" s="127"/>
      <c r="K437" s="18"/>
      <c r="L437" s="18"/>
    </row>
    <row r="438" spans="1:12" ht="24" customHeight="1">
      <c r="A438" s="1" t="s">
        <v>7</v>
      </c>
      <c r="B438" s="44" t="s">
        <v>1020</v>
      </c>
      <c r="C438" s="73" t="s">
        <v>1019</v>
      </c>
      <c r="D438" s="94">
        <v>900</v>
      </c>
      <c r="E438" s="94">
        <v>90095</v>
      </c>
      <c r="F438" s="94" t="s">
        <v>343</v>
      </c>
      <c r="G438" s="47">
        <f>H438</f>
        <v>150000</v>
      </c>
      <c r="H438" s="47">
        <v>150000</v>
      </c>
      <c r="I438" s="47"/>
      <c r="J438" s="127"/>
      <c r="K438" s="18"/>
      <c r="L438" s="18"/>
    </row>
    <row r="439" spans="1:12" ht="24" customHeight="1">
      <c r="A439" s="1" t="s">
        <v>7</v>
      </c>
      <c r="B439" s="44" t="s">
        <v>541</v>
      </c>
      <c r="C439" s="104" t="s">
        <v>542</v>
      </c>
      <c r="D439" s="94">
        <v>900</v>
      </c>
      <c r="E439" s="94">
        <v>90095</v>
      </c>
      <c r="F439" s="94" t="s">
        <v>543</v>
      </c>
      <c r="G439" s="47">
        <f t="shared" si="20"/>
        <v>60000</v>
      </c>
      <c r="H439" s="47">
        <v>60000</v>
      </c>
      <c r="I439" s="47"/>
      <c r="K439" s="18"/>
      <c r="L439" s="18"/>
    </row>
    <row r="440" spans="1:12" ht="24" customHeight="1">
      <c r="A440" s="1" t="s">
        <v>7</v>
      </c>
      <c r="B440" s="33" t="s">
        <v>544</v>
      </c>
      <c r="C440" s="155" t="s">
        <v>545</v>
      </c>
      <c r="D440" s="75"/>
      <c r="E440" s="75"/>
      <c r="F440" s="75"/>
      <c r="G440" s="38">
        <f t="shared" si="20"/>
        <v>150000</v>
      </c>
      <c r="H440" s="38">
        <f>H441</f>
        <v>150000</v>
      </c>
      <c r="I440" s="38"/>
      <c r="K440" s="18"/>
      <c r="L440" s="18"/>
    </row>
    <row r="441" spans="1:12">
      <c r="A441" s="1" t="s">
        <v>7</v>
      </c>
      <c r="B441" s="39"/>
      <c r="C441" s="86" t="s">
        <v>21</v>
      </c>
      <c r="D441" s="39">
        <v>900</v>
      </c>
      <c r="E441" s="39">
        <v>90095</v>
      </c>
      <c r="F441" s="87" t="s">
        <v>543</v>
      </c>
      <c r="G441" s="43">
        <f t="shared" si="20"/>
        <v>150000</v>
      </c>
      <c r="H441" s="43">
        <v>150000</v>
      </c>
      <c r="I441" s="43"/>
      <c r="K441" s="18"/>
      <c r="L441" s="18"/>
    </row>
    <row r="442" spans="1:12" ht="22.5" customHeight="1">
      <c r="A442" s="1" t="s">
        <v>7</v>
      </c>
      <c r="B442" s="29"/>
      <c r="C442" s="128" t="s">
        <v>548</v>
      </c>
      <c r="D442" s="129"/>
      <c r="E442" s="129"/>
      <c r="F442" s="31"/>
      <c r="G442" s="15">
        <f t="shared" ref="G442:G447" si="24">H442+I442</f>
        <v>16843680</v>
      </c>
      <c r="H442" s="15">
        <f>H443+H445+H448+H450+H451+H452+H453+H454+H455+H456+H457+H458+H459+H460+H449+H446+H447</f>
        <v>16843680</v>
      </c>
      <c r="I442" s="15"/>
      <c r="K442" s="18"/>
      <c r="L442" s="18"/>
    </row>
    <row r="443" spans="1:12" ht="24" customHeight="1">
      <c r="A443" s="1" t="s">
        <v>7</v>
      </c>
      <c r="B443" s="35" t="s">
        <v>549</v>
      </c>
      <c r="C443" s="83" t="s">
        <v>550</v>
      </c>
      <c r="D443" s="35"/>
      <c r="E443" s="84"/>
      <c r="F443" s="84"/>
      <c r="G443" s="42">
        <f t="shared" si="24"/>
        <v>200000</v>
      </c>
      <c r="H443" s="42">
        <f>H444</f>
        <v>200000</v>
      </c>
      <c r="I443" s="42"/>
      <c r="K443" s="18"/>
      <c r="L443" s="18"/>
    </row>
    <row r="444" spans="1:12">
      <c r="A444" s="1" t="s">
        <v>7</v>
      </c>
      <c r="B444" s="39"/>
      <c r="C444" s="86" t="s">
        <v>24</v>
      </c>
      <c r="D444" s="39">
        <v>900</v>
      </c>
      <c r="E444" s="39">
        <v>90001</v>
      </c>
      <c r="F444" s="87" t="s">
        <v>337</v>
      </c>
      <c r="G444" s="43">
        <f t="shared" si="24"/>
        <v>200000</v>
      </c>
      <c r="H444" s="43">
        <v>200000</v>
      </c>
      <c r="I444" s="43"/>
      <c r="K444" s="18"/>
      <c r="L444" s="18"/>
    </row>
    <row r="445" spans="1:12" ht="24" customHeight="1">
      <c r="A445" s="1" t="s">
        <v>7</v>
      </c>
      <c r="B445" s="44" t="s">
        <v>551</v>
      </c>
      <c r="C445" s="45" t="s">
        <v>552</v>
      </c>
      <c r="D445" s="94">
        <v>900</v>
      </c>
      <c r="E445" s="94">
        <v>90095</v>
      </c>
      <c r="F445" s="94" t="s">
        <v>337</v>
      </c>
      <c r="G445" s="47">
        <f t="shared" si="24"/>
        <v>49400</v>
      </c>
      <c r="H445" s="47">
        <v>49400</v>
      </c>
      <c r="I445" s="47"/>
      <c r="K445" s="18"/>
      <c r="L445" s="18"/>
    </row>
    <row r="446" spans="1:12" ht="24" customHeight="1">
      <c r="A446" s="1" t="s">
        <v>7</v>
      </c>
      <c r="B446" s="44" t="s">
        <v>902</v>
      </c>
      <c r="C446" s="73" t="s">
        <v>971</v>
      </c>
      <c r="D446" s="94">
        <v>900</v>
      </c>
      <c r="E446" s="94">
        <v>90095</v>
      </c>
      <c r="F446" s="94" t="s">
        <v>337</v>
      </c>
      <c r="G446" s="47">
        <f t="shared" si="24"/>
        <v>1000000</v>
      </c>
      <c r="H446" s="47">
        <v>1000000</v>
      </c>
      <c r="I446" s="47"/>
      <c r="K446" s="18"/>
      <c r="L446" s="18"/>
    </row>
    <row r="447" spans="1:12" ht="24" customHeight="1">
      <c r="A447" s="1" t="s">
        <v>7</v>
      </c>
      <c r="B447" s="44" t="s">
        <v>906</v>
      </c>
      <c r="C447" s="73" t="s">
        <v>1044</v>
      </c>
      <c r="D447" s="94">
        <v>900</v>
      </c>
      <c r="E447" s="94">
        <v>90095</v>
      </c>
      <c r="F447" s="94" t="s">
        <v>337</v>
      </c>
      <c r="G447" s="47">
        <f t="shared" si="24"/>
        <v>1000000</v>
      </c>
      <c r="H447" s="47">
        <v>1000000</v>
      </c>
      <c r="I447" s="47"/>
      <c r="K447" s="18"/>
      <c r="L447" s="18"/>
    </row>
    <row r="448" spans="1:12" ht="24" customHeight="1">
      <c r="A448" s="1" t="s">
        <v>7</v>
      </c>
      <c r="B448" s="33" t="s">
        <v>553</v>
      </c>
      <c r="C448" s="56" t="s">
        <v>554</v>
      </c>
      <c r="D448" s="84">
        <v>900</v>
      </c>
      <c r="E448" s="84">
        <v>90001</v>
      </c>
      <c r="F448" s="84" t="s">
        <v>340</v>
      </c>
      <c r="G448" s="38">
        <f>H448</f>
        <v>5000000</v>
      </c>
      <c r="H448" s="38">
        <v>5000000</v>
      </c>
      <c r="I448" s="38"/>
      <c r="K448" s="18"/>
      <c r="L448" s="18"/>
    </row>
    <row r="449" spans="1:12" ht="24" customHeight="1">
      <c r="A449" s="1" t="s">
        <v>7</v>
      </c>
      <c r="B449" s="33" t="s">
        <v>924</v>
      </c>
      <c r="C449" s="56" t="s">
        <v>575</v>
      </c>
      <c r="D449" s="75">
        <v>900</v>
      </c>
      <c r="E449" s="75">
        <v>90095</v>
      </c>
      <c r="F449" s="75" t="s">
        <v>96</v>
      </c>
      <c r="G449" s="38">
        <f>H449+I449</f>
        <v>200000</v>
      </c>
      <c r="H449" s="38">
        <v>200000</v>
      </c>
      <c r="I449" s="38"/>
      <c r="K449" s="18"/>
      <c r="L449" s="18"/>
    </row>
    <row r="450" spans="1:12" ht="24" customHeight="1">
      <c r="A450" s="1" t="s">
        <v>7</v>
      </c>
      <c r="B450" s="33" t="s">
        <v>1004</v>
      </c>
      <c r="C450" s="56" t="s">
        <v>785</v>
      </c>
      <c r="D450" s="75">
        <v>900</v>
      </c>
      <c r="E450" s="75">
        <v>90095</v>
      </c>
      <c r="F450" s="75" t="s">
        <v>337</v>
      </c>
      <c r="G450" s="38">
        <f>H450+I450</f>
        <v>50000</v>
      </c>
      <c r="H450" s="38">
        <v>50000</v>
      </c>
      <c r="I450" s="38"/>
      <c r="K450" s="18"/>
      <c r="L450" s="18"/>
    </row>
    <row r="451" spans="1:12" ht="24" customHeight="1">
      <c r="A451" s="1" t="s">
        <v>7</v>
      </c>
      <c r="B451" s="44" t="s">
        <v>555</v>
      </c>
      <c r="C451" s="45" t="s">
        <v>556</v>
      </c>
      <c r="D451" s="94">
        <v>900</v>
      </c>
      <c r="E451" s="94">
        <v>90095</v>
      </c>
      <c r="F451" s="94" t="s">
        <v>337</v>
      </c>
      <c r="G451" s="47">
        <f t="shared" ref="G451:G463" si="25">H451+I451</f>
        <v>700000</v>
      </c>
      <c r="H451" s="47">
        <v>700000</v>
      </c>
      <c r="I451" s="47"/>
      <c r="K451" s="18"/>
      <c r="L451" s="18"/>
    </row>
    <row r="452" spans="1:12" ht="24" customHeight="1">
      <c r="A452" s="1" t="s">
        <v>7</v>
      </c>
      <c r="B452" s="33" t="s">
        <v>557</v>
      </c>
      <c r="C452" s="56" t="s">
        <v>558</v>
      </c>
      <c r="D452" s="75">
        <v>900</v>
      </c>
      <c r="E452" s="75">
        <v>90095</v>
      </c>
      <c r="F452" s="75" t="s">
        <v>337</v>
      </c>
      <c r="G452" s="38">
        <f t="shared" si="25"/>
        <v>500000</v>
      </c>
      <c r="H452" s="38">
        <v>500000</v>
      </c>
      <c r="I452" s="38"/>
      <c r="K452" s="18"/>
      <c r="L452" s="18"/>
    </row>
    <row r="453" spans="1:12" ht="24" customHeight="1">
      <c r="A453" s="1" t="s">
        <v>7</v>
      </c>
      <c r="B453" s="44" t="s">
        <v>559</v>
      </c>
      <c r="C453" s="45" t="s">
        <v>560</v>
      </c>
      <c r="D453" s="94">
        <v>900</v>
      </c>
      <c r="E453" s="94">
        <v>90095</v>
      </c>
      <c r="F453" s="94" t="s">
        <v>337</v>
      </c>
      <c r="G453" s="47">
        <f t="shared" si="25"/>
        <v>500000</v>
      </c>
      <c r="H453" s="47">
        <v>500000</v>
      </c>
      <c r="I453" s="47"/>
      <c r="K453" s="18"/>
      <c r="L453" s="18"/>
    </row>
    <row r="454" spans="1:12" ht="24" customHeight="1">
      <c r="A454" s="1" t="s">
        <v>7</v>
      </c>
      <c r="B454" s="44" t="s">
        <v>561</v>
      </c>
      <c r="C454" s="73" t="s">
        <v>562</v>
      </c>
      <c r="D454" s="94">
        <v>900</v>
      </c>
      <c r="E454" s="94">
        <v>90095</v>
      </c>
      <c r="F454" s="94" t="s">
        <v>337</v>
      </c>
      <c r="G454" s="47">
        <f t="shared" si="25"/>
        <v>1000000</v>
      </c>
      <c r="H454" s="47">
        <v>1000000</v>
      </c>
      <c r="I454" s="47"/>
      <c r="K454" s="18"/>
      <c r="L454" s="18"/>
    </row>
    <row r="455" spans="1:12" ht="24" customHeight="1">
      <c r="A455" s="1" t="s">
        <v>7</v>
      </c>
      <c r="B455" s="33" t="s">
        <v>563</v>
      </c>
      <c r="C455" s="34" t="s">
        <v>564</v>
      </c>
      <c r="D455" s="75">
        <v>900</v>
      </c>
      <c r="E455" s="75">
        <v>90095</v>
      </c>
      <c r="F455" s="75" t="s">
        <v>337</v>
      </c>
      <c r="G455" s="38">
        <f t="shared" si="25"/>
        <v>2000000</v>
      </c>
      <c r="H455" s="38">
        <v>2000000</v>
      </c>
      <c r="I455" s="38"/>
      <c r="K455" s="18"/>
      <c r="L455" s="18"/>
    </row>
    <row r="456" spans="1:12" ht="24" customHeight="1">
      <c r="A456" s="1" t="s">
        <v>7</v>
      </c>
      <c r="B456" s="44" t="s">
        <v>565</v>
      </c>
      <c r="C456" s="45" t="s">
        <v>566</v>
      </c>
      <c r="D456" s="94">
        <v>900</v>
      </c>
      <c r="E456" s="94">
        <v>90095</v>
      </c>
      <c r="F456" s="94" t="s">
        <v>337</v>
      </c>
      <c r="G456" s="47">
        <f t="shared" si="25"/>
        <v>3000000</v>
      </c>
      <c r="H456" s="47">
        <v>3000000</v>
      </c>
      <c r="I456" s="47"/>
      <c r="K456" s="18"/>
      <c r="L456" s="18"/>
    </row>
    <row r="457" spans="1:12" ht="24" customHeight="1">
      <c r="A457" s="1" t="s">
        <v>7</v>
      </c>
      <c r="B457" s="44" t="s">
        <v>567</v>
      </c>
      <c r="C457" s="73" t="s">
        <v>568</v>
      </c>
      <c r="D457" s="94">
        <v>900</v>
      </c>
      <c r="E457" s="94">
        <v>90095</v>
      </c>
      <c r="F457" s="94" t="s">
        <v>337</v>
      </c>
      <c r="G457" s="47">
        <f t="shared" si="25"/>
        <v>100000</v>
      </c>
      <c r="H457" s="47">
        <v>100000</v>
      </c>
      <c r="I457" s="47"/>
      <c r="K457" s="18"/>
      <c r="L457" s="18"/>
    </row>
    <row r="458" spans="1:12" ht="24" customHeight="1">
      <c r="A458" s="1" t="s">
        <v>7</v>
      </c>
      <c r="B458" s="33" t="s">
        <v>569</v>
      </c>
      <c r="C458" s="34" t="s">
        <v>570</v>
      </c>
      <c r="D458" s="75">
        <v>900</v>
      </c>
      <c r="E458" s="75">
        <v>90095</v>
      </c>
      <c r="F458" s="75" t="s">
        <v>337</v>
      </c>
      <c r="G458" s="38">
        <f t="shared" si="25"/>
        <v>44280</v>
      </c>
      <c r="H458" s="38">
        <v>44280</v>
      </c>
      <c r="I458" s="38"/>
      <c r="K458" s="18"/>
      <c r="L458" s="18"/>
    </row>
    <row r="459" spans="1:12" ht="24" customHeight="1">
      <c r="A459" s="1" t="s">
        <v>7</v>
      </c>
      <c r="B459" s="44" t="s">
        <v>571</v>
      </c>
      <c r="C459" s="73" t="s">
        <v>572</v>
      </c>
      <c r="D459" s="94">
        <v>900</v>
      </c>
      <c r="E459" s="94">
        <v>90095</v>
      </c>
      <c r="F459" s="94" t="s">
        <v>337</v>
      </c>
      <c r="G459" s="47">
        <f t="shared" si="25"/>
        <v>500000</v>
      </c>
      <c r="H459" s="47">
        <v>500000</v>
      </c>
      <c r="I459" s="47"/>
      <c r="K459" s="18"/>
      <c r="L459" s="18"/>
    </row>
    <row r="460" spans="1:12" ht="34.200000000000003">
      <c r="A460" s="1" t="s">
        <v>7</v>
      </c>
      <c r="B460" s="44" t="s">
        <v>573</v>
      </c>
      <c r="C460" s="45" t="s">
        <v>574</v>
      </c>
      <c r="D460" s="94">
        <v>900</v>
      </c>
      <c r="E460" s="94">
        <v>90095</v>
      </c>
      <c r="F460" s="94" t="s">
        <v>337</v>
      </c>
      <c r="G460" s="47">
        <f t="shared" si="25"/>
        <v>1000000</v>
      </c>
      <c r="H460" s="47">
        <v>1000000</v>
      </c>
      <c r="I460" s="47"/>
      <c r="K460" s="18"/>
      <c r="L460" s="18"/>
    </row>
    <row r="461" spans="1:12" ht="22.5" customHeight="1">
      <c r="A461" s="1" t="s">
        <v>7</v>
      </c>
      <c r="B461" s="29"/>
      <c r="C461" s="30" t="s">
        <v>576</v>
      </c>
      <c r="D461" s="29"/>
      <c r="E461" s="29"/>
      <c r="F461" s="31"/>
      <c r="G461" s="15">
        <f t="shared" si="25"/>
        <v>6400000</v>
      </c>
      <c r="H461" s="15">
        <f>H462</f>
        <v>6400000</v>
      </c>
      <c r="I461" s="15"/>
      <c r="K461" s="18"/>
      <c r="L461" s="18"/>
    </row>
    <row r="462" spans="1:12" ht="22.5" customHeight="1">
      <c r="A462" s="1" t="s">
        <v>7</v>
      </c>
      <c r="B462" s="29"/>
      <c r="C462" s="30" t="s">
        <v>577</v>
      </c>
      <c r="D462" s="29"/>
      <c r="E462" s="29"/>
      <c r="F462" s="31"/>
      <c r="G462" s="15">
        <f t="shared" si="25"/>
        <v>6400000</v>
      </c>
      <c r="H462" s="15">
        <f>H463+H466+H467+H468+H469</f>
        <v>6400000</v>
      </c>
      <c r="I462" s="15"/>
      <c r="J462" s="18"/>
      <c r="K462" s="18"/>
      <c r="L462" s="18"/>
    </row>
    <row r="463" spans="1:12" ht="24" customHeight="1">
      <c r="A463" s="1" t="s">
        <v>7</v>
      </c>
      <c r="B463" s="44" t="s">
        <v>578</v>
      </c>
      <c r="C463" s="79" t="s">
        <v>579</v>
      </c>
      <c r="D463" s="44"/>
      <c r="E463" s="44"/>
      <c r="F463" s="94"/>
      <c r="G463" s="47">
        <f t="shared" si="25"/>
        <v>1600000</v>
      </c>
      <c r="H463" s="47">
        <f>+H464+H465</f>
        <v>1600000</v>
      </c>
      <c r="I463" s="15"/>
      <c r="K463" s="18"/>
      <c r="L463" s="18"/>
    </row>
    <row r="464" spans="1:12">
      <c r="A464" s="1" t="s">
        <v>7</v>
      </c>
      <c r="B464" s="33"/>
      <c r="C464" s="81"/>
      <c r="D464" s="33">
        <v>700</v>
      </c>
      <c r="E464" s="33">
        <v>70005</v>
      </c>
      <c r="F464" s="75" t="s">
        <v>75</v>
      </c>
      <c r="G464" s="38">
        <f>+H464+I464</f>
        <v>1400000</v>
      </c>
      <c r="H464" s="38">
        <v>1400000</v>
      </c>
      <c r="I464" s="74"/>
      <c r="K464" s="18"/>
      <c r="L464" s="18"/>
    </row>
    <row r="465" spans="1:12">
      <c r="A465" s="1" t="s">
        <v>7</v>
      </c>
      <c r="B465" s="39"/>
      <c r="C465" s="156"/>
      <c r="D465" s="39">
        <v>700</v>
      </c>
      <c r="E465" s="39">
        <v>70007</v>
      </c>
      <c r="F465" s="87" t="s">
        <v>75</v>
      </c>
      <c r="G465" s="43">
        <f>+H465+I465</f>
        <v>200000</v>
      </c>
      <c r="H465" s="43">
        <v>200000</v>
      </c>
      <c r="I465" s="72"/>
      <c r="K465" s="18"/>
      <c r="L465" s="18"/>
    </row>
    <row r="466" spans="1:12" ht="24" customHeight="1">
      <c r="A466" s="1" t="s">
        <v>7</v>
      </c>
      <c r="B466" s="44" t="s">
        <v>580</v>
      </c>
      <c r="C466" s="73" t="s">
        <v>581</v>
      </c>
      <c r="D466" s="44">
        <v>700</v>
      </c>
      <c r="E466" s="44">
        <v>70095</v>
      </c>
      <c r="F466" s="94" t="s">
        <v>63</v>
      </c>
      <c r="G466" s="47">
        <f>H466+I466</f>
        <v>1400000</v>
      </c>
      <c r="H466" s="47">
        <v>1400000</v>
      </c>
      <c r="I466" s="15"/>
      <c r="K466" s="18"/>
      <c r="L466" s="18"/>
    </row>
    <row r="467" spans="1:12" ht="24" customHeight="1">
      <c r="A467" s="1" t="s">
        <v>7</v>
      </c>
      <c r="B467" s="33" t="s">
        <v>582</v>
      </c>
      <c r="C467" s="56" t="s">
        <v>583</v>
      </c>
      <c r="D467" s="33">
        <v>700</v>
      </c>
      <c r="E467" s="33">
        <v>70095</v>
      </c>
      <c r="F467" s="75" t="s">
        <v>63</v>
      </c>
      <c r="G467" s="38">
        <f>+H467+I467</f>
        <v>1300000</v>
      </c>
      <c r="H467" s="38">
        <v>1300000</v>
      </c>
      <c r="I467" s="74"/>
      <c r="K467" s="18"/>
      <c r="L467" s="18"/>
    </row>
    <row r="468" spans="1:12" ht="24" customHeight="1">
      <c r="A468" s="1" t="s">
        <v>7</v>
      </c>
      <c r="B468" s="33" t="s">
        <v>584</v>
      </c>
      <c r="C468" s="56" t="s">
        <v>585</v>
      </c>
      <c r="D468" s="33">
        <v>700</v>
      </c>
      <c r="E468" s="33">
        <v>70095</v>
      </c>
      <c r="F468" s="75" t="s">
        <v>63</v>
      </c>
      <c r="G468" s="38">
        <f>+H468+I468</f>
        <v>1400000</v>
      </c>
      <c r="H468" s="38">
        <v>1400000</v>
      </c>
      <c r="I468" s="74"/>
      <c r="K468" s="18"/>
      <c r="L468" s="18"/>
    </row>
    <row r="469" spans="1:12" ht="24" customHeight="1">
      <c r="A469" s="1" t="s">
        <v>7</v>
      </c>
      <c r="B469" s="44" t="s">
        <v>586</v>
      </c>
      <c r="C469" s="73" t="s">
        <v>587</v>
      </c>
      <c r="D469" s="44">
        <v>700</v>
      </c>
      <c r="E469" s="44">
        <v>70095</v>
      </c>
      <c r="F469" s="94" t="s">
        <v>63</v>
      </c>
      <c r="G469" s="47">
        <f>+H469+I469</f>
        <v>700000</v>
      </c>
      <c r="H469" s="47">
        <v>700000</v>
      </c>
      <c r="I469" s="15"/>
      <c r="K469" s="18"/>
      <c r="L469" s="18"/>
    </row>
    <row r="470" spans="1:12" ht="22.5" customHeight="1">
      <c r="A470" s="1" t="s">
        <v>7</v>
      </c>
      <c r="B470" s="29"/>
      <c r="C470" s="30" t="s">
        <v>588</v>
      </c>
      <c r="D470" s="29"/>
      <c r="E470" s="29"/>
      <c r="F470" s="31"/>
      <c r="G470" s="15">
        <f>H470+I470</f>
        <v>71740996</v>
      </c>
      <c r="H470" s="15">
        <f>H471</f>
        <v>59900996</v>
      </c>
      <c r="I470" s="15">
        <f>I471</f>
        <v>11840000</v>
      </c>
      <c r="K470" s="18"/>
      <c r="L470" s="18"/>
    </row>
    <row r="471" spans="1:12" ht="24">
      <c r="A471" s="1" t="s">
        <v>7</v>
      </c>
      <c r="B471" s="29"/>
      <c r="C471" s="30" t="s">
        <v>589</v>
      </c>
      <c r="D471" s="29"/>
      <c r="E471" s="29"/>
      <c r="F471" s="31"/>
      <c r="G471" s="15">
        <f>H471+I471</f>
        <v>71740996</v>
      </c>
      <c r="H471" s="15">
        <f>H472+H475+H476+H477+H478+H479+H480+H481+H482+H483+H484+H485+H487+H497+H498+H499+H500+H501+H507+H509+H514+H519+H520+H521+H522+H523+H489+H517+H490+H491+H492+H496+H502+H503+H504+H505+H506+H518+H508+H510+H511+H512+H513+H515+H493+H494+H495+H488+H516+H524+H525</f>
        <v>59900996</v>
      </c>
      <c r="I471" s="15">
        <f>I472+I475+I476+I477+I478+I479+I480+I481+I482+I483+I484+I485+I487+I497+I498+I499+I500+I501+I507+I509+I514+I519+I520+I521+I522+I523+I489+I517+I490+I491+I492+I496+I502+I503+I504+I505+I506+I518+I508+I510+I511+I512+I513+I515+I493+I494+I495+I488+I516+I524+I525</f>
        <v>11840000</v>
      </c>
      <c r="K471" s="18"/>
      <c r="L471" s="18"/>
    </row>
    <row r="472" spans="1:12" ht="24" customHeight="1">
      <c r="A472" s="1" t="s">
        <v>7</v>
      </c>
      <c r="B472" s="35" t="s">
        <v>590</v>
      </c>
      <c r="C472" s="130" t="s">
        <v>591</v>
      </c>
      <c r="D472" s="33"/>
      <c r="E472" s="33"/>
      <c r="F472" s="33"/>
      <c r="G472" s="42">
        <f>H472+I472</f>
        <v>11001500</v>
      </c>
      <c r="H472" s="42">
        <f>+H473+H474</f>
        <v>11001500</v>
      </c>
      <c r="I472" s="42"/>
      <c r="K472" s="18"/>
      <c r="L472" s="18"/>
    </row>
    <row r="473" spans="1:12">
      <c r="A473" s="1" t="s">
        <v>7</v>
      </c>
      <c r="B473" s="39"/>
      <c r="C473" s="131" t="s">
        <v>350</v>
      </c>
      <c r="D473" s="39">
        <v>801</v>
      </c>
      <c r="E473" s="39">
        <v>80195</v>
      </c>
      <c r="F473" s="39" t="s">
        <v>592</v>
      </c>
      <c r="G473" s="43">
        <f>+H473+I473</f>
        <v>5728000</v>
      </c>
      <c r="H473" s="43">
        <v>5728000</v>
      </c>
      <c r="I473" s="43"/>
      <c r="K473" s="18"/>
      <c r="L473" s="18"/>
    </row>
    <row r="474" spans="1:12">
      <c r="A474" s="1" t="s">
        <v>7</v>
      </c>
      <c r="B474" s="44"/>
      <c r="C474" s="176" t="s">
        <v>12</v>
      </c>
      <c r="D474" s="44">
        <v>801</v>
      </c>
      <c r="E474" s="44">
        <v>80195</v>
      </c>
      <c r="F474" s="44" t="s">
        <v>592</v>
      </c>
      <c r="G474" s="47">
        <f>+H474+I474</f>
        <v>5273500</v>
      </c>
      <c r="H474" s="47">
        <v>5273500</v>
      </c>
      <c r="I474" s="47"/>
      <c r="K474" s="18"/>
      <c r="L474" s="18"/>
    </row>
    <row r="475" spans="1:12" ht="24" customHeight="1">
      <c r="A475" s="1" t="s">
        <v>7</v>
      </c>
      <c r="B475" s="39" t="s">
        <v>593</v>
      </c>
      <c r="C475" s="132" t="s">
        <v>594</v>
      </c>
      <c r="D475" s="39">
        <v>801</v>
      </c>
      <c r="E475" s="39">
        <v>80101</v>
      </c>
      <c r="F475" s="39" t="s">
        <v>592</v>
      </c>
      <c r="G475" s="43">
        <f t="shared" ref="G475:G480" si="26">H475+I475</f>
        <v>13000000</v>
      </c>
      <c r="H475" s="43">
        <v>13000000</v>
      </c>
      <c r="I475" s="72"/>
      <c r="K475" s="18"/>
      <c r="L475" s="18"/>
    </row>
    <row r="476" spans="1:12" ht="24" customHeight="1">
      <c r="A476" s="1" t="s">
        <v>7</v>
      </c>
      <c r="B476" s="55" t="s">
        <v>595</v>
      </c>
      <c r="C476" s="104" t="s">
        <v>596</v>
      </c>
      <c r="D476" s="46">
        <v>900</v>
      </c>
      <c r="E476" s="46">
        <v>90005</v>
      </c>
      <c r="F476" s="121" t="s">
        <v>337</v>
      </c>
      <c r="G476" s="47">
        <f t="shared" si="26"/>
        <v>403000</v>
      </c>
      <c r="H476" s="47">
        <f>103000+300000</f>
        <v>403000</v>
      </c>
      <c r="I476" s="47"/>
      <c r="K476" s="18"/>
      <c r="L476" s="18"/>
    </row>
    <row r="477" spans="1:12" ht="24" customHeight="1">
      <c r="A477" s="1" t="s">
        <v>7</v>
      </c>
      <c r="B477" s="33" t="s">
        <v>597</v>
      </c>
      <c r="C477" s="34" t="s">
        <v>598</v>
      </c>
      <c r="D477" s="33">
        <v>801</v>
      </c>
      <c r="E477" s="33">
        <v>80195</v>
      </c>
      <c r="F477" s="33" t="s">
        <v>592</v>
      </c>
      <c r="G477" s="38">
        <f t="shared" si="26"/>
        <v>3900000</v>
      </c>
      <c r="H477" s="38">
        <f>2000000+1500000+400000</f>
        <v>3900000</v>
      </c>
      <c r="I477" s="164"/>
      <c r="K477" s="18"/>
      <c r="L477" s="18"/>
    </row>
    <row r="478" spans="1:12" ht="24" customHeight="1">
      <c r="A478" s="1" t="s">
        <v>7</v>
      </c>
      <c r="B478" s="44" t="s">
        <v>599</v>
      </c>
      <c r="C478" s="45" t="s">
        <v>600</v>
      </c>
      <c r="D478" s="44">
        <v>801</v>
      </c>
      <c r="E478" s="44">
        <v>80101</v>
      </c>
      <c r="F478" s="44" t="s">
        <v>592</v>
      </c>
      <c r="G478" s="47">
        <f t="shared" si="26"/>
        <v>2193936</v>
      </c>
      <c r="H478" s="47">
        <v>2193936</v>
      </c>
      <c r="I478" s="165"/>
      <c r="K478" s="18"/>
      <c r="L478" s="18"/>
    </row>
    <row r="479" spans="1:12" ht="24" customHeight="1">
      <c r="A479" s="1" t="s">
        <v>7</v>
      </c>
      <c r="B479" s="44" t="s">
        <v>601</v>
      </c>
      <c r="C479" s="104" t="s">
        <v>602</v>
      </c>
      <c r="D479" s="44">
        <v>854</v>
      </c>
      <c r="E479" s="44">
        <v>85410</v>
      </c>
      <c r="F479" s="44" t="s">
        <v>603</v>
      </c>
      <c r="G479" s="47">
        <f t="shared" si="26"/>
        <v>150000</v>
      </c>
      <c r="H479" s="47"/>
      <c r="I479" s="47">
        <v>150000</v>
      </c>
      <c r="K479" s="18"/>
      <c r="L479" s="18"/>
    </row>
    <row r="480" spans="1:12" ht="24" customHeight="1">
      <c r="A480" s="1" t="s">
        <v>7</v>
      </c>
      <c r="B480" s="39" t="s">
        <v>604</v>
      </c>
      <c r="C480" s="92" t="s">
        <v>605</v>
      </c>
      <c r="D480" s="39">
        <v>854</v>
      </c>
      <c r="E480" s="39">
        <v>85495</v>
      </c>
      <c r="F480" s="87" t="s">
        <v>592</v>
      </c>
      <c r="G480" s="43">
        <f t="shared" si="26"/>
        <v>7500000</v>
      </c>
      <c r="H480" s="43"/>
      <c r="I480" s="43">
        <v>7500000</v>
      </c>
      <c r="K480" s="18"/>
      <c r="L480" s="18"/>
    </row>
    <row r="481" spans="1:12" ht="24" customHeight="1">
      <c r="A481" s="1" t="s">
        <v>7</v>
      </c>
      <c r="B481" s="44" t="s">
        <v>606</v>
      </c>
      <c r="C481" s="93" t="s">
        <v>607</v>
      </c>
      <c r="D481" s="44">
        <v>801</v>
      </c>
      <c r="E481" s="44">
        <v>80195</v>
      </c>
      <c r="F481" s="94" t="s">
        <v>608</v>
      </c>
      <c r="G481" s="145">
        <f>H481</f>
        <v>455400</v>
      </c>
      <c r="H481" s="145">
        <v>455400</v>
      </c>
      <c r="I481" s="145"/>
      <c r="K481" s="18"/>
      <c r="L481" s="18"/>
    </row>
    <row r="482" spans="1:12" ht="24" customHeight="1">
      <c r="A482" s="1" t="s">
        <v>7</v>
      </c>
      <c r="B482" s="44" t="s">
        <v>609</v>
      </c>
      <c r="C482" s="93" t="s">
        <v>610</v>
      </c>
      <c r="D482" s="46">
        <v>801</v>
      </c>
      <c r="E482" s="46">
        <v>80120</v>
      </c>
      <c r="F482" s="94" t="s">
        <v>592</v>
      </c>
      <c r="G482" s="47">
        <f t="shared" ref="G482:G487" si="27">H482+I482</f>
        <v>2000000</v>
      </c>
      <c r="H482" s="47"/>
      <c r="I482" s="47">
        <v>2000000</v>
      </c>
      <c r="K482" s="18"/>
      <c r="L482" s="18"/>
    </row>
    <row r="483" spans="1:12" ht="24" customHeight="1">
      <c r="A483" s="1" t="s">
        <v>7</v>
      </c>
      <c r="B483" s="44" t="s">
        <v>611</v>
      </c>
      <c r="C483" s="79" t="s">
        <v>612</v>
      </c>
      <c r="D483" s="46">
        <v>801</v>
      </c>
      <c r="E483" s="46">
        <v>80195</v>
      </c>
      <c r="F483" s="94" t="s">
        <v>592</v>
      </c>
      <c r="G483" s="47">
        <f t="shared" si="27"/>
        <v>4000000</v>
      </c>
      <c r="H483" s="47">
        <v>4000000</v>
      </c>
      <c r="I483" s="47"/>
      <c r="K483" s="18"/>
      <c r="L483" s="18"/>
    </row>
    <row r="484" spans="1:12" ht="24" customHeight="1">
      <c r="A484" s="1" t="s">
        <v>7</v>
      </c>
      <c r="B484" s="44" t="s">
        <v>613</v>
      </c>
      <c r="C484" s="79" t="s">
        <v>614</v>
      </c>
      <c r="D484" s="46">
        <v>801</v>
      </c>
      <c r="E484" s="46">
        <v>80195</v>
      </c>
      <c r="F484" s="94" t="s">
        <v>592</v>
      </c>
      <c r="G484" s="47">
        <f t="shared" si="27"/>
        <v>2000000</v>
      </c>
      <c r="H484" s="47">
        <v>2000000</v>
      </c>
      <c r="I484" s="47"/>
      <c r="K484" s="18"/>
      <c r="L484" s="18"/>
    </row>
    <row r="485" spans="1:12" ht="24" customHeight="1">
      <c r="A485" s="1" t="s">
        <v>7</v>
      </c>
      <c r="B485" s="33" t="s">
        <v>615</v>
      </c>
      <c r="C485" s="155" t="s">
        <v>616</v>
      </c>
      <c r="D485" s="75"/>
      <c r="E485" s="75"/>
      <c r="F485" s="75"/>
      <c r="G485" s="38">
        <f t="shared" si="27"/>
        <v>140000</v>
      </c>
      <c r="H485" s="38">
        <f>H486</f>
        <v>140000</v>
      </c>
      <c r="I485" s="38"/>
      <c r="K485" s="18"/>
      <c r="L485" s="18"/>
    </row>
    <row r="486" spans="1:12">
      <c r="A486" s="1" t="s">
        <v>7</v>
      </c>
      <c r="B486" s="39"/>
      <c r="C486" s="86" t="s">
        <v>25</v>
      </c>
      <c r="D486" s="39">
        <v>801</v>
      </c>
      <c r="E486" s="39">
        <v>80195</v>
      </c>
      <c r="F486" s="87" t="s">
        <v>617</v>
      </c>
      <c r="G486" s="43">
        <f t="shared" si="27"/>
        <v>140000</v>
      </c>
      <c r="H486" s="43">
        <v>140000</v>
      </c>
      <c r="I486" s="43"/>
      <c r="K486" s="18"/>
      <c r="L486" s="18"/>
    </row>
    <row r="487" spans="1:12" ht="24" customHeight="1">
      <c r="A487" s="1" t="s">
        <v>7</v>
      </c>
      <c r="B487" s="39" t="s">
        <v>618</v>
      </c>
      <c r="C487" s="45" t="s">
        <v>619</v>
      </c>
      <c r="D487" s="46">
        <v>801</v>
      </c>
      <c r="E487" s="46">
        <v>80101</v>
      </c>
      <c r="F487" s="94" t="s">
        <v>592</v>
      </c>
      <c r="G487" s="43">
        <f t="shared" si="27"/>
        <v>700000</v>
      </c>
      <c r="H487" s="43">
        <v>700000</v>
      </c>
      <c r="I487" s="43"/>
      <c r="K487" s="18"/>
      <c r="L487" s="18"/>
    </row>
    <row r="488" spans="1:12" ht="24" customHeight="1">
      <c r="A488" s="1" t="s">
        <v>7</v>
      </c>
      <c r="B488" s="44" t="s">
        <v>914</v>
      </c>
      <c r="C488" s="79" t="s">
        <v>973</v>
      </c>
      <c r="D488" s="46">
        <v>801</v>
      </c>
      <c r="E488" s="46">
        <v>80101</v>
      </c>
      <c r="F488" s="87" t="s">
        <v>780</v>
      </c>
      <c r="G488" s="43">
        <f>H488</f>
        <v>700000</v>
      </c>
      <c r="H488" s="47">
        <v>700000</v>
      </c>
      <c r="I488" s="47"/>
      <c r="K488" s="18"/>
      <c r="L488" s="18"/>
    </row>
    <row r="489" spans="1:12" ht="24" customHeight="1">
      <c r="A489" s="1" t="s">
        <v>7</v>
      </c>
      <c r="B489" s="44" t="s">
        <v>917</v>
      </c>
      <c r="C489" s="79" t="s">
        <v>786</v>
      </c>
      <c r="D489" s="46">
        <v>801</v>
      </c>
      <c r="E489" s="46">
        <v>80104</v>
      </c>
      <c r="F489" s="94" t="s">
        <v>592</v>
      </c>
      <c r="G489" s="47">
        <f>H489+I489</f>
        <v>50000</v>
      </c>
      <c r="H489" s="47">
        <v>50000</v>
      </c>
      <c r="I489" s="47"/>
      <c r="K489" s="18"/>
      <c r="L489" s="18"/>
    </row>
    <row r="490" spans="1:12" ht="24" customHeight="1">
      <c r="A490" s="1" t="s">
        <v>7</v>
      </c>
      <c r="B490" s="44" t="s">
        <v>929</v>
      </c>
      <c r="C490" s="79" t="s">
        <v>814</v>
      </c>
      <c r="D490" s="46">
        <v>801</v>
      </c>
      <c r="E490" s="46">
        <v>80104</v>
      </c>
      <c r="F490" s="94" t="s">
        <v>815</v>
      </c>
      <c r="G490" s="47">
        <f>H490+I490</f>
        <v>100000</v>
      </c>
      <c r="H490" s="47">
        <v>100000</v>
      </c>
      <c r="I490" s="47"/>
      <c r="K490" s="18"/>
      <c r="L490" s="18"/>
    </row>
    <row r="491" spans="1:12" ht="24" customHeight="1">
      <c r="A491" s="1" t="s">
        <v>7</v>
      </c>
      <c r="B491" s="44" t="s">
        <v>938</v>
      </c>
      <c r="C491" s="79" t="s">
        <v>812</v>
      </c>
      <c r="D491" s="46">
        <v>801</v>
      </c>
      <c r="E491" s="46">
        <v>80104</v>
      </c>
      <c r="F491" s="94" t="s">
        <v>813</v>
      </c>
      <c r="G491" s="47">
        <f>H491+I491</f>
        <v>200000</v>
      </c>
      <c r="H491" s="47">
        <v>200000</v>
      </c>
      <c r="I491" s="47"/>
      <c r="K491" s="18"/>
      <c r="L491" s="18"/>
    </row>
    <row r="492" spans="1:12" ht="24" customHeight="1">
      <c r="A492" s="1" t="s">
        <v>7</v>
      </c>
      <c r="B492" s="44" t="s">
        <v>959</v>
      </c>
      <c r="C492" s="79" t="s">
        <v>788</v>
      </c>
      <c r="D492" s="46">
        <v>801</v>
      </c>
      <c r="E492" s="46">
        <v>80104</v>
      </c>
      <c r="F492" s="94" t="s">
        <v>592</v>
      </c>
      <c r="G492" s="47">
        <f>H492+I492</f>
        <v>150000</v>
      </c>
      <c r="H492" s="47">
        <v>150000</v>
      </c>
      <c r="I492" s="47"/>
      <c r="K492" s="18"/>
      <c r="L492" s="18"/>
    </row>
    <row r="493" spans="1:12" ht="24" customHeight="1">
      <c r="A493" s="1" t="s">
        <v>7</v>
      </c>
      <c r="B493" s="44" t="s">
        <v>962</v>
      </c>
      <c r="C493" s="79" t="s">
        <v>789</v>
      </c>
      <c r="D493" s="46">
        <v>801</v>
      </c>
      <c r="E493" s="46">
        <v>80101</v>
      </c>
      <c r="F493" s="94" t="s">
        <v>592</v>
      </c>
      <c r="G493" s="47">
        <f t="shared" ref="G493:G495" si="28">H493+I493</f>
        <v>350000</v>
      </c>
      <c r="H493" s="47">
        <v>350000</v>
      </c>
      <c r="I493" s="47"/>
      <c r="K493" s="18"/>
      <c r="L493" s="18"/>
    </row>
    <row r="494" spans="1:12" ht="24" customHeight="1">
      <c r="A494" s="1" t="s">
        <v>7</v>
      </c>
      <c r="B494" s="44" t="s">
        <v>964</v>
      </c>
      <c r="C494" s="79" t="s">
        <v>963</v>
      </c>
      <c r="D494" s="46">
        <v>801</v>
      </c>
      <c r="E494" s="46">
        <v>80104</v>
      </c>
      <c r="F494" s="94" t="s">
        <v>804</v>
      </c>
      <c r="G494" s="47">
        <f t="shared" si="28"/>
        <v>150000</v>
      </c>
      <c r="H494" s="47">
        <v>150000</v>
      </c>
      <c r="I494" s="47"/>
      <c r="K494" s="18"/>
      <c r="L494" s="18"/>
    </row>
    <row r="495" spans="1:12" ht="24" customHeight="1">
      <c r="A495" s="1" t="s">
        <v>7</v>
      </c>
      <c r="B495" s="44" t="s">
        <v>965</v>
      </c>
      <c r="C495" s="79" t="s">
        <v>980</v>
      </c>
      <c r="D495" s="46">
        <v>801</v>
      </c>
      <c r="E495" s="46">
        <v>80101</v>
      </c>
      <c r="F495" s="94" t="s">
        <v>825</v>
      </c>
      <c r="G495" s="47">
        <f t="shared" si="28"/>
        <v>350000</v>
      </c>
      <c r="H495" s="47">
        <v>350000</v>
      </c>
      <c r="I495" s="47"/>
      <c r="K495" s="18"/>
      <c r="L495" s="18"/>
    </row>
    <row r="496" spans="1:12" ht="24" customHeight="1">
      <c r="A496" s="1" t="s">
        <v>7</v>
      </c>
      <c r="B496" s="44" t="s">
        <v>990</v>
      </c>
      <c r="C496" s="79" t="s">
        <v>989</v>
      </c>
      <c r="D496" s="46">
        <v>801</v>
      </c>
      <c r="E496" s="46">
        <v>80104</v>
      </c>
      <c r="F496" s="94" t="s">
        <v>809</v>
      </c>
      <c r="G496" s="47">
        <f>H496+I496</f>
        <v>300000</v>
      </c>
      <c r="H496" s="47">
        <v>300000</v>
      </c>
      <c r="I496" s="47"/>
      <c r="K496" s="18"/>
      <c r="L496" s="18"/>
    </row>
    <row r="497" spans="1:12" ht="24" customHeight="1">
      <c r="A497" s="1" t="s">
        <v>7</v>
      </c>
      <c r="B497" s="44" t="s">
        <v>899</v>
      </c>
      <c r="C497" s="79" t="s">
        <v>1013</v>
      </c>
      <c r="D497" s="46">
        <v>801</v>
      </c>
      <c r="E497" s="46">
        <v>80101</v>
      </c>
      <c r="F497" s="87" t="s">
        <v>592</v>
      </c>
      <c r="G497" s="43">
        <f>H497</f>
        <v>300000</v>
      </c>
      <c r="H497" s="47">
        <v>300000</v>
      </c>
      <c r="I497" s="47"/>
      <c r="K497" s="18"/>
      <c r="L497" s="18"/>
    </row>
    <row r="498" spans="1:12" ht="24" customHeight="1">
      <c r="A498" s="1" t="s">
        <v>7</v>
      </c>
      <c r="B498" s="44" t="s">
        <v>873</v>
      </c>
      <c r="C498" s="79" t="s">
        <v>983</v>
      </c>
      <c r="D498" s="46">
        <v>801</v>
      </c>
      <c r="E498" s="46">
        <v>80195</v>
      </c>
      <c r="F498" s="94" t="s">
        <v>874</v>
      </c>
      <c r="G498" s="47">
        <f>H498+I498</f>
        <v>400000</v>
      </c>
      <c r="H498" s="47"/>
      <c r="I498" s="47">
        <v>400000</v>
      </c>
      <c r="K498" s="18"/>
      <c r="L498" s="18"/>
    </row>
    <row r="499" spans="1:12" ht="24" customHeight="1">
      <c r="A499" s="1" t="s">
        <v>7</v>
      </c>
      <c r="B499" s="39" t="s">
        <v>791</v>
      </c>
      <c r="C499" s="45" t="s">
        <v>792</v>
      </c>
      <c r="D499" s="46">
        <v>801</v>
      </c>
      <c r="E499" s="46">
        <v>80104</v>
      </c>
      <c r="F499" s="94" t="s">
        <v>592</v>
      </c>
      <c r="G499" s="43">
        <f>H499</f>
        <v>110000</v>
      </c>
      <c r="H499" s="43">
        <v>110000</v>
      </c>
      <c r="I499" s="43"/>
      <c r="K499" s="18"/>
      <c r="L499" s="18"/>
    </row>
    <row r="500" spans="1:12" ht="24" customHeight="1">
      <c r="A500" s="1" t="s">
        <v>7</v>
      </c>
      <c r="B500" s="44" t="s">
        <v>620</v>
      </c>
      <c r="C500" s="45" t="s">
        <v>621</v>
      </c>
      <c r="D500" s="44">
        <v>926</v>
      </c>
      <c r="E500" s="44">
        <v>92601</v>
      </c>
      <c r="F500" s="44" t="s">
        <v>622</v>
      </c>
      <c r="G500" s="47">
        <f t="shared" ref="G500:G523" si="29">H500+I500</f>
        <v>3200000</v>
      </c>
      <c r="H500" s="43">
        <v>3200000</v>
      </c>
      <c r="I500" s="43"/>
      <c r="K500" s="18"/>
      <c r="L500" s="18"/>
    </row>
    <row r="501" spans="1:12" ht="24" customHeight="1">
      <c r="A501" s="1" t="s">
        <v>7</v>
      </c>
      <c r="B501" s="44" t="s">
        <v>623</v>
      </c>
      <c r="C501" s="45" t="s">
        <v>624</v>
      </c>
      <c r="D501" s="46">
        <v>801</v>
      </c>
      <c r="E501" s="46">
        <v>80101</v>
      </c>
      <c r="F501" s="94" t="s">
        <v>592</v>
      </c>
      <c r="G501" s="47">
        <f t="shared" si="29"/>
        <v>5489269</v>
      </c>
      <c r="H501" s="43">
        <v>5489269</v>
      </c>
      <c r="I501" s="43"/>
      <c r="K501" s="18"/>
      <c r="L501" s="18"/>
    </row>
    <row r="502" spans="1:12" ht="24" customHeight="1">
      <c r="A502" s="1" t="s">
        <v>7</v>
      </c>
      <c r="B502" s="44" t="s">
        <v>994</v>
      </c>
      <c r="C502" s="79" t="s">
        <v>822</v>
      </c>
      <c r="D502" s="46">
        <v>801</v>
      </c>
      <c r="E502" s="46">
        <v>80104</v>
      </c>
      <c r="F502" s="94" t="s">
        <v>816</v>
      </c>
      <c r="G502" s="47">
        <f>H502+I502</f>
        <v>100000</v>
      </c>
      <c r="H502" s="47">
        <f>50000+30000+20000</f>
        <v>100000</v>
      </c>
      <c r="I502" s="47"/>
      <c r="K502" s="18"/>
      <c r="L502" s="18"/>
    </row>
    <row r="503" spans="1:12" ht="24" customHeight="1">
      <c r="A503" s="1" t="s">
        <v>7</v>
      </c>
      <c r="B503" s="44" t="s">
        <v>995</v>
      </c>
      <c r="C503" s="79" t="s">
        <v>823</v>
      </c>
      <c r="D503" s="46">
        <v>854</v>
      </c>
      <c r="E503" s="46">
        <v>85403</v>
      </c>
      <c r="F503" s="94" t="s">
        <v>817</v>
      </c>
      <c r="G503" s="47">
        <f>H503+I503</f>
        <v>150000</v>
      </c>
      <c r="H503" s="47"/>
      <c r="I503" s="47">
        <v>150000</v>
      </c>
      <c r="K503" s="18"/>
      <c r="L503" s="18"/>
    </row>
    <row r="504" spans="1:12" ht="24" customHeight="1">
      <c r="A504" s="1" t="s">
        <v>7</v>
      </c>
      <c r="B504" s="44" t="s">
        <v>1005</v>
      </c>
      <c r="C504" s="79" t="s">
        <v>997</v>
      </c>
      <c r="D504" s="46">
        <v>801</v>
      </c>
      <c r="E504" s="46">
        <v>80101</v>
      </c>
      <c r="F504" s="94" t="s">
        <v>818</v>
      </c>
      <c r="G504" s="47">
        <f>H504+I504</f>
        <v>400000</v>
      </c>
      <c r="H504" s="47">
        <v>400000</v>
      </c>
      <c r="I504" s="47"/>
      <c r="K504" s="18"/>
      <c r="L504" s="18"/>
    </row>
    <row r="505" spans="1:12" ht="24" customHeight="1">
      <c r="A505" s="1" t="s">
        <v>7</v>
      </c>
      <c r="B505" s="44" t="s">
        <v>998</v>
      </c>
      <c r="C505" s="79" t="s">
        <v>790</v>
      </c>
      <c r="D505" s="46">
        <v>801</v>
      </c>
      <c r="E505" s="46">
        <v>80101</v>
      </c>
      <c r="F505" s="94" t="s">
        <v>872</v>
      </c>
      <c r="G505" s="47">
        <f>H505+I505</f>
        <v>300000</v>
      </c>
      <c r="H505" s="47">
        <v>300000</v>
      </c>
      <c r="I505" s="47"/>
      <c r="K505" s="18"/>
      <c r="L505" s="18"/>
    </row>
    <row r="506" spans="1:12" ht="24" customHeight="1">
      <c r="A506" s="1" t="s">
        <v>7</v>
      </c>
      <c r="B506" s="44" t="s">
        <v>999</v>
      </c>
      <c r="C506" s="79" t="s">
        <v>828</v>
      </c>
      <c r="D506" s="46">
        <v>801</v>
      </c>
      <c r="E506" s="46">
        <v>80101</v>
      </c>
      <c r="F506" s="94" t="s">
        <v>819</v>
      </c>
      <c r="G506" s="47">
        <f>H506+I506</f>
        <v>310000</v>
      </c>
      <c r="H506" s="47">
        <f>150000+160000</f>
        <v>310000</v>
      </c>
      <c r="I506" s="47"/>
      <c r="K506" s="18"/>
      <c r="L506" s="18"/>
    </row>
    <row r="507" spans="1:12" ht="24" customHeight="1">
      <c r="A507" s="1" t="s">
        <v>7</v>
      </c>
      <c r="B507" s="44" t="s">
        <v>625</v>
      </c>
      <c r="C507" s="73" t="s">
        <v>626</v>
      </c>
      <c r="D507" s="46">
        <v>801</v>
      </c>
      <c r="E507" s="46">
        <v>80101</v>
      </c>
      <c r="F507" s="94" t="s">
        <v>592</v>
      </c>
      <c r="G507" s="47">
        <f t="shared" si="29"/>
        <v>1293891</v>
      </c>
      <c r="H507" s="47">
        <v>1293891</v>
      </c>
      <c r="I507" s="47"/>
      <c r="K507" s="18"/>
      <c r="L507" s="18"/>
    </row>
    <row r="508" spans="1:12" ht="24" customHeight="1">
      <c r="A508" s="1" t="s">
        <v>7</v>
      </c>
      <c r="B508" s="44" t="s">
        <v>1016</v>
      </c>
      <c r="C508" s="79" t="s">
        <v>826</v>
      </c>
      <c r="D508" s="46">
        <v>801</v>
      </c>
      <c r="E508" s="46">
        <v>80101</v>
      </c>
      <c r="F508" s="94" t="s">
        <v>827</v>
      </c>
      <c r="G508" s="47">
        <f>H508+I508</f>
        <v>140000</v>
      </c>
      <c r="H508" s="47">
        <v>140000</v>
      </c>
      <c r="I508" s="47"/>
      <c r="K508" s="18"/>
      <c r="L508" s="18"/>
    </row>
    <row r="509" spans="1:12" ht="24" customHeight="1">
      <c r="A509" s="1" t="s">
        <v>7</v>
      </c>
      <c r="B509" s="44" t="s">
        <v>627</v>
      </c>
      <c r="C509" s="73" t="s">
        <v>628</v>
      </c>
      <c r="D509" s="46">
        <v>801</v>
      </c>
      <c r="E509" s="46">
        <v>80101</v>
      </c>
      <c r="F509" s="94" t="s">
        <v>592</v>
      </c>
      <c r="G509" s="47">
        <f t="shared" si="29"/>
        <v>2006000</v>
      </c>
      <c r="H509" s="47">
        <v>2006000</v>
      </c>
      <c r="I509" s="47"/>
      <c r="K509" s="18"/>
      <c r="L509" s="18"/>
    </row>
    <row r="510" spans="1:12" ht="24" customHeight="1">
      <c r="A510" s="1" t="s">
        <v>7</v>
      </c>
      <c r="B510" s="44" t="s">
        <v>1017</v>
      </c>
      <c r="C510" s="79" t="s">
        <v>805</v>
      </c>
      <c r="D510" s="46">
        <v>801</v>
      </c>
      <c r="E510" s="46">
        <v>80104</v>
      </c>
      <c r="F510" s="94" t="s">
        <v>806</v>
      </c>
      <c r="G510" s="47">
        <f>H510+I510</f>
        <v>100000</v>
      </c>
      <c r="H510" s="47">
        <v>100000</v>
      </c>
      <c r="I510" s="47"/>
      <c r="K510" s="18"/>
      <c r="L510" s="18"/>
    </row>
    <row r="511" spans="1:12" ht="24" customHeight="1">
      <c r="A511" s="1" t="s">
        <v>7</v>
      </c>
      <c r="B511" s="44" t="s">
        <v>1018</v>
      </c>
      <c r="C511" s="79" t="s">
        <v>801</v>
      </c>
      <c r="D511" s="46">
        <v>801</v>
      </c>
      <c r="E511" s="46">
        <v>80104</v>
      </c>
      <c r="F511" s="94" t="s">
        <v>802</v>
      </c>
      <c r="G511" s="47">
        <f>H511+I511</f>
        <v>80000</v>
      </c>
      <c r="H511" s="47">
        <v>80000</v>
      </c>
      <c r="I511" s="47"/>
      <c r="K511" s="18"/>
      <c r="L511" s="18"/>
    </row>
    <row r="512" spans="1:12" ht="24" customHeight="1">
      <c r="A512" s="1" t="s">
        <v>7</v>
      </c>
      <c r="B512" s="44" t="s">
        <v>1027</v>
      </c>
      <c r="C512" s="79" t="s">
        <v>1026</v>
      </c>
      <c r="D512" s="46">
        <v>801</v>
      </c>
      <c r="E512" s="46">
        <v>80101</v>
      </c>
      <c r="F512" s="94" t="s">
        <v>824</v>
      </c>
      <c r="G512" s="47">
        <f>H512+I512</f>
        <v>50000</v>
      </c>
      <c r="H512" s="47">
        <v>50000</v>
      </c>
      <c r="I512" s="47"/>
      <c r="K512" s="18"/>
      <c r="L512" s="18"/>
    </row>
    <row r="513" spans="1:12" ht="24" customHeight="1">
      <c r="A513" s="1" t="s">
        <v>7</v>
      </c>
      <c r="B513" s="44" t="s">
        <v>1029</v>
      </c>
      <c r="C513" s="79" t="s">
        <v>1028</v>
      </c>
      <c r="D513" s="46">
        <v>801</v>
      </c>
      <c r="E513" s="46">
        <v>80104</v>
      </c>
      <c r="F513" s="94" t="s">
        <v>803</v>
      </c>
      <c r="G513" s="47">
        <f>H513+I513</f>
        <v>90000</v>
      </c>
      <c r="H513" s="47">
        <v>90000</v>
      </c>
      <c r="I513" s="47"/>
      <c r="K513" s="18"/>
      <c r="L513" s="18"/>
    </row>
    <row r="514" spans="1:12" ht="24" customHeight="1">
      <c r="A514" s="1" t="s">
        <v>7</v>
      </c>
      <c r="B514" s="44" t="s">
        <v>629</v>
      </c>
      <c r="C514" s="73" t="s">
        <v>630</v>
      </c>
      <c r="D514" s="46">
        <v>801</v>
      </c>
      <c r="E514" s="46">
        <v>80101</v>
      </c>
      <c r="F514" s="94" t="s">
        <v>592</v>
      </c>
      <c r="G514" s="47">
        <f t="shared" si="29"/>
        <v>3000000</v>
      </c>
      <c r="H514" s="47">
        <v>3000000</v>
      </c>
      <c r="I514" s="47"/>
      <c r="K514" s="18"/>
      <c r="L514" s="18"/>
    </row>
    <row r="515" spans="1:12" ht="24" customHeight="1">
      <c r="A515" s="1" t="s">
        <v>7</v>
      </c>
      <c r="B515" s="44" t="s">
        <v>1030</v>
      </c>
      <c r="C515" s="79" t="s">
        <v>1031</v>
      </c>
      <c r="D515" s="46">
        <v>801</v>
      </c>
      <c r="E515" s="46">
        <v>80104</v>
      </c>
      <c r="F515" s="94" t="s">
        <v>807</v>
      </c>
      <c r="G515" s="47">
        <f>H515+I515</f>
        <v>120000</v>
      </c>
      <c r="H515" s="47">
        <v>120000</v>
      </c>
      <c r="I515" s="47"/>
      <c r="K515" s="18"/>
      <c r="L515" s="18"/>
    </row>
    <row r="516" spans="1:12" ht="24" customHeight="1">
      <c r="A516" s="1" t="s">
        <v>7</v>
      </c>
      <c r="B516" s="44" t="s">
        <v>1035</v>
      </c>
      <c r="C516" s="73" t="s">
        <v>810</v>
      </c>
      <c r="D516" s="94">
        <v>801</v>
      </c>
      <c r="E516" s="94">
        <v>80104</v>
      </c>
      <c r="F516" s="94" t="s">
        <v>811</v>
      </c>
      <c r="G516" s="47">
        <f>H516</f>
        <v>120000</v>
      </c>
      <c r="H516" s="47">
        <v>120000</v>
      </c>
      <c r="I516" s="47"/>
      <c r="J516" s="127"/>
      <c r="K516" s="18"/>
      <c r="L516" s="18"/>
    </row>
    <row r="517" spans="1:12" ht="24" customHeight="1">
      <c r="A517" s="1" t="s">
        <v>7</v>
      </c>
      <c r="B517" s="44" t="s">
        <v>919</v>
      </c>
      <c r="C517" s="79" t="s">
        <v>787</v>
      </c>
      <c r="D517" s="46">
        <v>801</v>
      </c>
      <c r="E517" s="46">
        <v>80101</v>
      </c>
      <c r="F517" s="94" t="s">
        <v>592</v>
      </c>
      <c r="G517" s="47">
        <f>H517+I517</f>
        <v>100000</v>
      </c>
      <c r="H517" s="47">
        <v>100000</v>
      </c>
      <c r="I517" s="47"/>
      <c r="K517" s="18"/>
      <c r="L517" s="18"/>
    </row>
    <row r="518" spans="1:12" ht="24" customHeight="1">
      <c r="A518" s="1" t="s">
        <v>7</v>
      </c>
      <c r="B518" s="44" t="s">
        <v>1015</v>
      </c>
      <c r="C518" s="79" t="s">
        <v>821</v>
      </c>
      <c r="D518" s="46">
        <v>801</v>
      </c>
      <c r="E518" s="46">
        <v>80104</v>
      </c>
      <c r="F518" s="94" t="s">
        <v>820</v>
      </c>
      <c r="G518" s="47">
        <f>H518+I518</f>
        <v>30000</v>
      </c>
      <c r="H518" s="47">
        <v>30000</v>
      </c>
      <c r="I518" s="47"/>
      <c r="K518" s="18"/>
      <c r="L518" s="18"/>
    </row>
    <row r="519" spans="1:12" ht="24" customHeight="1">
      <c r="A519" s="1" t="s">
        <v>7</v>
      </c>
      <c r="B519" s="44" t="s">
        <v>631</v>
      </c>
      <c r="C519" s="73" t="s">
        <v>632</v>
      </c>
      <c r="D519" s="46">
        <v>801</v>
      </c>
      <c r="E519" s="46">
        <v>80101</v>
      </c>
      <c r="F519" s="94" t="s">
        <v>633</v>
      </c>
      <c r="G519" s="47">
        <f t="shared" si="29"/>
        <v>118000</v>
      </c>
      <c r="H519" s="47">
        <v>118000</v>
      </c>
      <c r="I519" s="47"/>
      <c r="K519" s="18"/>
      <c r="L519" s="18"/>
    </row>
    <row r="520" spans="1:12" ht="24" customHeight="1">
      <c r="A520" s="1" t="s">
        <v>7</v>
      </c>
      <c r="B520" s="44" t="s">
        <v>1008</v>
      </c>
      <c r="C520" s="79" t="s">
        <v>1007</v>
      </c>
      <c r="D520" s="46">
        <v>801</v>
      </c>
      <c r="E520" s="46">
        <v>80195</v>
      </c>
      <c r="F520" s="94" t="s">
        <v>608</v>
      </c>
      <c r="G520" s="47">
        <f>H520+I520</f>
        <v>50000</v>
      </c>
      <c r="H520" s="47">
        <v>50000</v>
      </c>
      <c r="I520" s="47"/>
      <c r="K520" s="18"/>
      <c r="L520" s="18"/>
    </row>
    <row r="521" spans="1:12" ht="24" customHeight="1">
      <c r="A521" s="1" t="s">
        <v>7</v>
      </c>
      <c r="B521" s="44" t="s">
        <v>793</v>
      </c>
      <c r="C521" s="79" t="s">
        <v>794</v>
      </c>
      <c r="D521" s="46">
        <v>854</v>
      </c>
      <c r="E521" s="46">
        <v>85407</v>
      </c>
      <c r="F521" s="94" t="s">
        <v>795</v>
      </c>
      <c r="G521" s="47">
        <f t="shared" si="29"/>
        <v>1000000</v>
      </c>
      <c r="H521" s="47"/>
      <c r="I521" s="47">
        <v>1000000</v>
      </c>
      <c r="K521" s="18"/>
      <c r="L521" s="18"/>
    </row>
    <row r="522" spans="1:12" ht="24" customHeight="1">
      <c r="A522" s="1" t="s">
        <v>7</v>
      </c>
      <c r="B522" s="44" t="s">
        <v>634</v>
      </c>
      <c r="C522" s="79" t="s">
        <v>635</v>
      </c>
      <c r="D522" s="46">
        <v>801</v>
      </c>
      <c r="E522" s="46">
        <v>80101</v>
      </c>
      <c r="F522" s="94" t="s">
        <v>592</v>
      </c>
      <c r="G522" s="47">
        <f t="shared" si="29"/>
        <v>2000000</v>
      </c>
      <c r="H522" s="47">
        <v>2000000</v>
      </c>
      <c r="I522" s="47"/>
      <c r="K522" s="18"/>
      <c r="L522" s="18"/>
    </row>
    <row r="523" spans="1:12" ht="24" customHeight="1">
      <c r="A523" s="1" t="s">
        <v>7</v>
      </c>
      <c r="B523" s="44" t="s">
        <v>796</v>
      </c>
      <c r="C523" s="79" t="s">
        <v>797</v>
      </c>
      <c r="D523" s="46">
        <v>854</v>
      </c>
      <c r="E523" s="46">
        <v>85407</v>
      </c>
      <c r="F523" s="94" t="s">
        <v>795</v>
      </c>
      <c r="G523" s="47">
        <f t="shared" si="29"/>
        <v>500000</v>
      </c>
      <c r="H523" s="47"/>
      <c r="I523" s="47">
        <v>500000</v>
      </c>
      <c r="K523" s="18"/>
      <c r="L523" s="18"/>
    </row>
    <row r="524" spans="1:12" ht="24" customHeight="1">
      <c r="A524" s="1" t="s">
        <v>7</v>
      </c>
      <c r="B524" s="44" t="s">
        <v>830</v>
      </c>
      <c r="C524" s="79" t="s">
        <v>831</v>
      </c>
      <c r="D524" s="46">
        <v>801</v>
      </c>
      <c r="E524" s="46">
        <v>80101</v>
      </c>
      <c r="F524" s="94" t="s">
        <v>829</v>
      </c>
      <c r="G524" s="47">
        <f>H524</f>
        <v>250000</v>
      </c>
      <c r="H524" s="47">
        <v>250000</v>
      </c>
      <c r="I524" s="47"/>
      <c r="K524" s="18"/>
      <c r="L524" s="18"/>
    </row>
    <row r="525" spans="1:12" ht="24" customHeight="1">
      <c r="A525" s="1" t="s">
        <v>7</v>
      </c>
      <c r="B525" s="44" t="s">
        <v>958</v>
      </c>
      <c r="C525" s="79" t="s">
        <v>1045</v>
      </c>
      <c r="D525" s="46">
        <v>854</v>
      </c>
      <c r="E525" s="46">
        <v>85407</v>
      </c>
      <c r="F525" s="94" t="s">
        <v>366</v>
      </c>
      <c r="G525" s="47">
        <f>H525+I525</f>
        <v>140000</v>
      </c>
      <c r="H525" s="47"/>
      <c r="I525" s="47">
        <v>140000</v>
      </c>
      <c r="K525" s="18"/>
      <c r="L525" s="18"/>
    </row>
    <row r="526" spans="1:12" ht="22.5" customHeight="1">
      <c r="A526" s="1" t="s">
        <v>7</v>
      </c>
      <c r="B526" s="29"/>
      <c r="C526" s="30" t="s">
        <v>636</v>
      </c>
      <c r="D526" s="46"/>
      <c r="E526" s="46"/>
      <c r="F526" s="31"/>
      <c r="G526" s="15">
        <f t="shared" ref="G526:G543" si="30">H526+I526</f>
        <v>52848794</v>
      </c>
      <c r="H526" s="15">
        <f>H527</f>
        <v>52848794</v>
      </c>
      <c r="I526" s="15"/>
      <c r="K526" s="18"/>
      <c r="L526" s="18"/>
    </row>
    <row r="527" spans="1:12" ht="22.5" customHeight="1">
      <c r="A527" s="1" t="s">
        <v>7</v>
      </c>
      <c r="B527" s="29"/>
      <c r="C527" s="30" t="s">
        <v>637</v>
      </c>
      <c r="D527" s="29"/>
      <c r="E527" s="29"/>
      <c r="F527" s="31"/>
      <c r="G527" s="15">
        <f t="shared" si="30"/>
        <v>52848794</v>
      </c>
      <c r="H527" s="15">
        <f>+H528+H529+H530+H533+H544+H531+H534+H536+H538+H540+H542+H546+H547+H549+H551+H553+H555+H557+H559+H561+H562+H566+H578+H579+H580+H581+H582+H583+H584+H585+H586+H587+H588+H589+H590+H591+H592+H563+H564+H567+H565+H568+H569+H570+H571+H575+H576+H574+H573+H577+H572</f>
        <v>52848794</v>
      </c>
      <c r="I527" s="15"/>
      <c r="K527" s="18"/>
      <c r="L527" s="18"/>
    </row>
    <row r="528" spans="1:12" ht="24" customHeight="1">
      <c r="A528" s="1" t="s">
        <v>7</v>
      </c>
      <c r="B528" s="33" t="s">
        <v>638</v>
      </c>
      <c r="C528" s="56" t="s">
        <v>639</v>
      </c>
      <c r="D528" s="52">
        <v>926</v>
      </c>
      <c r="E528" s="52">
        <v>92601</v>
      </c>
      <c r="F528" s="75" t="s">
        <v>622</v>
      </c>
      <c r="G528" s="38">
        <f t="shared" si="30"/>
        <v>4912449</v>
      </c>
      <c r="H528" s="38">
        <v>4912449</v>
      </c>
      <c r="I528" s="38"/>
      <c r="K528" s="18"/>
      <c r="L528" s="18"/>
    </row>
    <row r="529" spans="1:12" ht="24" customHeight="1">
      <c r="A529" s="1" t="s">
        <v>7</v>
      </c>
      <c r="B529" s="44" t="s">
        <v>640</v>
      </c>
      <c r="C529" s="73" t="s">
        <v>641</v>
      </c>
      <c r="D529" s="54">
        <v>926</v>
      </c>
      <c r="E529" s="54">
        <v>92601</v>
      </c>
      <c r="F529" s="94" t="s">
        <v>622</v>
      </c>
      <c r="G529" s="47">
        <f t="shared" si="30"/>
        <v>200000</v>
      </c>
      <c r="H529" s="47">
        <v>200000</v>
      </c>
      <c r="I529" s="47"/>
      <c r="K529" s="18"/>
      <c r="L529" s="18"/>
    </row>
    <row r="530" spans="1:12" ht="24" customHeight="1">
      <c r="A530" s="1" t="s">
        <v>7</v>
      </c>
      <c r="B530" s="44" t="s">
        <v>642</v>
      </c>
      <c r="C530" s="45" t="s">
        <v>643</v>
      </c>
      <c r="D530" s="54">
        <v>926</v>
      </c>
      <c r="E530" s="54">
        <v>92601</v>
      </c>
      <c r="F530" s="94" t="s">
        <v>622</v>
      </c>
      <c r="G530" s="47">
        <f t="shared" si="30"/>
        <v>500000</v>
      </c>
      <c r="H530" s="47">
        <v>500000</v>
      </c>
      <c r="I530" s="47"/>
      <c r="K530" s="18"/>
      <c r="L530" s="18"/>
    </row>
    <row r="531" spans="1:12" ht="24" customHeight="1">
      <c r="A531" s="1" t="s">
        <v>7</v>
      </c>
      <c r="B531" s="35" t="s">
        <v>644</v>
      </c>
      <c r="C531" s="83" t="s">
        <v>645</v>
      </c>
      <c r="D531" s="35"/>
      <c r="E531" s="84"/>
      <c r="F531" s="84"/>
      <c r="G531" s="42">
        <f t="shared" si="30"/>
        <v>1400000</v>
      </c>
      <c r="H531" s="42">
        <f>H532</f>
        <v>1400000</v>
      </c>
      <c r="I531" s="42"/>
      <c r="K531" s="18"/>
      <c r="L531" s="18"/>
    </row>
    <row r="532" spans="1:12">
      <c r="A532" s="1" t="s">
        <v>7</v>
      </c>
      <c r="B532" s="39"/>
      <c r="C532" s="86" t="s">
        <v>21</v>
      </c>
      <c r="D532" s="39">
        <v>926</v>
      </c>
      <c r="E532" s="39">
        <v>92601</v>
      </c>
      <c r="F532" s="87" t="s">
        <v>622</v>
      </c>
      <c r="G532" s="43">
        <f t="shared" si="30"/>
        <v>1400000</v>
      </c>
      <c r="H532" s="43">
        <v>1400000</v>
      </c>
      <c r="I532" s="43"/>
      <c r="K532" s="18"/>
      <c r="L532" s="18"/>
    </row>
    <row r="533" spans="1:12" ht="24" customHeight="1">
      <c r="A533" s="1" t="s">
        <v>7</v>
      </c>
      <c r="B533" s="44" t="s">
        <v>646</v>
      </c>
      <c r="C533" s="45" t="s">
        <v>647</v>
      </c>
      <c r="D533" s="54">
        <v>926</v>
      </c>
      <c r="E533" s="54">
        <v>92601</v>
      </c>
      <c r="F533" s="94" t="s">
        <v>622</v>
      </c>
      <c r="G533" s="47">
        <f t="shared" si="30"/>
        <v>200000</v>
      </c>
      <c r="H533" s="47">
        <v>200000</v>
      </c>
      <c r="I533" s="47"/>
      <c r="K533" s="18"/>
      <c r="L533" s="18"/>
    </row>
    <row r="534" spans="1:12" ht="24" customHeight="1">
      <c r="A534" s="1" t="s">
        <v>7</v>
      </c>
      <c r="B534" s="35" t="s">
        <v>648</v>
      </c>
      <c r="C534" s="83" t="s">
        <v>649</v>
      </c>
      <c r="D534" s="35"/>
      <c r="E534" s="84"/>
      <c r="F534" s="84"/>
      <c r="G534" s="42">
        <f t="shared" si="30"/>
        <v>40000</v>
      </c>
      <c r="H534" s="42">
        <f>H535</f>
        <v>40000</v>
      </c>
      <c r="I534" s="42"/>
      <c r="K534" s="18"/>
      <c r="L534" s="18"/>
    </row>
    <row r="535" spans="1:12">
      <c r="A535" s="1" t="s">
        <v>7</v>
      </c>
      <c r="B535" s="39"/>
      <c r="C535" s="86" t="s">
        <v>21</v>
      </c>
      <c r="D535" s="39">
        <v>926</v>
      </c>
      <c r="E535" s="39">
        <v>92601</v>
      </c>
      <c r="F535" s="87" t="s">
        <v>622</v>
      </c>
      <c r="G535" s="43">
        <f t="shared" si="30"/>
        <v>40000</v>
      </c>
      <c r="H535" s="43">
        <v>40000</v>
      </c>
      <c r="I535" s="43"/>
      <c r="K535" s="18"/>
      <c r="L535" s="18"/>
    </row>
    <row r="536" spans="1:12" ht="24" customHeight="1">
      <c r="A536" s="1" t="s">
        <v>7</v>
      </c>
      <c r="B536" s="35" t="s">
        <v>650</v>
      </c>
      <c r="C536" s="83" t="s">
        <v>651</v>
      </c>
      <c r="D536" s="35"/>
      <c r="E536" s="84"/>
      <c r="F536" s="84"/>
      <c r="G536" s="42">
        <f t="shared" si="30"/>
        <v>33600</v>
      </c>
      <c r="H536" s="42">
        <f>H537</f>
        <v>33600</v>
      </c>
      <c r="I536" s="42"/>
      <c r="K536" s="18"/>
      <c r="L536" s="18"/>
    </row>
    <row r="537" spans="1:12">
      <c r="A537" s="1" t="s">
        <v>7</v>
      </c>
      <c r="B537" s="39"/>
      <c r="C537" s="86" t="s">
        <v>21</v>
      </c>
      <c r="D537" s="39">
        <v>926</v>
      </c>
      <c r="E537" s="39">
        <v>92601</v>
      </c>
      <c r="F537" s="87" t="s">
        <v>622</v>
      </c>
      <c r="G537" s="43">
        <f t="shared" si="30"/>
        <v>33600</v>
      </c>
      <c r="H537" s="43">
        <v>33600</v>
      </c>
      <c r="I537" s="43"/>
      <c r="K537" s="18"/>
      <c r="L537" s="18"/>
    </row>
    <row r="538" spans="1:12" ht="24" customHeight="1">
      <c r="A538" s="1" t="s">
        <v>7</v>
      </c>
      <c r="B538" s="35" t="s">
        <v>652</v>
      </c>
      <c r="C538" s="83" t="s">
        <v>653</v>
      </c>
      <c r="D538" s="35"/>
      <c r="E538" s="84"/>
      <c r="F538" s="84"/>
      <c r="G538" s="42">
        <f t="shared" si="30"/>
        <v>40000</v>
      </c>
      <c r="H538" s="42">
        <f>H539</f>
        <v>40000</v>
      </c>
      <c r="I538" s="42"/>
      <c r="K538" s="18"/>
      <c r="L538" s="18"/>
    </row>
    <row r="539" spans="1:12">
      <c r="A539" s="1" t="s">
        <v>7</v>
      </c>
      <c r="B539" s="39"/>
      <c r="C539" s="86" t="s">
        <v>25</v>
      </c>
      <c r="D539" s="39">
        <v>926</v>
      </c>
      <c r="E539" s="39">
        <v>92601</v>
      </c>
      <c r="F539" s="87" t="s">
        <v>622</v>
      </c>
      <c r="G539" s="43">
        <f t="shared" si="30"/>
        <v>40000</v>
      </c>
      <c r="H539" s="43">
        <v>40000</v>
      </c>
      <c r="I539" s="43"/>
      <c r="K539" s="18"/>
      <c r="L539" s="18"/>
    </row>
    <row r="540" spans="1:12" ht="24" customHeight="1">
      <c r="A540" s="1" t="s">
        <v>7</v>
      </c>
      <c r="B540" s="44" t="s">
        <v>654</v>
      </c>
      <c r="C540" s="45" t="s">
        <v>655</v>
      </c>
      <c r="D540" s="44"/>
      <c r="E540" s="94"/>
      <c r="F540" s="94"/>
      <c r="G540" s="47">
        <f t="shared" si="30"/>
        <v>621500</v>
      </c>
      <c r="H540" s="47">
        <f>H541</f>
        <v>621500</v>
      </c>
      <c r="I540" s="47"/>
      <c r="K540" s="18"/>
      <c r="L540" s="18"/>
    </row>
    <row r="541" spans="1:12">
      <c r="A541" s="1" t="s">
        <v>7</v>
      </c>
      <c r="B541" s="44"/>
      <c r="C541" s="173" t="s">
        <v>25</v>
      </c>
      <c r="D541" s="44">
        <v>926</v>
      </c>
      <c r="E541" s="44">
        <v>92601</v>
      </c>
      <c r="F541" s="94" t="s">
        <v>622</v>
      </c>
      <c r="G541" s="47">
        <f t="shared" si="30"/>
        <v>621500</v>
      </c>
      <c r="H541" s="47">
        <v>621500</v>
      </c>
      <c r="I541" s="47"/>
      <c r="K541" s="18"/>
      <c r="L541" s="18"/>
    </row>
    <row r="542" spans="1:12" ht="24" customHeight="1">
      <c r="A542" s="1" t="s">
        <v>7</v>
      </c>
      <c r="B542" s="35" t="s">
        <v>656</v>
      </c>
      <c r="C542" s="83" t="s">
        <v>657</v>
      </c>
      <c r="D542" s="35"/>
      <c r="E542" s="84"/>
      <c r="F542" s="84"/>
      <c r="G542" s="42">
        <f t="shared" si="30"/>
        <v>39000</v>
      </c>
      <c r="H542" s="42">
        <f>H543</f>
        <v>39000</v>
      </c>
      <c r="I542" s="42"/>
      <c r="K542" s="18"/>
      <c r="L542" s="18"/>
    </row>
    <row r="543" spans="1:12">
      <c r="A543" s="1" t="s">
        <v>7</v>
      </c>
      <c r="B543" s="39"/>
      <c r="C543" s="86" t="s">
        <v>25</v>
      </c>
      <c r="D543" s="39">
        <v>926</v>
      </c>
      <c r="E543" s="39">
        <v>92601</v>
      </c>
      <c r="F543" s="87" t="s">
        <v>622</v>
      </c>
      <c r="G543" s="43">
        <f t="shared" si="30"/>
        <v>39000</v>
      </c>
      <c r="H543" s="43">
        <v>39000</v>
      </c>
      <c r="I543" s="43"/>
      <c r="K543" s="18"/>
      <c r="L543" s="18"/>
    </row>
    <row r="544" spans="1:12" ht="24" customHeight="1">
      <c r="A544" s="1" t="s">
        <v>7</v>
      </c>
      <c r="B544" s="35" t="s">
        <v>658</v>
      </c>
      <c r="C544" s="83" t="s">
        <v>659</v>
      </c>
      <c r="D544" s="63"/>
      <c r="E544" s="63"/>
      <c r="F544" s="84"/>
      <c r="G544" s="42">
        <f>+H544+I544</f>
        <v>1850000</v>
      </c>
      <c r="H544" s="42">
        <f>+H545</f>
        <v>1850000</v>
      </c>
      <c r="I544" s="42"/>
      <c r="K544" s="18"/>
      <c r="L544" s="18"/>
    </row>
    <row r="545" spans="1:12">
      <c r="A545" s="1" t="s">
        <v>7</v>
      </c>
      <c r="B545" s="39"/>
      <c r="C545" s="123" t="s">
        <v>24</v>
      </c>
      <c r="D545" s="133">
        <v>926</v>
      </c>
      <c r="E545" s="133">
        <v>92601</v>
      </c>
      <c r="F545" s="87" t="s">
        <v>622</v>
      </c>
      <c r="G545" s="43">
        <f>+H545+I545</f>
        <v>1850000</v>
      </c>
      <c r="H545" s="43">
        <v>1850000</v>
      </c>
      <c r="I545" s="43"/>
      <c r="K545" s="18"/>
      <c r="L545" s="18"/>
    </row>
    <row r="546" spans="1:12" ht="24" customHeight="1">
      <c r="A546" s="1" t="s">
        <v>7</v>
      </c>
      <c r="B546" s="44" t="s">
        <v>876</v>
      </c>
      <c r="C546" s="79" t="s">
        <v>865</v>
      </c>
      <c r="D546" s="46">
        <v>926</v>
      </c>
      <c r="E546" s="46">
        <v>92601</v>
      </c>
      <c r="F546" s="94" t="s">
        <v>622</v>
      </c>
      <c r="G546" s="47">
        <f t="shared" ref="G546:G592" si="31">H546+I546</f>
        <v>100000</v>
      </c>
      <c r="H546" s="47">
        <v>100000</v>
      </c>
      <c r="I546" s="47"/>
      <c r="K546" s="18"/>
      <c r="L546" s="18"/>
    </row>
    <row r="547" spans="1:12" ht="24" customHeight="1">
      <c r="A547" s="1" t="s">
        <v>7</v>
      </c>
      <c r="B547" s="44" t="s">
        <v>660</v>
      </c>
      <c r="C547" s="45" t="s">
        <v>661</v>
      </c>
      <c r="D547" s="44"/>
      <c r="E547" s="94"/>
      <c r="F547" s="94"/>
      <c r="G547" s="47">
        <f t="shared" si="31"/>
        <v>10000</v>
      </c>
      <c r="H547" s="47">
        <f>H548</f>
        <v>10000</v>
      </c>
      <c r="I547" s="47"/>
      <c r="K547" s="18"/>
      <c r="L547" s="18"/>
    </row>
    <row r="548" spans="1:12">
      <c r="A548" s="1" t="s">
        <v>7</v>
      </c>
      <c r="B548" s="44"/>
      <c r="C548" s="173" t="s">
        <v>25</v>
      </c>
      <c r="D548" s="44">
        <v>926</v>
      </c>
      <c r="E548" s="44">
        <v>92601</v>
      </c>
      <c r="F548" s="94" t="s">
        <v>622</v>
      </c>
      <c r="G548" s="47">
        <f t="shared" si="31"/>
        <v>10000</v>
      </c>
      <c r="H548" s="47">
        <v>10000</v>
      </c>
      <c r="I548" s="47"/>
      <c r="K548" s="18"/>
      <c r="L548" s="18"/>
    </row>
    <row r="549" spans="1:12" ht="24" customHeight="1">
      <c r="A549" s="1" t="s">
        <v>7</v>
      </c>
      <c r="B549" s="33" t="s">
        <v>662</v>
      </c>
      <c r="C549" s="34" t="s">
        <v>663</v>
      </c>
      <c r="D549" s="33"/>
      <c r="E549" s="75"/>
      <c r="F549" s="75"/>
      <c r="G549" s="38">
        <f t="shared" si="31"/>
        <v>441000</v>
      </c>
      <c r="H549" s="38">
        <f>H550</f>
        <v>441000</v>
      </c>
      <c r="I549" s="38"/>
      <c r="K549" s="18"/>
      <c r="L549" s="18"/>
    </row>
    <row r="550" spans="1:12">
      <c r="A550" s="1" t="s">
        <v>7</v>
      </c>
      <c r="B550" s="39"/>
      <c r="C550" s="86" t="s">
        <v>25</v>
      </c>
      <c r="D550" s="39">
        <v>926</v>
      </c>
      <c r="E550" s="39">
        <v>92601</v>
      </c>
      <c r="F550" s="87" t="s">
        <v>622</v>
      </c>
      <c r="G550" s="43">
        <f t="shared" si="31"/>
        <v>441000</v>
      </c>
      <c r="H550" s="43">
        <v>441000</v>
      </c>
      <c r="I550" s="43"/>
      <c r="K550" s="18"/>
      <c r="L550" s="18"/>
    </row>
    <row r="551" spans="1:12" ht="24" customHeight="1">
      <c r="A551" s="1" t="s">
        <v>7</v>
      </c>
      <c r="B551" s="35" t="s">
        <v>664</v>
      </c>
      <c r="C551" s="83" t="s">
        <v>665</v>
      </c>
      <c r="D551" s="35"/>
      <c r="E551" s="84"/>
      <c r="F551" s="84"/>
      <c r="G551" s="42">
        <f t="shared" si="31"/>
        <v>248500</v>
      </c>
      <c r="H551" s="42">
        <f>H552</f>
        <v>248500</v>
      </c>
      <c r="I551" s="42"/>
      <c r="K551" s="18"/>
      <c r="L551" s="18"/>
    </row>
    <row r="552" spans="1:12">
      <c r="A552" s="1" t="s">
        <v>7</v>
      </c>
      <c r="B552" s="39"/>
      <c r="C552" s="86" t="s">
        <v>25</v>
      </c>
      <c r="D552" s="39">
        <v>926</v>
      </c>
      <c r="E552" s="39">
        <v>92601</v>
      </c>
      <c r="F552" s="87" t="s">
        <v>622</v>
      </c>
      <c r="G552" s="43">
        <f t="shared" si="31"/>
        <v>248500</v>
      </c>
      <c r="H552" s="43">
        <v>248500</v>
      </c>
      <c r="I552" s="43"/>
      <c r="K552" s="18"/>
      <c r="L552" s="18"/>
    </row>
    <row r="553" spans="1:12" ht="24" customHeight="1">
      <c r="A553" s="1" t="s">
        <v>7</v>
      </c>
      <c r="B553" s="35" t="s">
        <v>666</v>
      </c>
      <c r="C553" s="83" t="s">
        <v>667</v>
      </c>
      <c r="D553" s="35"/>
      <c r="E553" s="84"/>
      <c r="F553" s="84"/>
      <c r="G553" s="42">
        <f t="shared" si="31"/>
        <v>250000</v>
      </c>
      <c r="H553" s="42">
        <f>H554</f>
        <v>250000</v>
      </c>
      <c r="I553" s="42"/>
      <c r="K553" s="18"/>
      <c r="L553" s="18"/>
    </row>
    <row r="554" spans="1:12">
      <c r="A554" s="1" t="s">
        <v>7</v>
      </c>
      <c r="B554" s="39"/>
      <c r="C554" s="86" t="s">
        <v>25</v>
      </c>
      <c r="D554" s="39">
        <v>926</v>
      </c>
      <c r="E554" s="39">
        <v>92601</v>
      </c>
      <c r="F554" s="87" t="s">
        <v>622</v>
      </c>
      <c r="G554" s="43">
        <f t="shared" si="31"/>
        <v>250000</v>
      </c>
      <c r="H554" s="43">
        <v>250000</v>
      </c>
      <c r="I554" s="43"/>
      <c r="K554" s="18"/>
      <c r="L554" s="18"/>
    </row>
    <row r="555" spans="1:12" ht="24" customHeight="1">
      <c r="A555" s="1" t="s">
        <v>7</v>
      </c>
      <c r="B555" s="35" t="s">
        <v>668</v>
      </c>
      <c r="C555" s="83" t="s">
        <v>669</v>
      </c>
      <c r="D555" s="35"/>
      <c r="E555" s="84"/>
      <c r="F555" s="84"/>
      <c r="G555" s="42">
        <f t="shared" si="31"/>
        <v>200000</v>
      </c>
      <c r="H555" s="42">
        <f>H556</f>
        <v>200000</v>
      </c>
      <c r="I555" s="42"/>
      <c r="K555" s="18"/>
      <c r="L555" s="18"/>
    </row>
    <row r="556" spans="1:12">
      <c r="A556" s="1" t="s">
        <v>7</v>
      </c>
      <c r="B556" s="39"/>
      <c r="C556" s="86" t="s">
        <v>25</v>
      </c>
      <c r="D556" s="39">
        <v>926</v>
      </c>
      <c r="E556" s="39">
        <v>92601</v>
      </c>
      <c r="F556" s="87" t="s">
        <v>622</v>
      </c>
      <c r="G556" s="43">
        <f t="shared" si="31"/>
        <v>200000</v>
      </c>
      <c r="H556" s="43">
        <v>200000</v>
      </c>
      <c r="I556" s="43"/>
      <c r="K556" s="18"/>
      <c r="L556" s="18"/>
    </row>
    <row r="557" spans="1:12" ht="24" customHeight="1">
      <c r="A557" s="1" t="s">
        <v>7</v>
      </c>
      <c r="B557" s="35" t="s">
        <v>670</v>
      </c>
      <c r="C557" s="83" t="s">
        <v>671</v>
      </c>
      <c r="D557" s="35"/>
      <c r="E557" s="84"/>
      <c r="F557" s="84"/>
      <c r="G557" s="42">
        <f t="shared" si="31"/>
        <v>35000</v>
      </c>
      <c r="H557" s="42">
        <f>H558</f>
        <v>35000</v>
      </c>
      <c r="I557" s="42"/>
      <c r="K557" s="18"/>
      <c r="L557" s="18"/>
    </row>
    <row r="558" spans="1:12">
      <c r="A558" s="1" t="s">
        <v>7</v>
      </c>
      <c r="B558" s="39"/>
      <c r="C558" s="86" t="s">
        <v>25</v>
      </c>
      <c r="D558" s="39">
        <v>926</v>
      </c>
      <c r="E558" s="39">
        <v>92601</v>
      </c>
      <c r="F558" s="87" t="s">
        <v>622</v>
      </c>
      <c r="G558" s="43">
        <f t="shared" si="31"/>
        <v>35000</v>
      </c>
      <c r="H558" s="43">
        <v>35000</v>
      </c>
      <c r="I558" s="43"/>
      <c r="K558" s="18"/>
      <c r="L558" s="18"/>
    </row>
    <row r="559" spans="1:12" ht="24" customHeight="1">
      <c r="A559" s="1" t="s">
        <v>7</v>
      </c>
      <c r="B559" s="35" t="s">
        <v>672</v>
      </c>
      <c r="C559" s="83" t="s">
        <v>673</v>
      </c>
      <c r="D559" s="35"/>
      <c r="E559" s="84"/>
      <c r="F559" s="84"/>
      <c r="G559" s="42">
        <f t="shared" si="31"/>
        <v>530000</v>
      </c>
      <c r="H559" s="42">
        <f>H560</f>
        <v>530000</v>
      </c>
      <c r="I559" s="42"/>
      <c r="K559" s="18"/>
      <c r="L559" s="18"/>
    </row>
    <row r="560" spans="1:12">
      <c r="A560" s="1" t="s">
        <v>7</v>
      </c>
      <c r="B560" s="39"/>
      <c r="C560" s="86" t="s">
        <v>25</v>
      </c>
      <c r="D560" s="39">
        <v>926</v>
      </c>
      <c r="E560" s="39">
        <v>92601</v>
      </c>
      <c r="F560" s="87" t="s">
        <v>622</v>
      </c>
      <c r="G560" s="43">
        <f t="shared" si="31"/>
        <v>530000</v>
      </c>
      <c r="H560" s="43">
        <v>530000</v>
      </c>
      <c r="I560" s="43"/>
      <c r="K560" s="18"/>
      <c r="L560" s="18"/>
    </row>
    <row r="561" spans="1:12" ht="24" customHeight="1">
      <c r="A561" s="1" t="s">
        <v>7</v>
      </c>
      <c r="B561" s="44" t="s">
        <v>674</v>
      </c>
      <c r="C561" s="81" t="s">
        <v>675</v>
      </c>
      <c r="D561" s="39">
        <v>926</v>
      </c>
      <c r="E561" s="39">
        <v>92601</v>
      </c>
      <c r="F561" s="87" t="s">
        <v>622</v>
      </c>
      <c r="G561" s="43">
        <f t="shared" si="31"/>
        <v>200000</v>
      </c>
      <c r="H561" s="47">
        <v>200000</v>
      </c>
      <c r="I561" s="47"/>
      <c r="K561" s="18"/>
      <c r="L561" s="18"/>
    </row>
    <row r="562" spans="1:12" ht="24" customHeight="1">
      <c r="A562" s="1" t="s">
        <v>7</v>
      </c>
      <c r="B562" s="44" t="s">
        <v>676</v>
      </c>
      <c r="C562" s="79" t="s">
        <v>677</v>
      </c>
      <c r="D562" s="44">
        <v>926</v>
      </c>
      <c r="E562" s="44">
        <v>92601</v>
      </c>
      <c r="F562" s="94" t="s">
        <v>622</v>
      </c>
      <c r="G562" s="47">
        <f t="shared" si="31"/>
        <v>500000</v>
      </c>
      <c r="H562" s="47">
        <v>500000</v>
      </c>
      <c r="I562" s="47"/>
      <c r="K562" s="18"/>
      <c r="L562" s="18"/>
    </row>
    <row r="563" spans="1:12" ht="24" customHeight="1">
      <c r="A563" s="1" t="s">
        <v>7</v>
      </c>
      <c r="B563" s="44" t="s">
        <v>922</v>
      </c>
      <c r="C563" s="93" t="s">
        <v>975</v>
      </c>
      <c r="D563" s="46">
        <v>926</v>
      </c>
      <c r="E563" s="46">
        <v>92601</v>
      </c>
      <c r="F563" s="94" t="s">
        <v>622</v>
      </c>
      <c r="G563" s="47">
        <f>H563+I563</f>
        <v>500000</v>
      </c>
      <c r="H563" s="47">
        <v>500000</v>
      </c>
      <c r="I563" s="47"/>
      <c r="K563" s="18"/>
      <c r="L563" s="18"/>
    </row>
    <row r="564" spans="1:12" ht="24" customHeight="1">
      <c r="A564" s="1" t="s">
        <v>7</v>
      </c>
      <c r="B564" s="44" t="s">
        <v>930</v>
      </c>
      <c r="C564" s="93" t="s">
        <v>859</v>
      </c>
      <c r="D564" s="46">
        <v>926</v>
      </c>
      <c r="E564" s="46">
        <v>92601</v>
      </c>
      <c r="F564" s="94" t="s">
        <v>622</v>
      </c>
      <c r="G564" s="47">
        <f>H564+I564</f>
        <v>50000</v>
      </c>
      <c r="H564" s="47">
        <v>50000</v>
      </c>
      <c r="I564" s="47"/>
      <c r="K564" s="18"/>
      <c r="L564" s="18"/>
    </row>
    <row r="565" spans="1:12" ht="24" customHeight="1">
      <c r="A565" s="1" t="s">
        <v>7</v>
      </c>
      <c r="B565" s="44" t="s">
        <v>1032</v>
      </c>
      <c r="C565" s="93" t="s">
        <v>860</v>
      </c>
      <c r="D565" s="46">
        <v>926</v>
      </c>
      <c r="E565" s="46">
        <v>92601</v>
      </c>
      <c r="F565" s="94" t="s">
        <v>622</v>
      </c>
      <c r="G565" s="47">
        <f>H565+I565</f>
        <v>125000</v>
      </c>
      <c r="H565" s="47">
        <f>125000</f>
        <v>125000</v>
      </c>
      <c r="I565" s="47"/>
      <c r="K565" s="18"/>
      <c r="L565" s="18"/>
    </row>
    <row r="566" spans="1:12" ht="24" customHeight="1">
      <c r="A566" s="1" t="s">
        <v>7</v>
      </c>
      <c r="B566" s="33" t="s">
        <v>942</v>
      </c>
      <c r="C566" s="56" t="s">
        <v>861</v>
      </c>
      <c r="D566" s="75">
        <v>926</v>
      </c>
      <c r="E566" s="75">
        <v>92601</v>
      </c>
      <c r="F566" s="75" t="s">
        <v>622</v>
      </c>
      <c r="G566" s="38">
        <f>H566</f>
        <v>50000</v>
      </c>
      <c r="H566" s="38">
        <v>50000</v>
      </c>
      <c r="I566" s="38"/>
      <c r="J566" s="126"/>
      <c r="K566" s="18"/>
      <c r="L566" s="18"/>
    </row>
    <row r="567" spans="1:12" ht="24" customHeight="1">
      <c r="A567" s="1" t="s">
        <v>7</v>
      </c>
      <c r="B567" s="44" t="s">
        <v>948</v>
      </c>
      <c r="C567" s="79" t="s">
        <v>863</v>
      </c>
      <c r="D567" s="46">
        <v>926</v>
      </c>
      <c r="E567" s="46">
        <v>92601</v>
      </c>
      <c r="F567" s="94" t="s">
        <v>622</v>
      </c>
      <c r="G567" s="47">
        <f t="shared" ref="G567:G577" si="32">H567+I567</f>
        <v>428000</v>
      </c>
      <c r="H567" s="47">
        <v>428000</v>
      </c>
      <c r="I567" s="47"/>
      <c r="K567" s="18"/>
      <c r="L567" s="18"/>
    </row>
    <row r="568" spans="1:12" ht="24" customHeight="1">
      <c r="A568" s="1" t="s">
        <v>7</v>
      </c>
      <c r="B568" s="44" t="s">
        <v>968</v>
      </c>
      <c r="C568" s="79" t="s">
        <v>864</v>
      </c>
      <c r="D568" s="46">
        <v>926</v>
      </c>
      <c r="E568" s="46">
        <v>92601</v>
      </c>
      <c r="F568" s="94" t="s">
        <v>622</v>
      </c>
      <c r="G568" s="47">
        <f t="shared" si="32"/>
        <v>50000</v>
      </c>
      <c r="H568" s="47">
        <v>50000</v>
      </c>
      <c r="I568" s="47"/>
      <c r="K568" s="18"/>
      <c r="L568" s="18"/>
    </row>
    <row r="569" spans="1:12" ht="24" customHeight="1">
      <c r="A569" s="1" t="s">
        <v>7</v>
      </c>
      <c r="B569" s="44" t="s">
        <v>986</v>
      </c>
      <c r="C569" s="79" t="s">
        <v>866</v>
      </c>
      <c r="D569" s="46">
        <v>926</v>
      </c>
      <c r="E569" s="46">
        <v>92601</v>
      </c>
      <c r="F569" s="94" t="s">
        <v>622</v>
      </c>
      <c r="G569" s="47">
        <f t="shared" si="32"/>
        <v>200000</v>
      </c>
      <c r="H569" s="47">
        <f>100000+100000</f>
        <v>200000</v>
      </c>
      <c r="I569" s="47"/>
      <c r="K569" s="18"/>
      <c r="L569" s="18"/>
    </row>
    <row r="570" spans="1:12" ht="24" customHeight="1">
      <c r="A570" s="1" t="s">
        <v>7</v>
      </c>
      <c r="B570" s="44" t="s">
        <v>987</v>
      </c>
      <c r="C570" s="79" t="s">
        <v>867</v>
      </c>
      <c r="D570" s="46">
        <v>926</v>
      </c>
      <c r="E570" s="46">
        <v>92601</v>
      </c>
      <c r="F570" s="94" t="s">
        <v>622</v>
      </c>
      <c r="G570" s="47">
        <f t="shared" si="32"/>
        <v>100000</v>
      </c>
      <c r="H570" s="47">
        <v>100000</v>
      </c>
      <c r="I570" s="47"/>
      <c r="K570" s="18"/>
      <c r="L570" s="18"/>
    </row>
    <row r="571" spans="1:12" ht="24" customHeight="1">
      <c r="A571" s="1" t="s">
        <v>7</v>
      </c>
      <c r="B571" s="44" t="s">
        <v>988</v>
      </c>
      <c r="C571" s="79" t="s">
        <v>868</v>
      </c>
      <c r="D571" s="46">
        <v>926</v>
      </c>
      <c r="E571" s="46">
        <v>92601</v>
      </c>
      <c r="F571" s="94" t="s">
        <v>622</v>
      </c>
      <c r="G571" s="47">
        <f t="shared" si="32"/>
        <v>300000</v>
      </c>
      <c r="H571" s="47">
        <v>300000</v>
      </c>
      <c r="I571" s="47"/>
      <c r="K571" s="18"/>
      <c r="L571" s="18"/>
    </row>
    <row r="572" spans="1:12" ht="24" customHeight="1">
      <c r="A572" s="1" t="s">
        <v>7</v>
      </c>
      <c r="B572" s="44" t="s">
        <v>1012</v>
      </c>
      <c r="C572" s="79" t="s">
        <v>869</v>
      </c>
      <c r="D572" s="46">
        <v>926</v>
      </c>
      <c r="E572" s="46">
        <v>92601</v>
      </c>
      <c r="F572" s="94" t="s">
        <v>622</v>
      </c>
      <c r="G572" s="47">
        <f t="shared" si="32"/>
        <v>500000</v>
      </c>
      <c r="H572" s="47">
        <v>500000</v>
      </c>
      <c r="I572" s="47"/>
      <c r="K572" s="18"/>
      <c r="L572" s="18"/>
    </row>
    <row r="573" spans="1:12" ht="24" customHeight="1">
      <c r="A573" s="1" t="s">
        <v>7</v>
      </c>
      <c r="B573" s="44" t="s">
        <v>1014</v>
      </c>
      <c r="C573" s="79" t="s">
        <v>870</v>
      </c>
      <c r="D573" s="46">
        <v>926</v>
      </c>
      <c r="E573" s="46">
        <v>92601</v>
      </c>
      <c r="F573" s="94" t="s">
        <v>622</v>
      </c>
      <c r="G573" s="47">
        <f t="shared" si="32"/>
        <v>50000</v>
      </c>
      <c r="H573" s="47">
        <v>50000</v>
      </c>
      <c r="I573" s="47"/>
      <c r="K573" s="18"/>
      <c r="L573" s="18"/>
    </row>
    <row r="574" spans="1:12" ht="24" customHeight="1">
      <c r="A574" s="1" t="s">
        <v>7</v>
      </c>
      <c r="B574" s="44" t="s">
        <v>1036</v>
      </c>
      <c r="C574" s="79" t="s">
        <v>871</v>
      </c>
      <c r="D574" s="46">
        <v>926</v>
      </c>
      <c r="E574" s="46">
        <v>92601</v>
      </c>
      <c r="F574" s="94" t="s">
        <v>622</v>
      </c>
      <c r="G574" s="47">
        <f t="shared" si="32"/>
        <v>115000</v>
      </c>
      <c r="H574" s="47">
        <v>115000</v>
      </c>
      <c r="I574" s="47"/>
      <c r="K574" s="18"/>
      <c r="L574" s="18"/>
    </row>
    <row r="575" spans="1:12" ht="24" customHeight="1">
      <c r="A575" s="1" t="s">
        <v>7</v>
      </c>
      <c r="B575" s="44" t="s">
        <v>992</v>
      </c>
      <c r="C575" s="79" t="s">
        <v>705</v>
      </c>
      <c r="D575" s="46">
        <v>926</v>
      </c>
      <c r="E575" s="46">
        <v>92601</v>
      </c>
      <c r="F575" s="94" t="s">
        <v>622</v>
      </c>
      <c r="G575" s="47">
        <f t="shared" si="32"/>
        <v>100000</v>
      </c>
      <c r="H575" s="47">
        <v>100000</v>
      </c>
      <c r="I575" s="47"/>
      <c r="K575" s="18"/>
      <c r="L575" s="18"/>
    </row>
    <row r="576" spans="1:12" ht="24" customHeight="1">
      <c r="A576" s="1" t="s">
        <v>7</v>
      </c>
      <c r="B576" s="44" t="s">
        <v>1043</v>
      </c>
      <c r="C576" s="79" t="s">
        <v>704</v>
      </c>
      <c r="D576" s="46">
        <v>900</v>
      </c>
      <c r="E576" s="46">
        <v>90095</v>
      </c>
      <c r="F576" s="94" t="s">
        <v>343</v>
      </c>
      <c r="G576" s="47">
        <f>H576+I576</f>
        <v>500000</v>
      </c>
      <c r="H576" s="47">
        <v>500000</v>
      </c>
      <c r="I576" s="47"/>
      <c r="K576" s="18"/>
      <c r="L576" s="18"/>
    </row>
    <row r="577" spans="1:12" ht="24" customHeight="1">
      <c r="A577" s="1" t="s">
        <v>7</v>
      </c>
      <c r="B577" s="44" t="s">
        <v>946</v>
      </c>
      <c r="C577" s="79" t="s">
        <v>862</v>
      </c>
      <c r="D577" s="46">
        <v>926</v>
      </c>
      <c r="E577" s="46">
        <v>92601</v>
      </c>
      <c r="F577" s="94" t="s">
        <v>622</v>
      </c>
      <c r="G577" s="47">
        <f t="shared" si="32"/>
        <v>950000</v>
      </c>
      <c r="H577" s="47">
        <v>950000</v>
      </c>
      <c r="I577" s="47"/>
      <c r="K577" s="18"/>
      <c r="L577" s="18"/>
    </row>
    <row r="578" spans="1:12" ht="24" customHeight="1">
      <c r="A578" s="1" t="s">
        <v>7</v>
      </c>
      <c r="B578" s="33" t="s">
        <v>678</v>
      </c>
      <c r="C578" s="56" t="s">
        <v>679</v>
      </c>
      <c r="D578" s="33">
        <v>926</v>
      </c>
      <c r="E578" s="33">
        <v>92601</v>
      </c>
      <c r="F578" s="33" t="s">
        <v>622</v>
      </c>
      <c r="G578" s="38">
        <f t="shared" si="31"/>
        <v>4700000</v>
      </c>
      <c r="H578" s="38">
        <f>4500000+200000</f>
        <v>4700000</v>
      </c>
      <c r="I578" s="38"/>
      <c r="K578" s="18"/>
      <c r="L578" s="18"/>
    </row>
    <row r="579" spans="1:12" ht="24" customHeight="1">
      <c r="A579" s="1" t="s">
        <v>7</v>
      </c>
      <c r="B579" s="44" t="s">
        <v>877</v>
      </c>
      <c r="C579" s="79" t="s">
        <v>1038</v>
      </c>
      <c r="D579" s="46">
        <v>926</v>
      </c>
      <c r="E579" s="46">
        <v>92601</v>
      </c>
      <c r="F579" s="94" t="s">
        <v>622</v>
      </c>
      <c r="G579" s="47">
        <f t="shared" si="31"/>
        <v>400000</v>
      </c>
      <c r="H579" s="47">
        <v>400000</v>
      </c>
      <c r="I579" s="47"/>
      <c r="K579" s="18"/>
      <c r="L579" s="18"/>
    </row>
    <row r="580" spans="1:12" ht="24" customHeight="1">
      <c r="A580" s="1" t="s">
        <v>7</v>
      </c>
      <c r="B580" s="44" t="s">
        <v>680</v>
      </c>
      <c r="C580" s="79" t="s">
        <v>681</v>
      </c>
      <c r="D580" s="44">
        <v>926</v>
      </c>
      <c r="E580" s="44">
        <v>92601</v>
      </c>
      <c r="F580" s="44" t="s">
        <v>622</v>
      </c>
      <c r="G580" s="47">
        <f t="shared" si="31"/>
        <v>20000</v>
      </c>
      <c r="H580" s="47">
        <v>20000</v>
      </c>
      <c r="I580" s="47"/>
      <c r="K580" s="18"/>
      <c r="L580" s="18"/>
    </row>
    <row r="581" spans="1:12" ht="24" customHeight="1">
      <c r="A581" s="1" t="s">
        <v>7</v>
      </c>
      <c r="B581" s="44" t="s">
        <v>682</v>
      </c>
      <c r="C581" s="104" t="s">
        <v>683</v>
      </c>
      <c r="D581" s="44">
        <v>926</v>
      </c>
      <c r="E581" s="44">
        <v>92601</v>
      </c>
      <c r="F581" s="44" t="s">
        <v>622</v>
      </c>
      <c r="G581" s="47">
        <f t="shared" si="31"/>
        <v>549745</v>
      </c>
      <c r="H581" s="47">
        <v>549745</v>
      </c>
      <c r="I581" s="47"/>
      <c r="K581" s="18"/>
      <c r="L581" s="18"/>
    </row>
    <row r="582" spans="1:12" ht="24" customHeight="1">
      <c r="A582" s="1" t="s">
        <v>7</v>
      </c>
      <c r="B582" s="44" t="s">
        <v>684</v>
      </c>
      <c r="C582" s="104" t="s">
        <v>685</v>
      </c>
      <c r="D582" s="44">
        <v>926</v>
      </c>
      <c r="E582" s="44">
        <v>92601</v>
      </c>
      <c r="F582" s="44" t="s">
        <v>622</v>
      </c>
      <c r="G582" s="47">
        <f t="shared" si="31"/>
        <v>500000</v>
      </c>
      <c r="H582" s="47">
        <v>500000</v>
      </c>
      <c r="I582" s="47"/>
      <c r="K582" s="18"/>
      <c r="L582" s="18"/>
    </row>
    <row r="583" spans="1:12" ht="24" customHeight="1">
      <c r="A583" s="1" t="s">
        <v>7</v>
      </c>
      <c r="B583" s="44" t="s">
        <v>686</v>
      </c>
      <c r="C583" s="104" t="s">
        <v>687</v>
      </c>
      <c r="D583" s="44">
        <v>926</v>
      </c>
      <c r="E583" s="44">
        <v>92601</v>
      </c>
      <c r="F583" s="44" t="s">
        <v>622</v>
      </c>
      <c r="G583" s="47">
        <f t="shared" si="31"/>
        <v>7000000</v>
      </c>
      <c r="H583" s="47">
        <v>7000000</v>
      </c>
      <c r="I583" s="47"/>
      <c r="K583" s="18"/>
      <c r="L583" s="18"/>
    </row>
    <row r="584" spans="1:12" ht="24" customHeight="1">
      <c r="A584" s="1" t="s">
        <v>7</v>
      </c>
      <c r="B584" s="44" t="s">
        <v>688</v>
      </c>
      <c r="C584" s="104" t="s">
        <v>689</v>
      </c>
      <c r="D584" s="44">
        <v>926</v>
      </c>
      <c r="E584" s="44">
        <v>92601</v>
      </c>
      <c r="F584" s="44" t="s">
        <v>622</v>
      </c>
      <c r="G584" s="47">
        <f t="shared" si="31"/>
        <v>1180000</v>
      </c>
      <c r="H584" s="47">
        <v>1180000</v>
      </c>
      <c r="I584" s="47"/>
      <c r="K584" s="18"/>
      <c r="L584" s="18"/>
    </row>
    <row r="585" spans="1:12" ht="24" customHeight="1">
      <c r="A585" s="1" t="s">
        <v>7</v>
      </c>
      <c r="B585" s="33" t="s">
        <v>690</v>
      </c>
      <c r="C585" s="104" t="s">
        <v>691</v>
      </c>
      <c r="D585" s="44">
        <v>926</v>
      </c>
      <c r="E585" s="44">
        <v>92601</v>
      </c>
      <c r="F585" s="33" t="s">
        <v>622</v>
      </c>
      <c r="G585" s="38">
        <f t="shared" si="31"/>
        <v>5000000</v>
      </c>
      <c r="H585" s="47">
        <v>5000000</v>
      </c>
      <c r="I585" s="47"/>
      <c r="K585" s="18"/>
      <c r="L585" s="18"/>
    </row>
    <row r="586" spans="1:12" ht="24" customHeight="1">
      <c r="A586" s="1" t="s">
        <v>7</v>
      </c>
      <c r="B586" s="44" t="s">
        <v>692</v>
      </c>
      <c r="C586" s="93" t="s">
        <v>693</v>
      </c>
      <c r="D586" s="46">
        <v>926</v>
      </c>
      <c r="E586" s="46">
        <v>92601</v>
      </c>
      <c r="F586" s="94" t="s">
        <v>622</v>
      </c>
      <c r="G586" s="47">
        <f t="shared" si="31"/>
        <v>9650000</v>
      </c>
      <c r="H586" s="43">
        <v>9650000</v>
      </c>
      <c r="I586" s="43"/>
      <c r="J586" s="17"/>
      <c r="K586" s="18"/>
      <c r="L586" s="18"/>
    </row>
    <row r="587" spans="1:12" ht="24" customHeight="1">
      <c r="A587" s="1" t="s">
        <v>7</v>
      </c>
      <c r="B587" s="33" t="s">
        <v>694</v>
      </c>
      <c r="C587" s="95" t="s">
        <v>695</v>
      </c>
      <c r="D587" s="37">
        <v>926</v>
      </c>
      <c r="E587" s="37">
        <v>92601</v>
      </c>
      <c r="F587" s="75" t="s">
        <v>622</v>
      </c>
      <c r="G587" s="101">
        <f t="shared" si="31"/>
        <v>400000</v>
      </c>
      <c r="H587" s="101">
        <v>400000</v>
      </c>
      <c r="I587" s="101"/>
      <c r="K587" s="18"/>
      <c r="L587" s="18"/>
    </row>
    <row r="588" spans="1:12" ht="24" customHeight="1">
      <c r="A588" s="1" t="s">
        <v>7</v>
      </c>
      <c r="B588" s="33" t="s">
        <v>696</v>
      </c>
      <c r="C588" s="95" t="s">
        <v>697</v>
      </c>
      <c r="D588" s="37">
        <v>926</v>
      </c>
      <c r="E588" s="37">
        <v>92601</v>
      </c>
      <c r="F588" s="75" t="s">
        <v>622</v>
      </c>
      <c r="G588" s="101">
        <f t="shared" si="31"/>
        <v>400000</v>
      </c>
      <c r="H588" s="101">
        <v>400000</v>
      </c>
      <c r="I588" s="101"/>
      <c r="K588" s="18"/>
      <c r="L588" s="18"/>
    </row>
    <row r="589" spans="1:12" ht="24" customHeight="1">
      <c r="A589" s="1" t="s">
        <v>7</v>
      </c>
      <c r="B589" s="44" t="s">
        <v>698</v>
      </c>
      <c r="C589" s="93" t="s">
        <v>699</v>
      </c>
      <c r="D589" s="46">
        <v>926</v>
      </c>
      <c r="E589" s="46">
        <v>92601</v>
      </c>
      <c r="F589" s="94" t="s">
        <v>622</v>
      </c>
      <c r="G589" s="47">
        <f t="shared" si="31"/>
        <v>5000000</v>
      </c>
      <c r="H589" s="47">
        <v>5000000</v>
      </c>
      <c r="I589" s="47"/>
      <c r="K589" s="18"/>
      <c r="L589" s="18"/>
    </row>
    <row r="590" spans="1:12" ht="24" customHeight="1">
      <c r="A590" s="1" t="s">
        <v>7</v>
      </c>
      <c r="B590" s="44" t="s">
        <v>700</v>
      </c>
      <c r="C590" s="93" t="s">
        <v>701</v>
      </c>
      <c r="D590" s="46">
        <v>926</v>
      </c>
      <c r="E590" s="46">
        <v>92601</v>
      </c>
      <c r="F590" s="94" t="s">
        <v>622</v>
      </c>
      <c r="G590" s="47">
        <f t="shared" si="31"/>
        <v>800000</v>
      </c>
      <c r="H590" s="47">
        <f>300000+500000</f>
        <v>800000</v>
      </c>
      <c r="I590" s="47"/>
      <c r="K590" s="18"/>
      <c r="L590" s="18"/>
    </row>
    <row r="591" spans="1:12" ht="24" customHeight="1">
      <c r="A591" s="1" t="s">
        <v>7</v>
      </c>
      <c r="B591" s="44" t="s">
        <v>878</v>
      </c>
      <c r="C591" s="79" t="s">
        <v>879</v>
      </c>
      <c r="D591" s="46">
        <v>926</v>
      </c>
      <c r="E591" s="46">
        <v>92601</v>
      </c>
      <c r="F591" s="94" t="s">
        <v>622</v>
      </c>
      <c r="G591" s="47">
        <f t="shared" si="31"/>
        <v>500000</v>
      </c>
      <c r="H591" s="47">
        <v>500000</v>
      </c>
      <c r="I591" s="47"/>
      <c r="K591" s="18"/>
      <c r="L591" s="18"/>
    </row>
    <row r="592" spans="1:12" ht="24" customHeight="1">
      <c r="A592" s="1" t="s">
        <v>7</v>
      </c>
      <c r="B592" s="44" t="s">
        <v>702</v>
      </c>
      <c r="C592" s="93" t="s">
        <v>703</v>
      </c>
      <c r="D592" s="46">
        <v>926</v>
      </c>
      <c r="E592" s="46">
        <v>92601</v>
      </c>
      <c r="F592" s="94" t="s">
        <v>622</v>
      </c>
      <c r="G592" s="47">
        <f t="shared" si="31"/>
        <v>380000</v>
      </c>
      <c r="H592" s="47">
        <f>200000+180000</f>
        <v>380000</v>
      </c>
      <c r="I592" s="47"/>
      <c r="K592" s="18"/>
      <c r="L592" s="18"/>
    </row>
    <row r="593" spans="1:12" ht="22.5" customHeight="1">
      <c r="A593" s="1" t="s">
        <v>7</v>
      </c>
      <c r="B593" s="29"/>
      <c r="C593" s="30" t="s">
        <v>706</v>
      </c>
      <c r="D593" s="134"/>
      <c r="E593" s="134"/>
      <c r="F593" s="135"/>
      <c r="G593" s="15">
        <f>H593+I593</f>
        <v>45573903</v>
      </c>
      <c r="H593" s="15">
        <f>H594+H609</f>
        <v>45443903</v>
      </c>
      <c r="I593" s="15">
        <f>I594+I609</f>
        <v>130000</v>
      </c>
      <c r="K593" s="18"/>
      <c r="L593" s="18"/>
    </row>
    <row r="594" spans="1:12" ht="22.5" customHeight="1">
      <c r="A594" s="1" t="s">
        <v>7</v>
      </c>
      <c r="B594" s="29"/>
      <c r="C594" s="30" t="s">
        <v>707</v>
      </c>
      <c r="D594" s="134"/>
      <c r="E594" s="134"/>
      <c r="F594" s="135"/>
      <c r="G594" s="15">
        <f>H594+I594</f>
        <v>21240043</v>
      </c>
      <c r="H594" s="15">
        <f>H595+H596+H597+H602+H604+H608+H601+H600</f>
        <v>21240043</v>
      </c>
      <c r="I594" s="15"/>
      <c r="K594" s="18"/>
      <c r="L594" s="18"/>
    </row>
    <row r="595" spans="1:12" ht="24" customHeight="1">
      <c r="A595" s="1" t="s">
        <v>7</v>
      </c>
      <c r="B595" s="33" t="s">
        <v>708</v>
      </c>
      <c r="C595" s="34" t="s">
        <v>709</v>
      </c>
      <c r="D595" s="136">
        <v>921</v>
      </c>
      <c r="E595" s="136">
        <v>92120</v>
      </c>
      <c r="F595" s="137" t="s">
        <v>343</v>
      </c>
      <c r="G595" s="38">
        <f>H595+I595</f>
        <v>423120</v>
      </c>
      <c r="H595" s="38">
        <v>423120</v>
      </c>
      <c r="I595" s="38"/>
      <c r="K595" s="18"/>
      <c r="L595" s="18"/>
    </row>
    <row r="596" spans="1:12" ht="34.200000000000003">
      <c r="A596" s="1" t="s">
        <v>7</v>
      </c>
      <c r="B596" s="82" t="s">
        <v>710</v>
      </c>
      <c r="C596" s="79" t="s">
        <v>711</v>
      </c>
      <c r="D596" s="94">
        <v>921</v>
      </c>
      <c r="E596" s="94">
        <v>92118</v>
      </c>
      <c r="F596" s="94" t="s">
        <v>374</v>
      </c>
      <c r="G596" s="47">
        <f>H596+I596</f>
        <v>4000000</v>
      </c>
      <c r="H596" s="47">
        <f>2000000+2000000</f>
        <v>4000000</v>
      </c>
      <c r="I596" s="47"/>
      <c r="K596" s="18"/>
      <c r="L596" s="18"/>
    </row>
    <row r="597" spans="1:12" ht="24" customHeight="1">
      <c r="A597" s="1" t="s">
        <v>7</v>
      </c>
      <c r="B597" s="80" t="s">
        <v>712</v>
      </c>
      <c r="C597" s="81" t="s">
        <v>713</v>
      </c>
      <c r="D597" s="75"/>
      <c r="E597" s="75"/>
      <c r="F597" s="105"/>
      <c r="G597" s="38">
        <f>G599+G598</f>
        <v>1070000</v>
      </c>
      <c r="H597" s="38">
        <f>H599+H598</f>
        <v>1070000</v>
      </c>
      <c r="I597" s="38"/>
      <c r="K597" s="18"/>
      <c r="L597" s="18"/>
    </row>
    <row r="598" spans="1:12">
      <c r="A598" s="1" t="s">
        <v>7</v>
      </c>
      <c r="B598" s="114"/>
      <c r="C598" s="40" t="s">
        <v>11</v>
      </c>
      <c r="D598" s="35">
        <v>921</v>
      </c>
      <c r="E598" s="35">
        <v>92120</v>
      </c>
      <c r="F598" s="114" t="s">
        <v>75</v>
      </c>
      <c r="G598" s="42">
        <f t="shared" ref="G598:G608" si="33">H598+I598</f>
        <v>650000</v>
      </c>
      <c r="H598" s="42">
        <v>650000</v>
      </c>
      <c r="I598" s="42"/>
      <c r="K598" s="18"/>
      <c r="L598" s="18"/>
    </row>
    <row r="599" spans="1:12">
      <c r="A599" s="1" t="s">
        <v>7</v>
      </c>
      <c r="B599" s="39"/>
      <c r="C599" s="103" t="s">
        <v>18</v>
      </c>
      <c r="D599" s="87">
        <v>921</v>
      </c>
      <c r="E599" s="87">
        <v>92120</v>
      </c>
      <c r="F599" s="87" t="s">
        <v>75</v>
      </c>
      <c r="G599" s="43">
        <f t="shared" si="33"/>
        <v>420000</v>
      </c>
      <c r="H599" s="43">
        <v>420000</v>
      </c>
      <c r="I599" s="43"/>
      <c r="K599" s="18"/>
      <c r="L599" s="18"/>
    </row>
    <row r="600" spans="1:12" ht="24" customHeight="1">
      <c r="A600" s="1" t="s">
        <v>7</v>
      </c>
      <c r="B600" s="44" t="s">
        <v>907</v>
      </c>
      <c r="C600" s="73" t="s">
        <v>832</v>
      </c>
      <c r="D600" s="94">
        <v>921</v>
      </c>
      <c r="E600" s="94">
        <v>92120</v>
      </c>
      <c r="F600" s="94" t="s">
        <v>75</v>
      </c>
      <c r="G600" s="47">
        <f>H600</f>
        <v>1500000</v>
      </c>
      <c r="H600" s="47">
        <v>1500000</v>
      </c>
      <c r="I600" s="47"/>
      <c r="J600" s="126"/>
      <c r="K600" s="18"/>
      <c r="L600" s="18"/>
    </row>
    <row r="601" spans="1:12" ht="24" customHeight="1">
      <c r="A601" s="1" t="s">
        <v>7</v>
      </c>
      <c r="B601" s="82" t="s">
        <v>960</v>
      </c>
      <c r="C601" s="79" t="s">
        <v>782</v>
      </c>
      <c r="D601" s="94">
        <v>921</v>
      </c>
      <c r="E601" s="94">
        <v>92109</v>
      </c>
      <c r="F601" s="94" t="s">
        <v>374</v>
      </c>
      <c r="G601" s="47">
        <f>H601+I601</f>
        <v>120000</v>
      </c>
      <c r="H601" s="47">
        <v>120000</v>
      </c>
      <c r="I601" s="47"/>
      <c r="K601" s="18"/>
      <c r="L601" s="18"/>
    </row>
    <row r="602" spans="1:12" ht="24" customHeight="1">
      <c r="A602" s="1" t="s">
        <v>7</v>
      </c>
      <c r="B602" s="82" t="s">
        <v>714</v>
      </c>
      <c r="C602" s="79" t="s">
        <v>715</v>
      </c>
      <c r="D602" s="94"/>
      <c r="E602" s="94"/>
      <c r="F602" s="121"/>
      <c r="G602" s="47">
        <f t="shared" si="33"/>
        <v>300000</v>
      </c>
      <c r="H602" s="47">
        <f>SUM(H603:H603)</f>
        <v>300000</v>
      </c>
      <c r="I602" s="47"/>
      <c r="K602" s="18"/>
      <c r="L602" s="18"/>
    </row>
    <row r="603" spans="1:12">
      <c r="A603" s="1" t="s">
        <v>7</v>
      </c>
      <c r="B603" s="82"/>
      <c r="C603" s="171" t="s">
        <v>350</v>
      </c>
      <c r="D603" s="94">
        <v>921</v>
      </c>
      <c r="E603" s="94">
        <v>92120</v>
      </c>
      <c r="F603" s="121" t="s">
        <v>75</v>
      </c>
      <c r="G603" s="47">
        <f t="shared" si="33"/>
        <v>300000</v>
      </c>
      <c r="H603" s="47">
        <v>300000</v>
      </c>
      <c r="I603" s="47"/>
      <c r="K603" s="18"/>
      <c r="L603" s="18"/>
    </row>
    <row r="604" spans="1:12" ht="24" customHeight="1">
      <c r="A604" s="1" t="s">
        <v>7</v>
      </c>
      <c r="B604" s="33" t="s">
        <v>716</v>
      </c>
      <c r="C604" s="56" t="s">
        <v>717</v>
      </c>
      <c r="D604" s="75"/>
      <c r="E604" s="75"/>
      <c r="F604" s="75"/>
      <c r="G604" s="38">
        <f t="shared" si="33"/>
        <v>13576923</v>
      </c>
      <c r="H604" s="38">
        <f>SUM(H605:H607)</f>
        <v>13576923</v>
      </c>
      <c r="I604" s="38"/>
      <c r="K604" s="18"/>
      <c r="L604" s="18"/>
    </row>
    <row r="605" spans="1:12">
      <c r="A605" s="1" t="s">
        <v>7</v>
      </c>
      <c r="B605" s="39"/>
      <c r="C605" s="103" t="s">
        <v>350</v>
      </c>
      <c r="D605" s="87">
        <v>921</v>
      </c>
      <c r="E605" s="87">
        <v>92120</v>
      </c>
      <c r="F605" s="87" t="s">
        <v>75</v>
      </c>
      <c r="G605" s="43">
        <f t="shared" si="33"/>
        <v>5500000</v>
      </c>
      <c r="H605" s="43">
        <v>5500000</v>
      </c>
      <c r="I605" s="43"/>
      <c r="K605" s="18"/>
      <c r="L605" s="18"/>
    </row>
    <row r="606" spans="1:12">
      <c r="A606" s="1" t="s">
        <v>7</v>
      </c>
      <c r="B606" s="177"/>
      <c r="C606" s="178" t="s">
        <v>13</v>
      </c>
      <c r="D606" s="75">
        <v>921</v>
      </c>
      <c r="E606" s="75">
        <v>92120</v>
      </c>
      <c r="F606" s="75" t="s">
        <v>75</v>
      </c>
      <c r="G606" s="38">
        <f t="shared" si="33"/>
        <v>1076923</v>
      </c>
      <c r="H606" s="38">
        <v>1076923</v>
      </c>
      <c r="I606" s="38"/>
      <c r="K606" s="18"/>
      <c r="L606" s="18"/>
    </row>
    <row r="607" spans="1:12">
      <c r="A607" s="1" t="s">
        <v>7</v>
      </c>
      <c r="B607" s="39"/>
      <c r="C607" s="103" t="s">
        <v>12</v>
      </c>
      <c r="D607" s="87">
        <v>921</v>
      </c>
      <c r="E607" s="87">
        <v>92120</v>
      </c>
      <c r="F607" s="87" t="s">
        <v>75</v>
      </c>
      <c r="G607" s="43">
        <f t="shared" si="33"/>
        <v>7000000</v>
      </c>
      <c r="H607" s="43">
        <v>7000000</v>
      </c>
      <c r="I607" s="43"/>
      <c r="K607" s="18"/>
      <c r="L607" s="18"/>
    </row>
    <row r="608" spans="1:12" ht="24" customHeight="1">
      <c r="A608" s="1" t="s">
        <v>7</v>
      </c>
      <c r="B608" s="44" t="s">
        <v>718</v>
      </c>
      <c r="C608" s="45" t="s">
        <v>719</v>
      </c>
      <c r="D608" s="44">
        <v>921</v>
      </c>
      <c r="E608" s="44">
        <v>92118</v>
      </c>
      <c r="F608" s="94" t="s">
        <v>374</v>
      </c>
      <c r="G608" s="47">
        <f t="shared" si="33"/>
        <v>250000</v>
      </c>
      <c r="H608" s="47">
        <v>250000</v>
      </c>
      <c r="I608" s="47"/>
      <c r="K608" s="18"/>
      <c r="L608" s="18"/>
    </row>
    <row r="609" spans="1:12" ht="22.5" customHeight="1">
      <c r="A609" s="1" t="s">
        <v>7</v>
      </c>
      <c r="B609" s="29"/>
      <c r="C609" s="30" t="s">
        <v>720</v>
      </c>
      <c r="D609" s="29"/>
      <c r="E609" s="29"/>
      <c r="F609" s="31"/>
      <c r="G609" s="15">
        <f>I609+H609</f>
        <v>24333860</v>
      </c>
      <c r="H609" s="15">
        <f>H610+H612+H611+H614+H619+H623+H624+H626+H615+H627+H616+H618+H620+H621+H622+H617</f>
        <v>24203860</v>
      </c>
      <c r="I609" s="15">
        <f>I610+I612+I611+I614+I619+I623+I624+I626+I615+I627+I616+I618+I620+I621+I622+I617</f>
        <v>130000</v>
      </c>
      <c r="K609" s="18"/>
      <c r="L609" s="18"/>
    </row>
    <row r="610" spans="1:12" ht="24" customHeight="1">
      <c r="A610" s="1" t="s">
        <v>7</v>
      </c>
      <c r="B610" s="82" t="s">
        <v>721</v>
      </c>
      <c r="C610" s="79" t="s">
        <v>722</v>
      </c>
      <c r="D610" s="94">
        <v>921</v>
      </c>
      <c r="E610" s="94">
        <v>92195</v>
      </c>
      <c r="F610" s="94" t="s">
        <v>374</v>
      </c>
      <c r="G610" s="47">
        <f t="shared" ref="G610:G628" si="34">H610+I610</f>
        <v>300000</v>
      </c>
      <c r="H610" s="47">
        <v>300000</v>
      </c>
      <c r="I610" s="47"/>
      <c r="K610" s="18"/>
      <c r="L610" s="18"/>
    </row>
    <row r="611" spans="1:12" ht="24" customHeight="1">
      <c r="A611" s="1" t="s">
        <v>7</v>
      </c>
      <c r="B611" s="82" t="s">
        <v>723</v>
      </c>
      <c r="C611" s="79" t="s">
        <v>724</v>
      </c>
      <c r="D611" s="94">
        <v>921</v>
      </c>
      <c r="E611" s="94">
        <v>92109</v>
      </c>
      <c r="F611" s="94" t="s">
        <v>374</v>
      </c>
      <c r="G611" s="47">
        <f t="shared" si="34"/>
        <v>60000</v>
      </c>
      <c r="H611" s="47">
        <v>60000</v>
      </c>
      <c r="I611" s="47"/>
      <c r="K611" s="18"/>
      <c r="L611" s="18"/>
    </row>
    <row r="612" spans="1:12" ht="24" customHeight="1">
      <c r="A612" s="1" t="s">
        <v>7</v>
      </c>
      <c r="B612" s="35" t="s">
        <v>725</v>
      </c>
      <c r="C612" s="83" t="s">
        <v>726</v>
      </c>
      <c r="D612" s="35"/>
      <c r="E612" s="84"/>
      <c r="F612" s="84"/>
      <c r="G612" s="42">
        <f t="shared" si="34"/>
        <v>13000</v>
      </c>
      <c r="H612" s="42">
        <f>H613</f>
        <v>13000</v>
      </c>
      <c r="I612" s="42"/>
      <c r="K612" s="18"/>
      <c r="L612" s="18"/>
    </row>
    <row r="613" spans="1:12">
      <c r="A613" s="1" t="s">
        <v>7</v>
      </c>
      <c r="B613" s="39"/>
      <c r="C613" s="86" t="s">
        <v>25</v>
      </c>
      <c r="D613" s="39">
        <v>921</v>
      </c>
      <c r="E613" s="39">
        <v>92195</v>
      </c>
      <c r="F613" s="87" t="s">
        <v>374</v>
      </c>
      <c r="G613" s="43">
        <f t="shared" si="34"/>
        <v>13000</v>
      </c>
      <c r="H613" s="43">
        <v>13000</v>
      </c>
      <c r="I613" s="43"/>
      <c r="K613" s="18"/>
      <c r="L613" s="18"/>
    </row>
    <row r="614" spans="1:12" ht="24" customHeight="1">
      <c r="A614" s="1" t="s">
        <v>7</v>
      </c>
      <c r="B614" s="80" t="s">
        <v>727</v>
      </c>
      <c r="C614" s="56" t="s">
        <v>728</v>
      </c>
      <c r="D614" s="75">
        <v>921</v>
      </c>
      <c r="E614" s="75">
        <v>92109</v>
      </c>
      <c r="F614" s="75" t="s">
        <v>63</v>
      </c>
      <c r="G614" s="38">
        <f t="shared" si="34"/>
        <v>1000000</v>
      </c>
      <c r="H614" s="38">
        <v>1000000</v>
      </c>
      <c r="I614" s="38"/>
      <c r="K614" s="18"/>
      <c r="L614" s="18"/>
    </row>
    <row r="615" spans="1:12" ht="24" customHeight="1">
      <c r="A615" s="1" t="s">
        <v>7</v>
      </c>
      <c r="B615" s="82" t="s">
        <v>729</v>
      </c>
      <c r="C615" s="79" t="s">
        <v>730</v>
      </c>
      <c r="D615" s="94">
        <v>854</v>
      </c>
      <c r="E615" s="94">
        <v>85495</v>
      </c>
      <c r="F615" s="94" t="s">
        <v>366</v>
      </c>
      <c r="G615" s="47">
        <f t="shared" si="34"/>
        <v>130000</v>
      </c>
      <c r="H615" s="47"/>
      <c r="I615" s="47">
        <v>130000</v>
      </c>
      <c r="K615" s="18"/>
      <c r="L615" s="18"/>
    </row>
    <row r="616" spans="1:12" ht="24" customHeight="1">
      <c r="A616" s="1" t="s">
        <v>7</v>
      </c>
      <c r="B616" s="82" t="s">
        <v>916</v>
      </c>
      <c r="C616" s="79" t="s">
        <v>915</v>
      </c>
      <c r="D616" s="94">
        <v>921</v>
      </c>
      <c r="E616" s="94">
        <v>92116</v>
      </c>
      <c r="F616" s="94" t="s">
        <v>374</v>
      </c>
      <c r="G616" s="47">
        <f>H616+I616</f>
        <v>50000</v>
      </c>
      <c r="H616" s="47">
        <v>50000</v>
      </c>
      <c r="I616" s="47"/>
      <c r="K616" s="18"/>
      <c r="L616" s="18"/>
    </row>
    <row r="617" spans="1:12" ht="24" customHeight="1">
      <c r="A617" s="1" t="s">
        <v>7</v>
      </c>
      <c r="B617" s="39" t="s">
        <v>928</v>
      </c>
      <c r="C617" s="156" t="s">
        <v>833</v>
      </c>
      <c r="D617" s="87">
        <v>921</v>
      </c>
      <c r="E617" s="87">
        <v>92118</v>
      </c>
      <c r="F617" s="87" t="s">
        <v>75</v>
      </c>
      <c r="G617" s="43">
        <f>H617</f>
        <v>50000</v>
      </c>
      <c r="H617" s="43">
        <v>50000</v>
      </c>
      <c r="I617" s="43"/>
      <c r="K617" s="18"/>
      <c r="L617" s="18"/>
    </row>
    <row r="618" spans="1:12" ht="24" customHeight="1">
      <c r="A618" s="1" t="s">
        <v>7</v>
      </c>
      <c r="B618" s="138" t="s">
        <v>921</v>
      </c>
      <c r="C618" s="156" t="s">
        <v>781</v>
      </c>
      <c r="D618" s="87">
        <v>921</v>
      </c>
      <c r="E618" s="87">
        <v>92109</v>
      </c>
      <c r="F618" s="87" t="s">
        <v>374</v>
      </c>
      <c r="G618" s="43">
        <f>H618+I618</f>
        <v>350000</v>
      </c>
      <c r="H618" s="43">
        <v>350000</v>
      </c>
      <c r="I618" s="43"/>
      <c r="K618" s="18"/>
      <c r="L618" s="18"/>
    </row>
    <row r="619" spans="1:12" ht="24" customHeight="1">
      <c r="A619" s="1" t="s">
        <v>7</v>
      </c>
      <c r="B619" s="82" t="s">
        <v>731</v>
      </c>
      <c r="C619" s="45" t="s">
        <v>732</v>
      </c>
      <c r="D619" s="94">
        <v>921</v>
      </c>
      <c r="E619" s="94">
        <v>92109</v>
      </c>
      <c r="F619" s="94" t="s">
        <v>63</v>
      </c>
      <c r="G619" s="47">
        <f t="shared" si="34"/>
        <v>5500000</v>
      </c>
      <c r="H619" s="47">
        <v>5500000</v>
      </c>
      <c r="I619" s="47"/>
      <c r="K619" s="18"/>
      <c r="L619" s="18"/>
    </row>
    <row r="620" spans="1:12" ht="24" customHeight="1">
      <c r="A620" s="1" t="s">
        <v>7</v>
      </c>
      <c r="B620" s="138" t="s">
        <v>1002</v>
      </c>
      <c r="C620" s="156" t="s">
        <v>783</v>
      </c>
      <c r="D620" s="87">
        <v>921</v>
      </c>
      <c r="E620" s="87">
        <v>92116</v>
      </c>
      <c r="F620" s="87" t="s">
        <v>374</v>
      </c>
      <c r="G620" s="43">
        <f>H620+I620</f>
        <v>150000</v>
      </c>
      <c r="H620" s="43">
        <v>150000</v>
      </c>
      <c r="I620" s="43"/>
      <c r="K620" s="18"/>
      <c r="L620" s="18"/>
    </row>
    <row r="621" spans="1:12" ht="24" customHeight="1">
      <c r="A621" s="1" t="s">
        <v>7</v>
      </c>
      <c r="B621" s="138" t="s">
        <v>1009</v>
      </c>
      <c r="C621" s="156" t="s">
        <v>784</v>
      </c>
      <c r="D621" s="87">
        <v>921</v>
      </c>
      <c r="E621" s="87">
        <v>92118</v>
      </c>
      <c r="F621" s="87" t="s">
        <v>374</v>
      </c>
      <c r="G621" s="43">
        <f>H621+I621</f>
        <v>500000</v>
      </c>
      <c r="H621" s="43">
        <v>500000</v>
      </c>
      <c r="I621" s="43"/>
      <c r="K621" s="18"/>
      <c r="L621" s="18"/>
    </row>
    <row r="622" spans="1:12" ht="24" customHeight="1">
      <c r="A622" s="1" t="s">
        <v>7</v>
      </c>
      <c r="B622" s="138" t="s">
        <v>1011</v>
      </c>
      <c r="C622" s="156" t="s">
        <v>1010</v>
      </c>
      <c r="D622" s="87">
        <v>921</v>
      </c>
      <c r="E622" s="87">
        <v>92109</v>
      </c>
      <c r="F622" s="87" t="s">
        <v>374</v>
      </c>
      <c r="G622" s="43">
        <f>H622+I622</f>
        <v>150000</v>
      </c>
      <c r="H622" s="43">
        <v>150000</v>
      </c>
      <c r="I622" s="43"/>
      <c r="K622" s="18"/>
      <c r="L622" s="18"/>
    </row>
    <row r="623" spans="1:12" ht="24" customHeight="1">
      <c r="A623" s="1" t="s">
        <v>7</v>
      </c>
      <c r="B623" s="82" t="s">
        <v>733</v>
      </c>
      <c r="C623" s="45" t="s">
        <v>734</v>
      </c>
      <c r="D623" s="94">
        <v>921</v>
      </c>
      <c r="E623" s="94">
        <v>92118</v>
      </c>
      <c r="F623" s="94" t="s">
        <v>374</v>
      </c>
      <c r="G623" s="47">
        <f t="shared" si="34"/>
        <v>901825</v>
      </c>
      <c r="H623" s="47">
        <v>901825</v>
      </c>
      <c r="I623" s="47"/>
      <c r="K623" s="18"/>
      <c r="L623" s="18"/>
    </row>
    <row r="624" spans="1:12" ht="24" customHeight="1">
      <c r="A624" s="1" t="s">
        <v>7</v>
      </c>
      <c r="B624" s="82" t="s">
        <v>735</v>
      </c>
      <c r="C624" s="104" t="s">
        <v>736</v>
      </c>
      <c r="D624" s="44"/>
      <c r="E624" s="44"/>
      <c r="F624" s="94"/>
      <c r="G624" s="47">
        <f t="shared" si="34"/>
        <v>8754535</v>
      </c>
      <c r="H624" s="47">
        <f>H625</f>
        <v>8754535</v>
      </c>
      <c r="I624" s="47"/>
      <c r="K624" s="18"/>
      <c r="L624" s="18"/>
    </row>
    <row r="625" spans="1:12">
      <c r="A625" s="1" t="s">
        <v>7</v>
      </c>
      <c r="B625" s="175"/>
      <c r="C625" s="170" t="s">
        <v>11</v>
      </c>
      <c r="D625" s="94">
        <v>921</v>
      </c>
      <c r="E625" s="94">
        <v>92106</v>
      </c>
      <c r="F625" s="94" t="s">
        <v>374</v>
      </c>
      <c r="G625" s="47">
        <f t="shared" si="34"/>
        <v>8754535</v>
      </c>
      <c r="H625" s="47">
        <f>11479035-300000-2424500</f>
        <v>8754535</v>
      </c>
      <c r="I625" s="47"/>
      <c r="K625" s="18"/>
      <c r="L625" s="18"/>
    </row>
    <row r="626" spans="1:12" ht="24" customHeight="1">
      <c r="A626" s="1" t="s">
        <v>7</v>
      </c>
      <c r="B626" s="82" t="s">
        <v>737</v>
      </c>
      <c r="C626" s="104" t="s">
        <v>738</v>
      </c>
      <c r="D626" s="94">
        <v>921</v>
      </c>
      <c r="E626" s="94">
        <v>92110</v>
      </c>
      <c r="F626" s="94" t="s">
        <v>374</v>
      </c>
      <c r="G626" s="47">
        <f t="shared" si="34"/>
        <v>6000000</v>
      </c>
      <c r="H626" s="47">
        <v>6000000</v>
      </c>
      <c r="I626" s="47"/>
      <c r="K626" s="18"/>
      <c r="L626" s="18"/>
    </row>
    <row r="627" spans="1:12" ht="24" customHeight="1">
      <c r="A627" s="1" t="s">
        <v>7</v>
      </c>
      <c r="B627" s="80" t="s">
        <v>739</v>
      </c>
      <c r="C627" s="60" t="s">
        <v>740</v>
      </c>
      <c r="D627" s="75"/>
      <c r="E627" s="75"/>
      <c r="F627" s="75"/>
      <c r="G627" s="38">
        <f t="shared" si="34"/>
        <v>424500</v>
      </c>
      <c r="H627" s="38">
        <f>+H628</f>
        <v>424500</v>
      </c>
      <c r="I627" s="38"/>
      <c r="K627" s="18"/>
      <c r="L627" s="18"/>
    </row>
    <row r="628" spans="1:12">
      <c r="A628" s="1" t="s">
        <v>7</v>
      </c>
      <c r="B628" s="138"/>
      <c r="C628" s="103" t="s">
        <v>11</v>
      </c>
      <c r="D628" s="87">
        <v>921</v>
      </c>
      <c r="E628" s="87">
        <v>92116</v>
      </c>
      <c r="F628" s="87" t="s">
        <v>374</v>
      </c>
      <c r="G628" s="43">
        <f t="shared" si="34"/>
        <v>424500</v>
      </c>
      <c r="H628" s="43">
        <v>424500</v>
      </c>
      <c r="I628" s="43"/>
      <c r="K628" s="18"/>
      <c r="L628" s="18"/>
    </row>
    <row r="629" spans="1:12" ht="22.5" customHeight="1">
      <c r="A629" s="1" t="s">
        <v>7</v>
      </c>
      <c r="B629" s="29"/>
      <c r="C629" s="30" t="s">
        <v>741</v>
      </c>
      <c r="D629" s="29"/>
      <c r="E629" s="29"/>
      <c r="F629" s="31"/>
      <c r="G629" s="15">
        <f t="shared" ref="G629:G652" si="35">H629+I629</f>
        <v>27487477</v>
      </c>
      <c r="H629" s="15">
        <f>H630</f>
        <v>25567533</v>
      </c>
      <c r="I629" s="15">
        <f>I630</f>
        <v>1919944</v>
      </c>
      <c r="K629" s="18"/>
      <c r="L629" s="18"/>
    </row>
    <row r="630" spans="1:12" ht="24">
      <c r="A630" s="1" t="s">
        <v>7</v>
      </c>
      <c r="B630" s="29"/>
      <c r="C630" s="30" t="s">
        <v>742</v>
      </c>
      <c r="D630" s="29"/>
      <c r="E630" s="29"/>
      <c r="F630" s="31"/>
      <c r="G630" s="15">
        <f t="shared" si="35"/>
        <v>27487477</v>
      </c>
      <c r="H630" s="15">
        <f>+H631+H632+H633+H634+H635+H636+H640+H643</f>
        <v>25567533</v>
      </c>
      <c r="I630" s="15">
        <f>+I631+I632+I633+I634+I635+I636+I640+I643</f>
        <v>1919944</v>
      </c>
      <c r="K630" s="18"/>
      <c r="L630" s="18"/>
    </row>
    <row r="631" spans="1:12" ht="24" customHeight="1">
      <c r="A631" s="1" t="s">
        <v>7</v>
      </c>
      <c r="B631" s="33" t="s">
        <v>743</v>
      </c>
      <c r="C631" s="56" t="s">
        <v>744</v>
      </c>
      <c r="D631" s="75">
        <v>750</v>
      </c>
      <c r="E631" s="75">
        <v>75023</v>
      </c>
      <c r="F631" s="75" t="s">
        <v>745</v>
      </c>
      <c r="G631" s="38">
        <f t="shared" si="35"/>
        <v>9279588</v>
      </c>
      <c r="H631" s="38">
        <v>9279588</v>
      </c>
      <c r="I631" s="38"/>
      <c r="K631" s="18"/>
      <c r="L631" s="18"/>
    </row>
    <row r="632" spans="1:12" ht="24" customHeight="1">
      <c r="A632" s="1" t="s">
        <v>7</v>
      </c>
      <c r="B632" s="44" t="s">
        <v>746</v>
      </c>
      <c r="C632" s="45" t="s">
        <v>747</v>
      </c>
      <c r="D632" s="94">
        <v>710</v>
      </c>
      <c r="E632" s="94">
        <v>71012</v>
      </c>
      <c r="F632" s="44" t="s">
        <v>748</v>
      </c>
      <c r="G632" s="47">
        <f t="shared" si="35"/>
        <v>1780000</v>
      </c>
      <c r="H632" s="47"/>
      <c r="I632" s="47">
        <v>1780000</v>
      </c>
      <c r="K632" s="18"/>
      <c r="L632" s="18"/>
    </row>
    <row r="633" spans="1:12" ht="24" customHeight="1">
      <c r="A633" s="1" t="s">
        <v>7</v>
      </c>
      <c r="B633" s="44" t="s">
        <v>749</v>
      </c>
      <c r="C633" s="45" t="s">
        <v>750</v>
      </c>
      <c r="D633" s="94">
        <v>750</v>
      </c>
      <c r="E633" s="94">
        <v>75023</v>
      </c>
      <c r="F633" s="94" t="s">
        <v>751</v>
      </c>
      <c r="G633" s="47">
        <f t="shared" si="35"/>
        <v>2300000</v>
      </c>
      <c r="H633" s="47">
        <v>2300000</v>
      </c>
      <c r="I633" s="47"/>
      <c r="K633" s="18"/>
      <c r="L633" s="18"/>
    </row>
    <row r="634" spans="1:12" ht="24" customHeight="1">
      <c r="A634" s="1" t="s">
        <v>7</v>
      </c>
      <c r="B634" s="44" t="s">
        <v>752</v>
      </c>
      <c r="C634" s="79" t="s">
        <v>753</v>
      </c>
      <c r="D634" s="94">
        <v>750</v>
      </c>
      <c r="E634" s="94">
        <v>75023</v>
      </c>
      <c r="F634" s="94" t="s">
        <v>63</v>
      </c>
      <c r="G634" s="47">
        <f t="shared" si="35"/>
        <v>1500000</v>
      </c>
      <c r="H634" s="47">
        <v>1500000</v>
      </c>
      <c r="I634" s="47"/>
      <c r="K634" s="18"/>
      <c r="L634" s="18"/>
    </row>
    <row r="635" spans="1:12" ht="24" customHeight="1">
      <c r="A635" s="1" t="s">
        <v>7</v>
      </c>
      <c r="B635" s="44" t="s">
        <v>754</v>
      </c>
      <c r="C635" s="79" t="s">
        <v>755</v>
      </c>
      <c r="D635" s="94">
        <v>750</v>
      </c>
      <c r="E635" s="94">
        <v>75023</v>
      </c>
      <c r="F635" s="94" t="s">
        <v>51</v>
      </c>
      <c r="G635" s="47">
        <f t="shared" si="35"/>
        <v>200000</v>
      </c>
      <c r="H635" s="47">
        <v>200000</v>
      </c>
      <c r="I635" s="47"/>
      <c r="K635" s="18"/>
      <c r="L635" s="18"/>
    </row>
    <row r="636" spans="1:12" ht="24" customHeight="1">
      <c r="A636" s="1" t="s">
        <v>7</v>
      </c>
      <c r="B636" s="33" t="s">
        <v>756</v>
      </c>
      <c r="C636" s="56" t="s">
        <v>757</v>
      </c>
      <c r="D636" s="75"/>
      <c r="E636" s="75"/>
      <c r="F636" s="75"/>
      <c r="G636" s="38">
        <f t="shared" si="35"/>
        <v>945051</v>
      </c>
      <c r="H636" s="38">
        <f>SUM(H637:H639)</f>
        <v>945051</v>
      </c>
      <c r="I636" s="38"/>
      <c r="K636" s="18"/>
      <c r="L636" s="18"/>
    </row>
    <row r="637" spans="1:12">
      <c r="A637" s="1" t="s">
        <v>7</v>
      </c>
      <c r="B637" s="35"/>
      <c r="C637" s="40" t="s">
        <v>11</v>
      </c>
      <c r="D637" s="84">
        <v>700</v>
      </c>
      <c r="E637" s="84">
        <v>70005</v>
      </c>
      <c r="F637" s="84" t="s">
        <v>75</v>
      </c>
      <c r="G637" s="42">
        <f t="shared" si="35"/>
        <v>400000</v>
      </c>
      <c r="H637" s="42">
        <v>400000</v>
      </c>
      <c r="I637" s="42"/>
      <c r="K637" s="18"/>
      <c r="L637" s="18"/>
    </row>
    <row r="638" spans="1:12">
      <c r="A638" s="1" t="s">
        <v>7</v>
      </c>
      <c r="B638" s="35"/>
      <c r="C638" s="40" t="s">
        <v>13</v>
      </c>
      <c r="D638" s="84">
        <v>700</v>
      </c>
      <c r="E638" s="84">
        <v>70005</v>
      </c>
      <c r="F638" s="84" t="s">
        <v>75</v>
      </c>
      <c r="G638" s="42">
        <f t="shared" si="35"/>
        <v>72655</v>
      </c>
      <c r="H638" s="42">
        <v>72655</v>
      </c>
      <c r="I638" s="42"/>
      <c r="K638" s="18"/>
      <c r="L638" s="18"/>
    </row>
    <row r="639" spans="1:12">
      <c r="A639" s="1" t="s">
        <v>7</v>
      </c>
      <c r="B639" s="39"/>
      <c r="C639" s="91" t="s">
        <v>12</v>
      </c>
      <c r="D639" s="87">
        <v>700</v>
      </c>
      <c r="E639" s="87">
        <v>70005</v>
      </c>
      <c r="F639" s="87" t="s">
        <v>75</v>
      </c>
      <c r="G639" s="43">
        <f t="shared" si="35"/>
        <v>472396</v>
      </c>
      <c r="H639" s="43">
        <v>472396</v>
      </c>
      <c r="I639" s="43"/>
      <c r="K639" s="18"/>
      <c r="L639" s="18"/>
    </row>
    <row r="640" spans="1:12" ht="24" customHeight="1">
      <c r="A640" s="1" t="s">
        <v>7</v>
      </c>
      <c r="B640" s="33" t="s">
        <v>758</v>
      </c>
      <c r="C640" s="81" t="s">
        <v>759</v>
      </c>
      <c r="D640" s="75"/>
      <c r="E640" s="75"/>
      <c r="F640" s="75"/>
      <c r="G640" s="38">
        <f t="shared" si="35"/>
        <v>11342894</v>
      </c>
      <c r="H640" s="38">
        <f>SUM(H641:H642)</f>
        <v>11342894</v>
      </c>
      <c r="I640" s="38"/>
      <c r="K640" s="18"/>
      <c r="L640" s="18"/>
    </row>
    <row r="641" spans="1:12">
      <c r="A641" s="1" t="s">
        <v>7</v>
      </c>
      <c r="B641" s="39"/>
      <c r="C641" s="91" t="s">
        <v>11</v>
      </c>
      <c r="D641" s="87">
        <v>710</v>
      </c>
      <c r="E641" s="87">
        <v>71095</v>
      </c>
      <c r="F641" s="87" t="s">
        <v>63</v>
      </c>
      <c r="G641" s="43">
        <f t="shared" si="35"/>
        <v>7127607</v>
      </c>
      <c r="H641" s="43">
        <v>7127607</v>
      </c>
      <c r="I641" s="43"/>
      <c r="K641" s="18"/>
      <c r="L641" s="18"/>
    </row>
    <row r="642" spans="1:12">
      <c r="A642" s="1" t="s">
        <v>7</v>
      </c>
      <c r="B642" s="44"/>
      <c r="C642" s="171" t="s">
        <v>12</v>
      </c>
      <c r="D642" s="94">
        <v>710</v>
      </c>
      <c r="E642" s="94">
        <v>71095</v>
      </c>
      <c r="F642" s="94" t="s">
        <v>63</v>
      </c>
      <c r="G642" s="47">
        <f t="shared" si="35"/>
        <v>4215287</v>
      </c>
      <c r="H642" s="47">
        <v>4215287</v>
      </c>
      <c r="I642" s="47"/>
      <c r="K642" s="18"/>
      <c r="L642" s="18"/>
    </row>
    <row r="643" spans="1:12" ht="24" customHeight="1">
      <c r="A643" s="1" t="s">
        <v>7</v>
      </c>
      <c r="B643" s="33" t="s">
        <v>760</v>
      </c>
      <c r="C643" s="56" t="s">
        <v>761</v>
      </c>
      <c r="D643" s="75"/>
      <c r="E643" s="75"/>
      <c r="F643" s="75"/>
      <c r="G643" s="38">
        <f t="shared" si="35"/>
        <v>139944</v>
      </c>
      <c r="H643" s="38"/>
      <c r="I643" s="38">
        <f>SUM(I644:I645)</f>
        <v>139944</v>
      </c>
      <c r="K643" s="18"/>
      <c r="L643" s="18"/>
    </row>
    <row r="644" spans="1:12">
      <c r="A644" s="1" t="s">
        <v>7</v>
      </c>
      <c r="B644" s="35"/>
      <c r="C644" s="40" t="s">
        <v>350</v>
      </c>
      <c r="D644" s="84">
        <v>710</v>
      </c>
      <c r="E644" s="84">
        <v>71012</v>
      </c>
      <c r="F644" s="84" t="s">
        <v>748</v>
      </c>
      <c r="G644" s="42">
        <f t="shared" si="35"/>
        <v>34986</v>
      </c>
      <c r="H644" s="42"/>
      <c r="I644" s="42">
        <v>34986</v>
      </c>
      <c r="K644" s="18"/>
      <c r="L644" s="18"/>
    </row>
    <row r="645" spans="1:12">
      <c r="A645" s="1" t="s">
        <v>7</v>
      </c>
      <c r="B645" s="39"/>
      <c r="C645" s="91" t="s">
        <v>12</v>
      </c>
      <c r="D645" s="87">
        <v>710</v>
      </c>
      <c r="E645" s="87">
        <v>71012</v>
      </c>
      <c r="F645" s="87" t="s">
        <v>748</v>
      </c>
      <c r="G645" s="43">
        <f t="shared" si="35"/>
        <v>104958</v>
      </c>
      <c r="H645" s="43"/>
      <c r="I645" s="43">
        <v>104958</v>
      </c>
      <c r="K645" s="18"/>
      <c r="L645" s="18"/>
    </row>
    <row r="646" spans="1:12" ht="24">
      <c r="A646" s="1" t="s">
        <v>7</v>
      </c>
      <c r="B646" s="29"/>
      <c r="C646" s="30" t="s">
        <v>762</v>
      </c>
      <c r="D646" s="29"/>
      <c r="E646" s="29"/>
      <c r="F646" s="31"/>
      <c r="G646" s="15">
        <f t="shared" si="35"/>
        <v>67100000</v>
      </c>
      <c r="H646" s="15">
        <f>H647</f>
        <v>65600000</v>
      </c>
      <c r="I646" s="15">
        <f>I647</f>
        <v>1500000</v>
      </c>
      <c r="K646" s="18"/>
      <c r="L646" s="18"/>
    </row>
    <row r="647" spans="1:12" ht="22.5" customHeight="1">
      <c r="A647" s="1" t="s">
        <v>7</v>
      </c>
      <c r="B647" s="139"/>
      <c r="C647" s="140" t="s">
        <v>763</v>
      </c>
      <c r="D647" s="29"/>
      <c r="E647" s="29"/>
      <c r="F647" s="31"/>
      <c r="G647" s="15">
        <f t="shared" si="35"/>
        <v>67100000</v>
      </c>
      <c r="H647" s="15">
        <f>+H648+H649+H650+H651+H652</f>
        <v>65600000</v>
      </c>
      <c r="I647" s="15">
        <f>+I648+I649+I650+I651+I652</f>
        <v>1500000</v>
      </c>
      <c r="K647" s="18"/>
      <c r="L647" s="18"/>
    </row>
    <row r="648" spans="1:12" ht="24" customHeight="1">
      <c r="A648" s="1" t="s">
        <v>7</v>
      </c>
      <c r="B648" s="33" t="s">
        <v>764</v>
      </c>
      <c r="C648" s="157" t="s">
        <v>765</v>
      </c>
      <c r="D648" s="44">
        <v>900</v>
      </c>
      <c r="E648" s="44">
        <v>90095</v>
      </c>
      <c r="F648" s="94" t="s">
        <v>766</v>
      </c>
      <c r="G648" s="47">
        <f t="shared" si="35"/>
        <v>15050000</v>
      </c>
      <c r="H648" s="47">
        <f>15000000+50000</f>
        <v>15050000</v>
      </c>
      <c r="I648" s="47"/>
      <c r="K648" s="18"/>
      <c r="L648" s="18"/>
    </row>
    <row r="649" spans="1:12" ht="24" customHeight="1">
      <c r="A649" s="1" t="s">
        <v>7</v>
      </c>
      <c r="B649" s="33" t="s">
        <v>767</v>
      </c>
      <c r="C649" s="141" t="s">
        <v>768</v>
      </c>
      <c r="D649" s="44">
        <v>700</v>
      </c>
      <c r="E649" s="44">
        <v>70005</v>
      </c>
      <c r="F649" s="94" t="s">
        <v>766</v>
      </c>
      <c r="G649" s="42">
        <f t="shared" si="35"/>
        <v>12000000</v>
      </c>
      <c r="H649" s="42">
        <v>11500000</v>
      </c>
      <c r="I649" s="42">
        <v>500000</v>
      </c>
      <c r="K649" s="18"/>
      <c r="L649" s="18"/>
    </row>
    <row r="650" spans="1:12" ht="24" customHeight="1">
      <c r="A650" s="1" t="s">
        <v>7</v>
      </c>
      <c r="B650" s="33" t="s">
        <v>769</v>
      </c>
      <c r="C650" s="141" t="s">
        <v>770</v>
      </c>
      <c r="D650" s="35">
        <v>700</v>
      </c>
      <c r="E650" s="35">
        <v>70005</v>
      </c>
      <c r="F650" s="84" t="s">
        <v>766</v>
      </c>
      <c r="G650" s="38">
        <f t="shared" si="35"/>
        <v>10000000</v>
      </c>
      <c r="H650" s="38">
        <v>9000000</v>
      </c>
      <c r="I650" s="38">
        <v>1000000</v>
      </c>
      <c r="K650" s="18"/>
      <c r="L650" s="18"/>
    </row>
    <row r="651" spans="1:12" ht="24" customHeight="1">
      <c r="A651" s="1" t="s">
        <v>7</v>
      </c>
      <c r="B651" s="94" t="s">
        <v>771</v>
      </c>
      <c r="C651" s="45" t="s">
        <v>772</v>
      </c>
      <c r="D651" s="94">
        <v>900</v>
      </c>
      <c r="E651" s="94">
        <v>90095</v>
      </c>
      <c r="F651" s="94" t="s">
        <v>766</v>
      </c>
      <c r="G651" s="47">
        <f t="shared" si="35"/>
        <v>30000000</v>
      </c>
      <c r="H651" s="47">
        <v>30000000</v>
      </c>
      <c r="I651" s="47"/>
      <c r="K651" s="18"/>
      <c r="L651" s="18"/>
    </row>
    <row r="652" spans="1:12" ht="24" customHeight="1">
      <c r="A652" s="1" t="s">
        <v>7</v>
      </c>
      <c r="B652" s="94" t="s">
        <v>773</v>
      </c>
      <c r="C652" s="45" t="s">
        <v>774</v>
      </c>
      <c r="D652" s="44">
        <v>700</v>
      </c>
      <c r="E652" s="44">
        <v>70005</v>
      </c>
      <c r="F652" s="94" t="s">
        <v>766</v>
      </c>
      <c r="G652" s="47">
        <f t="shared" si="35"/>
        <v>50000</v>
      </c>
      <c r="H652" s="47">
        <v>50000</v>
      </c>
      <c r="I652" s="47"/>
      <c r="K652" s="18"/>
      <c r="L652" s="18"/>
    </row>
    <row r="653" spans="1:12">
      <c r="K653" s="18"/>
      <c r="L653" s="18"/>
    </row>
    <row r="654" spans="1:12">
      <c r="K654" s="18"/>
      <c r="L654" s="18"/>
    </row>
    <row r="655" spans="1:12">
      <c r="K655" s="18"/>
      <c r="L655" s="18"/>
    </row>
    <row r="656" spans="1:12">
      <c r="K656" s="18"/>
      <c r="L656" s="18"/>
    </row>
    <row r="657" spans="11:12">
      <c r="K657" s="18"/>
      <c r="L657" s="18"/>
    </row>
    <row r="658" spans="11:12">
      <c r="K658" s="18"/>
      <c r="L658" s="18"/>
    </row>
    <row r="659" spans="11:12">
      <c r="K659" s="18"/>
      <c r="L659" s="18"/>
    </row>
    <row r="660" spans="11:12">
      <c r="K660" s="18"/>
      <c r="L660" s="18"/>
    </row>
    <row r="661" spans="11:12">
      <c r="K661" s="18"/>
      <c r="L661" s="18"/>
    </row>
    <row r="662" spans="11:12">
      <c r="K662" s="18"/>
      <c r="L662" s="18"/>
    </row>
    <row r="663" spans="11:12">
      <c r="K663" s="18"/>
      <c r="L663" s="18"/>
    </row>
    <row r="664" spans="11:12">
      <c r="K664" s="18"/>
      <c r="L664" s="18"/>
    </row>
    <row r="665" spans="11:12">
      <c r="K665" s="18"/>
      <c r="L665" s="18"/>
    </row>
    <row r="666" spans="11:12">
      <c r="K666" s="18"/>
      <c r="L666" s="18"/>
    </row>
  </sheetData>
  <mergeCells count="10">
    <mergeCell ref="K4:K6"/>
    <mergeCell ref="B2:C2"/>
    <mergeCell ref="B3:B5"/>
    <mergeCell ref="C3:C5"/>
    <mergeCell ref="D3:D5"/>
    <mergeCell ref="E3:E5"/>
    <mergeCell ref="F3:F5"/>
    <mergeCell ref="G3:I3"/>
    <mergeCell ref="G4:G5"/>
    <mergeCell ref="H4:I4"/>
  </mergeCells>
  <pageMargins left="0.70866141732283472" right="0.70866141732283472" top="0.98425196850393704" bottom="0.98425196850393704" header="0.19685039370078741" footer="0.39370078740157483"/>
  <pageSetup paperSize="9" scale="88" fitToHeight="33" orientation="landscape" r:id="rId1"/>
  <rowBreaks count="2" manualBreakCount="2">
    <brk id="454" max="8" man="1"/>
    <brk id="473" max="8" man="1"/>
  </rowBreaks>
  <ignoredErrors>
    <ignoredError sqref="G609 G597 I20 G600 G497:G498 G499 G448 G408 G420 G424 G488 G481 G516 G389 G524 G617 G566 G273 H299 G41 G44 G58 G78 G93 G101 G126" formula="1"/>
    <ignoredError sqref="H60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2</vt:i4>
      </vt:variant>
    </vt:vector>
  </HeadingPairs>
  <TitlesOfParts>
    <vt:vector size="3" baseType="lpstr">
      <vt:lpstr>Zał. nr 4.2</vt:lpstr>
      <vt:lpstr>'Zał. nr 4.2'!Obszar_wydruku</vt:lpstr>
      <vt:lpstr>'Zał. nr 4.2'!Tytuły_wydruku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Ślósarczyk Jolanta</dc:creator>
  <cp:lastModifiedBy>Żulik Zbigniew</cp:lastModifiedBy>
  <cp:lastPrinted>2021-12-22T09:51:55Z</cp:lastPrinted>
  <dcterms:created xsi:type="dcterms:W3CDTF">2021-12-10T06:35:03Z</dcterms:created>
  <dcterms:modified xsi:type="dcterms:W3CDTF">2021-12-22T09:52:00Z</dcterms:modified>
</cp:coreProperties>
</file>