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34061A80-8408-4D3F-A1CF-414F974F8E17}" xr6:coauthVersionLast="36" xr6:coauthVersionMax="36" xr10:uidLastSave="{00000000-0000-0000-0000-000000000000}"/>
  <bookViews>
    <workbookView xWindow="0" yWindow="1380" windowWidth="12120" windowHeight="7860" tabRatio="599" xr2:uid="{00000000-000D-0000-FFFF-FFFF00000000}"/>
  </bookViews>
  <sheets>
    <sheet name="zał 6.1.2" sheetId="5" r:id="rId1"/>
  </sheets>
  <definedNames>
    <definedName name="_xlnm.Print_Area" localSheetId="0">'zał 6.1.2'!$A$1:$O$213</definedName>
    <definedName name="_xlnm.Print_Titles" localSheetId="0">'zał 6.1.2'!$3:$6</definedName>
  </definedNames>
  <calcPr calcId="191029"/>
</workbook>
</file>

<file path=xl/calcChain.xml><?xml version="1.0" encoding="utf-8"?>
<calcChain xmlns="http://schemas.openxmlformats.org/spreadsheetml/2006/main">
  <c r="O121" i="5" l="1"/>
  <c r="K82" i="5" l="1"/>
  <c r="K78" i="5"/>
  <c r="N165" i="5" l="1"/>
  <c r="I122" i="5"/>
  <c r="I45" i="5" l="1"/>
  <c r="I132" i="5" l="1"/>
  <c r="I133" i="5"/>
  <c r="I90" i="5"/>
  <c r="I79" i="5"/>
  <c r="I71" i="5"/>
  <c r="K41" i="5"/>
  <c r="O41" i="5"/>
  <c r="I42" i="5"/>
  <c r="I43" i="5"/>
  <c r="I44" i="5"/>
  <c r="I29" i="5"/>
  <c r="J13" i="5" l="1"/>
  <c r="K13" i="5"/>
  <c r="L13" i="5"/>
  <c r="M13" i="5"/>
  <c r="O13" i="5"/>
  <c r="P13" i="5"/>
  <c r="Q13" i="5"/>
  <c r="R13" i="5"/>
  <c r="J18" i="5"/>
  <c r="K18" i="5"/>
  <c r="L18" i="5"/>
  <c r="M18" i="5"/>
  <c r="N18" i="5"/>
  <c r="O18" i="5"/>
  <c r="J41" i="5"/>
  <c r="L41" i="5"/>
  <c r="P41" i="5"/>
  <c r="Q41" i="5"/>
  <c r="J54" i="5"/>
  <c r="K54" i="5"/>
  <c r="L54" i="5"/>
  <c r="M54" i="5"/>
  <c r="O54" i="5"/>
  <c r="J57" i="5"/>
  <c r="K57" i="5"/>
  <c r="L57" i="5"/>
  <c r="M57" i="5"/>
  <c r="O57" i="5"/>
  <c r="J64" i="5"/>
  <c r="K64" i="5"/>
  <c r="L64" i="5"/>
  <c r="M64" i="5"/>
  <c r="O64" i="5"/>
  <c r="J97" i="5"/>
  <c r="K97" i="5"/>
  <c r="L97" i="5"/>
  <c r="M97" i="5"/>
  <c r="O97" i="5"/>
  <c r="J105" i="5"/>
  <c r="K105" i="5"/>
  <c r="L105" i="5"/>
  <c r="M105" i="5"/>
  <c r="O105" i="5"/>
  <c r="J110" i="5"/>
  <c r="K110" i="5"/>
  <c r="L110" i="5"/>
  <c r="M110" i="5"/>
  <c r="N110" i="5"/>
  <c r="O110" i="5"/>
  <c r="J118" i="5"/>
  <c r="K118" i="5"/>
  <c r="L118" i="5"/>
  <c r="M118" i="5"/>
  <c r="N118" i="5"/>
  <c r="O118" i="5"/>
  <c r="J125" i="5"/>
  <c r="K125" i="5"/>
  <c r="L125" i="5"/>
  <c r="M125" i="5"/>
  <c r="N125" i="5"/>
  <c r="O125" i="5"/>
  <c r="J147" i="5"/>
  <c r="K147" i="5"/>
  <c r="L147" i="5"/>
  <c r="M147" i="5"/>
  <c r="N147" i="5"/>
  <c r="O147" i="5"/>
  <c r="J160" i="5"/>
  <c r="K160" i="5"/>
  <c r="L160" i="5"/>
  <c r="M160" i="5"/>
  <c r="N160" i="5"/>
  <c r="O160" i="5"/>
  <c r="F166" i="5" l="1"/>
  <c r="F125" i="5"/>
  <c r="J164" i="5" l="1"/>
  <c r="L164" i="5"/>
  <c r="M164" i="5"/>
  <c r="Q118" i="5" l="1"/>
  <c r="S122" i="5"/>
  <c r="P118" i="5"/>
  <c r="S90" i="5" l="1"/>
  <c r="Q57" i="5" l="1"/>
  <c r="S142" i="5" l="1"/>
  <c r="Q147" i="5"/>
  <c r="P147" i="5"/>
  <c r="S81" i="5"/>
  <c r="I145" i="5" l="1"/>
  <c r="I146" i="5"/>
  <c r="I66" i="5"/>
  <c r="I83" i="5"/>
  <c r="I22" i="5"/>
  <c r="S83" i="5" l="1"/>
  <c r="S22" i="5"/>
  <c r="I59" i="5" l="1"/>
  <c r="S59" i="5"/>
  <c r="N60" i="5"/>
  <c r="N57" i="5" s="1"/>
  <c r="I127" i="5" l="1"/>
  <c r="S127" i="5"/>
  <c r="I107" i="5"/>
  <c r="N92" i="5"/>
  <c r="N64" i="5" s="1"/>
  <c r="N93" i="5"/>
  <c r="I31" i="5"/>
  <c r="Q125" i="5" l="1"/>
  <c r="P125" i="5"/>
  <c r="S146" i="5"/>
  <c r="S25" i="5"/>
  <c r="I25" i="5"/>
  <c r="S20" i="5" l="1"/>
  <c r="Q54" i="5"/>
  <c r="P54" i="5"/>
  <c r="Q105" i="5" l="1"/>
  <c r="P105" i="5"/>
  <c r="K103" i="5"/>
  <c r="S107" i="5"/>
  <c r="S85" i="5" l="1"/>
  <c r="I106" i="5" l="1"/>
  <c r="I105" i="5" s="1"/>
  <c r="N106" i="5"/>
  <c r="Q103" i="5"/>
  <c r="P103" i="5"/>
  <c r="O103" i="5"/>
  <c r="M103" i="5"/>
  <c r="L103" i="5"/>
  <c r="I128" i="5"/>
  <c r="N105" i="5" l="1"/>
  <c r="N103" i="5" s="1"/>
  <c r="I103" i="5"/>
  <c r="S106" i="5"/>
  <c r="S105" i="5" s="1"/>
  <c r="I87" i="5"/>
  <c r="I24" i="5"/>
  <c r="S103" i="5" l="1"/>
  <c r="S24" i="5"/>
  <c r="I155" i="5" l="1"/>
  <c r="I156" i="5"/>
  <c r="I157" i="5"/>
  <c r="I46" i="5"/>
  <c r="I39" i="5"/>
  <c r="S130" i="5" l="1"/>
  <c r="I130" i="5"/>
  <c r="S46" i="5"/>
  <c r="S128" i="5" l="1"/>
  <c r="S145" i="5" l="1"/>
  <c r="S79" i="5" l="1"/>
  <c r="S87" i="5"/>
  <c r="Q180" i="5" l="1"/>
  <c r="P180" i="5"/>
  <c r="O180" i="5"/>
  <c r="M180" i="5"/>
  <c r="L180" i="5"/>
  <c r="K180" i="5"/>
  <c r="M175" i="5"/>
  <c r="S155" i="5"/>
  <c r="S39" i="5"/>
  <c r="Q18" i="5"/>
  <c r="P18" i="5"/>
  <c r="S31" i="5" l="1"/>
  <c r="S157" i="5" l="1"/>
  <c r="I143" i="5" l="1"/>
  <c r="I149" i="5"/>
  <c r="I150" i="5"/>
  <c r="I151" i="5"/>
  <c r="I152" i="5"/>
  <c r="I153" i="5"/>
  <c r="I154" i="5"/>
  <c r="S151" i="5"/>
  <c r="S153" i="5"/>
  <c r="S149" i="5"/>
  <c r="S154" i="5" l="1"/>
  <c r="S152" i="5"/>
  <c r="S150" i="5"/>
  <c r="S143" i="5"/>
  <c r="I75" i="5"/>
  <c r="I86" i="5"/>
  <c r="I47" i="5"/>
  <c r="I206" i="5" s="1"/>
  <c r="I48" i="5"/>
  <c r="I49" i="5"/>
  <c r="I50" i="5"/>
  <c r="S75" i="5" l="1"/>
  <c r="S44" i="5"/>
  <c r="N56" i="5" l="1"/>
  <c r="S56" i="5" s="1"/>
  <c r="S156" i="5" l="1"/>
  <c r="S140" i="5" l="1"/>
  <c r="S92" i="5" l="1"/>
  <c r="O16" i="5"/>
  <c r="S50" i="5" l="1"/>
  <c r="S66" i="5" l="1"/>
  <c r="I60" i="5" l="1"/>
  <c r="I67" i="5"/>
  <c r="P57" i="5"/>
  <c r="S137" i="5"/>
  <c r="I137" i="5"/>
  <c r="I136" i="5"/>
  <c r="I121" i="5"/>
  <c r="N101" i="5"/>
  <c r="N100" i="5"/>
  <c r="Q97" i="5"/>
  <c r="P97" i="5"/>
  <c r="I99" i="5"/>
  <c r="I100" i="5"/>
  <c r="I101" i="5"/>
  <c r="I84" i="5"/>
  <c r="I72" i="5"/>
  <c r="S48" i="5"/>
  <c r="I36" i="5"/>
  <c r="I33" i="5"/>
  <c r="I23" i="5"/>
  <c r="I32" i="5"/>
  <c r="I34" i="5"/>
  <c r="I35" i="5"/>
  <c r="I37" i="5"/>
  <c r="I38" i="5"/>
  <c r="N97" i="5" l="1"/>
  <c r="S36" i="5"/>
  <c r="S136" i="5"/>
  <c r="S60" i="5"/>
  <c r="S49" i="5"/>
  <c r="S121" i="5"/>
  <c r="S100" i="5"/>
  <c r="S98" i="5"/>
  <c r="S99" i="5"/>
  <c r="S101" i="5"/>
  <c r="S84" i="5"/>
  <c r="S72" i="5"/>
  <c r="S33" i="5"/>
  <c r="S23" i="5"/>
  <c r="K183" i="5"/>
  <c r="S97" i="5" l="1"/>
  <c r="S35" i="5"/>
  <c r="S34" i="5"/>
  <c r="S67" i="5" l="1"/>
  <c r="S37" i="5" l="1"/>
  <c r="S38" i="5"/>
  <c r="M185" i="5"/>
  <c r="M179" i="5"/>
  <c r="Q179" i="5"/>
  <c r="P179" i="5"/>
  <c r="O179" i="5"/>
  <c r="L179" i="5"/>
  <c r="K179" i="5"/>
  <c r="J179" i="5"/>
  <c r="I179" i="5"/>
  <c r="N179" i="5"/>
  <c r="S179" i="5" l="1"/>
  <c r="Q185" i="5"/>
  <c r="P185" i="5"/>
  <c r="O185" i="5"/>
  <c r="K185" i="5"/>
  <c r="Q186" i="5"/>
  <c r="P186" i="5"/>
  <c r="O186" i="5"/>
  <c r="M186" i="5"/>
  <c r="L186" i="5"/>
  <c r="K186" i="5"/>
  <c r="J186" i="5"/>
  <c r="J185" i="5"/>
  <c r="I27" i="5" l="1"/>
  <c r="I28" i="5"/>
  <c r="I30" i="5"/>
  <c r="I186" i="5"/>
  <c r="I26" i="5"/>
  <c r="I69" i="5"/>
  <c r="I77" i="5"/>
  <c r="I73" i="5"/>
  <c r="I74" i="5"/>
  <c r="P188" i="5"/>
  <c r="Q188" i="5"/>
  <c r="O188" i="5"/>
  <c r="Q187" i="5"/>
  <c r="P187" i="5"/>
  <c r="O187" i="5"/>
  <c r="M188" i="5"/>
  <c r="M187" i="5"/>
  <c r="L188" i="5"/>
  <c r="L187" i="5"/>
  <c r="K188" i="5"/>
  <c r="K187" i="5"/>
  <c r="J187" i="5"/>
  <c r="J188" i="5"/>
  <c r="N187" i="5"/>
  <c r="S74" i="5" l="1"/>
  <c r="S77" i="5"/>
  <c r="S73" i="5"/>
  <c r="S69" i="5"/>
  <c r="S27" i="5" l="1"/>
  <c r="K16" i="5" l="1"/>
  <c r="Q175" i="5" l="1"/>
  <c r="P175" i="5"/>
  <c r="O175" i="5"/>
  <c r="Q174" i="5"/>
  <c r="P174" i="5"/>
  <c r="O174" i="5"/>
  <c r="M174" i="5"/>
  <c r="L174" i="5"/>
  <c r="K174" i="5"/>
  <c r="J174" i="5"/>
  <c r="S15" i="5"/>
  <c r="Q181" i="5"/>
  <c r="P181" i="5"/>
  <c r="O181" i="5"/>
  <c r="M181" i="5"/>
  <c r="L181" i="5"/>
  <c r="K181" i="5"/>
  <c r="J181" i="5"/>
  <c r="S26" i="5" l="1"/>
  <c r="P183" i="5" l="1"/>
  <c r="O183" i="5"/>
  <c r="P182" i="5"/>
  <c r="I129" i="5" l="1"/>
  <c r="S129" i="5"/>
  <c r="I68" i="5"/>
  <c r="I187" i="5" s="1"/>
  <c r="S68" i="5" l="1"/>
  <c r="S187" i="5" s="1"/>
  <c r="I162" i="5" l="1"/>
  <c r="I161" i="5"/>
  <c r="I148" i="5"/>
  <c r="I147" i="5" s="1"/>
  <c r="I144" i="5"/>
  <c r="I141" i="5"/>
  <c r="I139" i="5"/>
  <c r="I138" i="5"/>
  <c r="I135" i="5"/>
  <c r="I188" i="5" s="1"/>
  <c r="I134" i="5"/>
  <c r="I131" i="5"/>
  <c r="I126" i="5"/>
  <c r="I120" i="5"/>
  <c r="I119" i="5"/>
  <c r="I114" i="5"/>
  <c r="I113" i="5"/>
  <c r="I112" i="5"/>
  <c r="I181" i="5" s="1"/>
  <c r="I111" i="5"/>
  <c r="I98" i="5"/>
  <c r="I97" i="5" s="1"/>
  <c r="I70" i="5"/>
  <c r="I76" i="5"/>
  <c r="I78" i="5"/>
  <c r="I80" i="5"/>
  <c r="I205" i="5" s="1"/>
  <c r="I82" i="5"/>
  <c r="I88" i="5"/>
  <c r="I89" i="5"/>
  <c r="I91" i="5"/>
  <c r="I93" i="5"/>
  <c r="I65" i="5"/>
  <c r="I58" i="5"/>
  <c r="I55" i="5"/>
  <c r="I54" i="5" s="1"/>
  <c r="I41" i="5"/>
  <c r="I21" i="5"/>
  <c r="I19" i="5"/>
  <c r="I57" i="5" l="1"/>
  <c r="I202" i="5"/>
  <c r="I201" i="5"/>
  <c r="I118" i="5"/>
  <c r="I110" i="5"/>
  <c r="I160" i="5"/>
  <c r="I125" i="5"/>
  <c r="I123" i="5" s="1"/>
  <c r="I64" i="5"/>
  <c r="I18" i="5"/>
  <c r="I108" i="5"/>
  <c r="I180" i="5"/>
  <c r="I185" i="5"/>
  <c r="I175" i="5"/>
  <c r="S162" i="5"/>
  <c r="S161" i="5"/>
  <c r="Q160" i="5"/>
  <c r="P160" i="5"/>
  <c r="N158" i="5"/>
  <c r="M158" i="5"/>
  <c r="L158" i="5"/>
  <c r="K158" i="5"/>
  <c r="I158" i="5"/>
  <c r="N188" i="5"/>
  <c r="I116" i="5"/>
  <c r="N181" i="5"/>
  <c r="N183" i="5"/>
  <c r="Q110" i="5"/>
  <c r="P110" i="5"/>
  <c r="S95" i="5"/>
  <c r="Q95" i="5"/>
  <c r="P95" i="5"/>
  <c r="O95" i="5"/>
  <c r="I95" i="5"/>
  <c r="S76" i="5"/>
  <c r="S65" i="5"/>
  <c r="I200" i="5" l="1"/>
  <c r="S119" i="5"/>
  <c r="N116" i="5"/>
  <c r="I16" i="5"/>
  <c r="O9" i="5"/>
  <c r="O166" i="5" s="1"/>
  <c r="S126" i="5"/>
  <c r="Q116" i="5"/>
  <c r="S111" i="5"/>
  <c r="Q158" i="5"/>
  <c r="S148" i="5"/>
  <c r="S147" i="5" s="1"/>
  <c r="S112" i="5"/>
  <c r="S114" i="5"/>
  <c r="K108" i="5"/>
  <c r="O108" i="5"/>
  <c r="O123" i="5"/>
  <c r="S141" i="5"/>
  <c r="S138" i="5"/>
  <c r="S139" i="5"/>
  <c r="S134" i="5"/>
  <c r="S131" i="5"/>
  <c r="S135" i="5"/>
  <c r="S188" i="5" s="1"/>
  <c r="K116" i="5"/>
  <c r="S183" i="5"/>
  <c r="O158" i="5"/>
  <c r="K123" i="5"/>
  <c r="N95" i="5"/>
  <c r="L95" i="5"/>
  <c r="M108" i="5"/>
  <c r="L123" i="5"/>
  <c r="S133" i="5"/>
  <c r="Q108" i="5"/>
  <c r="N108" i="5"/>
  <c r="S113" i="5"/>
  <c r="S182" i="5" s="1"/>
  <c r="L116" i="5"/>
  <c r="O116" i="5"/>
  <c r="S120" i="5"/>
  <c r="Q123" i="5"/>
  <c r="P123" i="5"/>
  <c r="S144" i="5"/>
  <c r="S160" i="5"/>
  <c r="S158" i="5" s="1"/>
  <c r="K95" i="5"/>
  <c r="M95" i="5"/>
  <c r="L108" i="5"/>
  <c r="P108" i="5"/>
  <c r="P116" i="5"/>
  <c r="P158" i="5"/>
  <c r="M123" i="5"/>
  <c r="M116" i="5"/>
  <c r="S78" i="5"/>
  <c r="S80" i="5"/>
  <c r="S82" i="5"/>
  <c r="S86" i="5"/>
  <c r="S88" i="5"/>
  <c r="S89" i="5"/>
  <c r="S91" i="5"/>
  <c r="S93" i="5"/>
  <c r="Q64" i="5"/>
  <c r="Q9" i="5" s="1"/>
  <c r="P64" i="5"/>
  <c r="P62" i="5" s="1"/>
  <c r="I62" i="5"/>
  <c r="N55" i="5"/>
  <c r="P52" i="5"/>
  <c r="Q52" i="5"/>
  <c r="O52" i="5"/>
  <c r="I52" i="5"/>
  <c r="L52" i="5"/>
  <c r="N14" i="5"/>
  <c r="N13" i="5" s="1"/>
  <c r="Q11" i="5"/>
  <c r="P11" i="5"/>
  <c r="I13" i="5"/>
  <c r="N47" i="5"/>
  <c r="N186" i="5"/>
  <c r="L16" i="5"/>
  <c r="P10" i="5"/>
  <c r="P172" i="5" s="1"/>
  <c r="K175" i="5"/>
  <c r="M184" i="5"/>
  <c r="M182" i="5"/>
  <c r="M183" i="5"/>
  <c r="L175" i="5"/>
  <c r="L176" i="5" s="1"/>
  <c r="Q182" i="5"/>
  <c r="Q183" i="5"/>
  <c r="Q184" i="5"/>
  <c r="Q189" i="5"/>
  <c r="Q190" i="5"/>
  <c r="Q191" i="5"/>
  <c r="Q192" i="5"/>
  <c r="S184" i="5"/>
  <c r="I184" i="5"/>
  <c r="K184" i="5"/>
  <c r="L184" i="5"/>
  <c r="N184" i="5"/>
  <c r="O184" i="5"/>
  <c r="P184" i="5"/>
  <c r="J175" i="5"/>
  <c r="J176" i="5" s="1"/>
  <c r="J177" i="5" s="1"/>
  <c r="J180" i="5"/>
  <c r="J182" i="5"/>
  <c r="J183" i="5"/>
  <c r="J184" i="5"/>
  <c r="K182" i="5"/>
  <c r="L182" i="5"/>
  <c r="L183" i="5"/>
  <c r="N182" i="5"/>
  <c r="O182" i="5"/>
  <c r="I182" i="5"/>
  <c r="I183" i="5"/>
  <c r="I174" i="5"/>
  <c r="I189" i="5"/>
  <c r="I190" i="5"/>
  <c r="I191" i="5"/>
  <c r="I192" i="5"/>
  <c r="S189" i="5"/>
  <c r="S190" i="5"/>
  <c r="S191" i="5"/>
  <c r="P189" i="5"/>
  <c r="O189" i="5"/>
  <c r="N189" i="5"/>
  <c r="M189" i="5"/>
  <c r="L189" i="5"/>
  <c r="K189" i="5"/>
  <c r="J189" i="5"/>
  <c r="O190" i="5"/>
  <c r="O191" i="5"/>
  <c r="O192" i="5"/>
  <c r="J172" i="5"/>
  <c r="J190" i="5"/>
  <c r="J191" i="5"/>
  <c r="J192" i="5"/>
  <c r="K190" i="5"/>
  <c r="K191" i="5"/>
  <c r="K192" i="5"/>
  <c r="L190" i="5"/>
  <c r="L191" i="5"/>
  <c r="L192" i="5"/>
  <c r="M190" i="5"/>
  <c r="M191" i="5"/>
  <c r="M192" i="5"/>
  <c r="N190" i="5"/>
  <c r="N191" i="5"/>
  <c r="N192" i="5"/>
  <c r="P190" i="5"/>
  <c r="P191" i="5"/>
  <c r="P192" i="5"/>
  <c r="G110" i="5"/>
  <c r="G108" i="5" s="1"/>
  <c r="F110" i="5"/>
  <c r="F108" i="5" s="1"/>
  <c r="G152" i="5"/>
  <c r="G150" i="5" s="1"/>
  <c r="G147" i="5"/>
  <c r="G125" i="5"/>
  <c r="G118" i="5"/>
  <c r="G116" i="5" s="1"/>
  <c r="G97" i="5"/>
  <c r="G95" i="5" s="1"/>
  <c r="G64" i="5"/>
  <c r="G62" i="5" s="1"/>
  <c r="G57" i="5"/>
  <c r="G54" i="5"/>
  <c r="G41" i="5"/>
  <c r="G18" i="5"/>
  <c r="F147" i="5"/>
  <c r="F41" i="5"/>
  <c r="F54" i="5"/>
  <c r="F97" i="5"/>
  <c r="F95" i="5" s="1"/>
  <c r="F152" i="5"/>
  <c r="F150" i="5" s="1"/>
  <c r="F57" i="5"/>
  <c r="Q10" i="5"/>
  <c r="Q172" i="5" s="1"/>
  <c r="J171" i="5"/>
  <c r="J170" i="5"/>
  <c r="S181" i="5" l="1"/>
  <c r="M41" i="5"/>
  <c r="M10" i="5" s="1"/>
  <c r="M172" i="5" s="1"/>
  <c r="N41" i="5"/>
  <c r="S55" i="5"/>
  <c r="S54" i="5" s="1"/>
  <c r="N54" i="5"/>
  <c r="I11" i="5"/>
  <c r="I9" i="5"/>
  <c r="I166" i="5" s="1"/>
  <c r="I169" i="5"/>
  <c r="S118" i="5"/>
  <c r="S125" i="5"/>
  <c r="K9" i="5"/>
  <c r="S192" i="5"/>
  <c r="T189" i="5" s="1"/>
  <c r="M9" i="5"/>
  <c r="L9" i="5"/>
  <c r="L171" i="5" s="1"/>
  <c r="P9" i="5"/>
  <c r="P171" i="5" s="1"/>
  <c r="Q198" i="5"/>
  <c r="M198" i="5"/>
  <c r="S70" i="5"/>
  <c r="S64" i="5" s="1"/>
  <c r="N180" i="5"/>
  <c r="N194" i="5" s="1"/>
  <c r="G52" i="5"/>
  <c r="G10" i="5"/>
  <c r="N185" i="5"/>
  <c r="N195" i="5" s="1"/>
  <c r="F10" i="5"/>
  <c r="F167" i="5" s="1"/>
  <c r="F118" i="5"/>
  <c r="F116" i="5" s="1"/>
  <c r="N11" i="5"/>
  <c r="N10" i="5"/>
  <c r="N172" i="5" s="1"/>
  <c r="N52" i="5"/>
  <c r="S58" i="5"/>
  <c r="S57" i="5" s="1"/>
  <c r="S52" i="5" s="1"/>
  <c r="K11" i="5"/>
  <c r="F52" i="5"/>
  <c r="F64" i="5"/>
  <c r="F62" i="5" s="1"/>
  <c r="F18" i="5"/>
  <c r="F16" i="5" s="1"/>
  <c r="G16" i="5"/>
  <c r="G123" i="5"/>
  <c r="P16" i="5"/>
  <c r="L11" i="5"/>
  <c r="G9" i="5"/>
  <c r="J198" i="5"/>
  <c r="Q193" i="5"/>
  <c r="M199" i="5"/>
  <c r="J197" i="5"/>
  <c r="O198" i="5"/>
  <c r="L198" i="5"/>
  <c r="P198" i="5"/>
  <c r="K198" i="5"/>
  <c r="I198" i="5"/>
  <c r="P199" i="5"/>
  <c r="I199" i="5"/>
  <c r="N174" i="5"/>
  <c r="S14" i="5"/>
  <c r="S13" i="5" s="1"/>
  <c r="N123" i="5"/>
  <c r="I194" i="5"/>
  <c r="J194" i="5"/>
  <c r="J199" i="5"/>
  <c r="S110" i="5"/>
  <c r="S108" i="5" s="1"/>
  <c r="O176" i="5"/>
  <c r="O197" i="5" s="1"/>
  <c r="O62" i="5"/>
  <c r="J193" i="5"/>
  <c r="J195" i="5"/>
  <c r="S116" i="5"/>
  <c r="K176" i="5"/>
  <c r="K197" i="5" s="1"/>
  <c r="S47" i="5"/>
  <c r="N175" i="5"/>
  <c r="F123" i="5"/>
  <c r="L10" i="5"/>
  <c r="L172" i="5" s="1"/>
  <c r="I10" i="5"/>
  <c r="I167" i="5" s="1"/>
  <c r="K10" i="5"/>
  <c r="O10" i="5"/>
  <c r="O167" i="5" s="1"/>
  <c r="S32" i="5"/>
  <c r="S28" i="5"/>
  <c r="S186" i="5"/>
  <c r="S45" i="5"/>
  <c r="M11" i="5"/>
  <c r="K52" i="5"/>
  <c r="M52" i="5"/>
  <c r="L62" i="5"/>
  <c r="K62" i="5"/>
  <c r="S19" i="5"/>
  <c r="S30" i="5"/>
  <c r="S21" i="5"/>
  <c r="Q62" i="5"/>
  <c r="M195" i="5"/>
  <c r="M62" i="5"/>
  <c r="M193" i="5"/>
  <c r="Q194" i="5"/>
  <c r="Q199" i="5"/>
  <c r="Q176" i="5"/>
  <c r="Q197" i="5" s="1"/>
  <c r="L194" i="5"/>
  <c r="O199" i="5"/>
  <c r="Q195" i="5"/>
  <c r="P195" i="5"/>
  <c r="K193" i="5"/>
  <c r="M176" i="5"/>
  <c r="M197" i="5" s="1"/>
  <c r="K195" i="5"/>
  <c r="I195" i="5"/>
  <c r="T181" i="5"/>
  <c r="O193" i="5"/>
  <c r="P194" i="5"/>
  <c r="K194" i="5"/>
  <c r="K199" i="5"/>
  <c r="P176" i="5"/>
  <c r="O195" i="5"/>
  <c r="I176" i="5"/>
  <c r="I197" i="5" s="1"/>
  <c r="P193" i="5"/>
  <c r="Q16" i="5"/>
  <c r="O194" i="5"/>
  <c r="I193" i="5"/>
  <c r="M194" i="5"/>
  <c r="K172" i="5" l="1"/>
  <c r="K167" i="5"/>
  <c r="N167" i="5" s="1"/>
  <c r="K171" i="5"/>
  <c r="K166" i="5"/>
  <c r="S41" i="5"/>
  <c r="R41" i="5"/>
  <c r="I171" i="5"/>
  <c r="I7" i="5"/>
  <c r="I177" i="5" s="1"/>
  <c r="F164" i="5"/>
  <c r="P7" i="5"/>
  <c r="P170" i="5" s="1"/>
  <c r="N9" i="5"/>
  <c r="N7" i="5" s="1"/>
  <c r="N170" i="5" s="1"/>
  <c r="S62" i="5"/>
  <c r="G7" i="5"/>
  <c r="S180" i="5"/>
  <c r="N198" i="5"/>
  <c r="S18" i="5"/>
  <c r="S9" i="5" s="1"/>
  <c r="N193" i="5"/>
  <c r="N199" i="5"/>
  <c r="S11" i="5"/>
  <c r="S10" i="5"/>
  <c r="S172" i="5" s="1"/>
  <c r="L185" i="5"/>
  <c r="L197" i="5" s="1"/>
  <c r="O172" i="5"/>
  <c r="N16" i="5"/>
  <c r="I172" i="5"/>
  <c r="S185" i="5"/>
  <c r="T185" i="5" s="1"/>
  <c r="P197" i="5"/>
  <c r="N176" i="5"/>
  <c r="N197" i="5" s="1"/>
  <c r="S174" i="5"/>
  <c r="S175" i="5"/>
  <c r="S123" i="5"/>
  <c r="K7" i="5"/>
  <c r="L7" i="5"/>
  <c r="N62" i="5"/>
  <c r="Q7" i="5"/>
  <c r="Q177" i="5" s="1"/>
  <c r="Q171" i="5"/>
  <c r="M16" i="5"/>
  <c r="F7" i="5" l="1"/>
  <c r="P177" i="5"/>
  <c r="I170" i="5"/>
  <c r="I164" i="5" s="1"/>
  <c r="S16" i="5"/>
  <c r="L195" i="5"/>
  <c r="L199" i="5"/>
  <c r="L193" i="5"/>
  <c r="S198" i="5"/>
  <c r="K170" i="5"/>
  <c r="K177" i="5"/>
  <c r="L170" i="5"/>
  <c r="L177" i="5"/>
  <c r="S176" i="5"/>
  <c r="S197" i="5" s="1"/>
  <c r="S199" i="5"/>
  <c r="S193" i="5"/>
  <c r="S194" i="5"/>
  <c r="S195" i="5"/>
  <c r="N171" i="5"/>
  <c r="M7" i="5"/>
  <c r="M171" i="5"/>
  <c r="Q170" i="5"/>
  <c r="K164" i="5" l="1"/>
  <c r="N164" i="5"/>
  <c r="S171" i="5"/>
  <c r="S7" i="5"/>
  <c r="N177" i="5"/>
  <c r="M170" i="5"/>
  <c r="M177" i="5"/>
  <c r="S177" i="5" l="1"/>
  <c r="S170" i="5"/>
  <c r="O11" i="5" l="1"/>
  <c r="O7" i="5"/>
  <c r="O177" i="5" l="1"/>
  <c r="O170" i="5"/>
  <c r="O171" i="5"/>
  <c r="O164" i="5" l="1"/>
  <c r="I204" i="5" l="1"/>
</calcChain>
</file>

<file path=xl/sharedStrings.xml><?xml version="1.0" encoding="utf-8"?>
<sst xmlns="http://schemas.openxmlformats.org/spreadsheetml/2006/main" count="222" uniqueCount="89">
  <si>
    <t>− powiat</t>
  </si>
  <si>
    <t>− gmina</t>
  </si>
  <si>
    <t xml:space="preserve">Teatry </t>
  </si>
  <si>
    <t>Kultura i ochrona dziedzictwa narodowego</t>
  </si>
  <si>
    <t xml:space="preserve">Filharmonie, orkiestry, chóry i kapele </t>
  </si>
  <si>
    <t>Domy i ośrodki kultury, świetlice i kluby</t>
  </si>
  <si>
    <t>Galerie i biura wystaw artystycznych</t>
  </si>
  <si>
    <t>Biblioteki</t>
  </si>
  <si>
    <t>Muzea</t>
  </si>
  <si>
    <t>OGÓŁEM</t>
  </si>
  <si>
    <t xml:space="preserve">Gmina  </t>
  </si>
  <si>
    <t>Powiat</t>
  </si>
  <si>
    <t>Pozostałe instytucje kultury</t>
  </si>
  <si>
    <t>Krakowskie Biuro Festiwalowe</t>
  </si>
  <si>
    <t>w zł</t>
  </si>
  <si>
    <t>Kwota</t>
  </si>
  <si>
    <t>Dział</t>
  </si>
  <si>
    <t>Rozdz.</t>
  </si>
  <si>
    <t>§</t>
  </si>
  <si>
    <t>Plan</t>
  </si>
  <si>
    <t>dotacji</t>
  </si>
  <si>
    <t>ogółem</t>
  </si>
  <si>
    <t>w tym:</t>
  </si>
  <si>
    <t>Kwota dotacji</t>
  </si>
  <si>
    <t>– gmina</t>
  </si>
  <si>
    <t>gmina</t>
  </si>
  <si>
    <t>powiat</t>
  </si>
  <si>
    <t>Pozostałe zadania w zakresie kultury</t>
  </si>
  <si>
    <t>Ochrona zabytków i opieka nad zabytkami</t>
  </si>
  <si>
    <t>różnica</t>
  </si>
  <si>
    <t>Teatr „Ludowy”</t>
  </si>
  <si>
    <t>Teatr „Łaźnia Nowa”</t>
  </si>
  <si>
    <t>Teatr KTO</t>
  </si>
  <si>
    <t>Balet Dworski Cracovia Danza</t>
  </si>
  <si>
    <t>Teatr Bagatela</t>
  </si>
  <si>
    <t>Sinfonietta Cracovia</t>
  </si>
  <si>
    <t>Capella Cracoviensis</t>
  </si>
  <si>
    <t>Nowohuckie Centrum Kultury</t>
  </si>
  <si>
    <t>Centrum Kultury Dworek Białoprądnicki</t>
  </si>
  <si>
    <t>Ośrodek Kultury Kraków - Nowa Huta</t>
  </si>
  <si>
    <t>Ośrodek Kultury im. CK Norwida</t>
  </si>
  <si>
    <t>Ośrodek Kultury Biblioteka Polskiej Piosenki</t>
  </si>
  <si>
    <t>Muzeum Inżynierii Miejskiej</t>
  </si>
  <si>
    <t>Muzeum Armii Krajowej</t>
  </si>
  <si>
    <t>Muzeum Historii Fotografii</t>
  </si>
  <si>
    <t>Galeria Sztuki Współczesnej Bunkier Sztuki</t>
  </si>
  <si>
    <t>Zespół Pieśni i Tańca „Krakowiacy”</t>
  </si>
  <si>
    <t>Muzeum Historyczne Miasta Krakowa</t>
  </si>
  <si>
    <t xml:space="preserve">Zmniejszenia </t>
  </si>
  <si>
    <t>bieżące</t>
  </si>
  <si>
    <t>Centra kultury i sztuki</t>
  </si>
  <si>
    <t>Dotacja przedmiotowa</t>
  </si>
  <si>
    <t>1.2. Miejskie instytucje kultury</t>
  </si>
  <si>
    <t xml:space="preserve">zmniejszenia </t>
  </si>
  <si>
    <t>zwiększenia</t>
  </si>
  <si>
    <t>inwestycyjne</t>
  </si>
  <si>
    <t>§ 2480</t>
  </si>
  <si>
    <t>§ 6220</t>
  </si>
  <si>
    <t>§ bieżące</t>
  </si>
  <si>
    <t>§ inwestycyjne</t>
  </si>
  <si>
    <t>Dotacja podmiotowa plan po zmianach</t>
  </si>
  <si>
    <t>§ 6229</t>
  </si>
  <si>
    <t>§ 6569</t>
  </si>
  <si>
    <t>§ 6568</t>
  </si>
  <si>
    <t>$ ogółem</t>
  </si>
  <si>
    <t>Kwota doatcji</t>
  </si>
  <si>
    <t>§ 6567</t>
  </si>
  <si>
    <t>§ 6227</t>
  </si>
  <si>
    <t>Muzeum Sztuki Współczesnej</t>
  </si>
  <si>
    <t>§ 6560</t>
  </si>
  <si>
    <t>§ 2805</t>
  </si>
  <si>
    <t>§ 2806</t>
  </si>
  <si>
    <t>§ 2807</t>
  </si>
  <si>
    <t>92105</t>
  </si>
  <si>
    <t>Krakowski Teatr Variete</t>
  </si>
  <si>
    <t>§ 2800</t>
  </si>
  <si>
    <t>§ 6226</t>
  </si>
  <si>
    <t>§ 2479</t>
  </si>
  <si>
    <t>Teatr „Groteska”</t>
  </si>
  <si>
    <t>Biblioteka Kraków</t>
  </si>
  <si>
    <t>Centrum Kultury Podgórza</t>
  </si>
  <si>
    <t>Krakowskie Forum Kultury</t>
  </si>
  <si>
    <t>Krakowski Teatr Scena STU</t>
  </si>
  <si>
    <t>Instytut Kultury Willa Decjusza</t>
  </si>
  <si>
    <t>Muzeum - Miejsce Pamięci KL Plaszow</t>
  </si>
  <si>
    <t xml:space="preserve">Dotacja celowa </t>
  </si>
  <si>
    <t xml:space="preserve">Dotacja podmiotowa </t>
  </si>
  <si>
    <t>ogółem bż</t>
  </si>
  <si>
    <t>inw.+unia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</si>
</sst>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\ ##0_);[Red]\(##\ ###\ ##0\)"/>
    <numFmt numFmtId="165" formatCode="###\ ###\ ###\ ###"/>
    <numFmt numFmtId="166" formatCode="###,###,###"/>
  </numFmts>
  <fonts count="20" x14ac:knownFonts="1">
    <font>
      <sz val="10"/>
      <name val="Arial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indexed="17"/>
      <name val="Times New Roman"/>
      <family val="1"/>
      <charset val="238"/>
    </font>
    <font>
      <b/>
      <sz val="11"/>
      <color indexed="60"/>
      <name val="Times New Roman"/>
      <family val="1"/>
      <charset val="238"/>
    </font>
    <font>
      <b/>
      <i/>
      <sz val="11"/>
      <color indexed="17"/>
      <name val="Times New Roman"/>
      <family val="1"/>
      <charset val="238"/>
    </font>
    <font>
      <sz val="11"/>
      <color indexed="17"/>
      <name val="Times New Roman"/>
      <family val="1"/>
      <charset val="238"/>
    </font>
    <font>
      <sz val="9"/>
      <name val="Times New Roman"/>
      <family val="1"/>
      <charset val="238"/>
    </font>
    <font>
      <i/>
      <sz val="11"/>
      <color theme="1"/>
      <name val="Times New Roman"/>
      <family val="1"/>
      <charset val="238"/>
    </font>
    <font>
      <b/>
      <sz val="9"/>
      <name val="Times New Roman"/>
      <family val="1"/>
      <charset val="238"/>
    </font>
    <font>
      <sz val="8"/>
      <name val="Times New Roman"/>
      <family val="1"/>
      <charset val="238"/>
    </font>
    <font>
      <i/>
      <sz val="8"/>
      <name val="Times New Roman"/>
      <family val="1"/>
      <charset val="238"/>
    </font>
    <font>
      <b/>
      <sz val="10"/>
      <name val="Times New Roman"/>
      <family val="1"/>
      <charset val="238"/>
    </font>
    <font>
      <i/>
      <sz val="10"/>
      <name val="Times New Roman"/>
      <family val="1"/>
      <charset val="238"/>
    </font>
    <font>
      <sz val="1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FFFF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4">
    <xf numFmtId="0" fontId="0" fillId="0" borderId="0" xfId="0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0" xfId="2" applyNumberFormat="1" applyFont="1" applyBorder="1" applyAlignment="1">
      <alignment vertical="center"/>
    </xf>
    <xf numFmtId="0" fontId="3" fillId="0" borderId="0" xfId="2" applyFont="1" applyBorder="1" applyAlignment="1">
      <alignment horizontal="right" vertical="center"/>
    </xf>
    <xf numFmtId="0" fontId="3" fillId="0" borderId="9" xfId="2" applyFont="1" applyBorder="1" applyAlignment="1">
      <alignment vertical="center"/>
    </xf>
    <xf numFmtId="0" fontId="3" fillId="0" borderId="6" xfId="2" applyFont="1" applyBorder="1" applyAlignment="1">
      <alignment vertical="center"/>
    </xf>
    <xf numFmtId="0" fontId="5" fillId="4" borderId="8" xfId="2" applyFont="1" applyFill="1" applyBorder="1" applyAlignment="1">
      <alignment horizontal="center" vertical="center"/>
    </xf>
    <xf numFmtId="164" fontId="4" fillId="0" borderId="12" xfId="2" applyNumberFormat="1" applyFont="1" applyBorder="1" applyAlignment="1">
      <alignment horizontal="center" vertical="center" wrapText="1"/>
    </xf>
    <xf numFmtId="164" fontId="8" fillId="0" borderId="1" xfId="2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vertical="center" wrapText="1"/>
    </xf>
    <xf numFmtId="165" fontId="4" fillId="0" borderId="1" xfId="2" applyNumberFormat="1" applyFont="1" applyBorder="1" applyAlignment="1">
      <alignment horizontal="left" vertical="center" wrapText="1"/>
    </xf>
    <xf numFmtId="165" fontId="4" fillId="0" borderId="1" xfId="2" applyNumberFormat="1" applyFont="1" applyBorder="1" applyAlignment="1">
      <alignment vertical="center" wrapText="1"/>
    </xf>
    <xf numFmtId="166" fontId="4" fillId="0" borderId="12" xfId="2" applyNumberFormat="1" applyFont="1" applyBorder="1" applyAlignment="1">
      <alignment vertical="center" wrapText="1"/>
    </xf>
    <xf numFmtId="166" fontId="4" fillId="0" borderId="0" xfId="2" applyNumberFormat="1" applyFont="1" applyBorder="1" applyAlignment="1">
      <alignment vertical="center" wrapText="1"/>
    </xf>
    <xf numFmtId="166" fontId="4" fillId="4" borderId="10" xfId="2" applyNumberFormat="1" applyFont="1" applyFill="1" applyBorder="1" applyAlignment="1">
      <alignment vertical="center" wrapText="1"/>
    </xf>
    <xf numFmtId="164" fontId="4" fillId="0" borderId="0" xfId="2" applyNumberFormat="1" applyFont="1" applyBorder="1" applyAlignment="1">
      <alignment vertical="center" wrapText="1"/>
    </xf>
    <xf numFmtId="164" fontId="9" fillId="0" borderId="12" xfId="2" applyNumberFormat="1" applyFont="1" applyBorder="1" applyAlignment="1">
      <alignment vertical="center" wrapText="1"/>
    </xf>
    <xf numFmtId="164" fontId="10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164" fontId="3" fillId="0" borderId="12" xfId="2" applyNumberFormat="1" applyFont="1" applyBorder="1" applyAlignment="1">
      <alignment vertical="center" wrapText="1"/>
    </xf>
    <xf numFmtId="165" fontId="5" fillId="0" borderId="1" xfId="2" applyNumberFormat="1" applyFont="1" applyBorder="1" applyAlignment="1">
      <alignment vertical="center" wrapText="1"/>
    </xf>
    <xf numFmtId="164" fontId="3" fillId="0" borderId="3" xfId="2" applyNumberFormat="1" applyFont="1" applyBorder="1" applyAlignment="1">
      <alignment vertical="center" wrapText="1"/>
    </xf>
    <xf numFmtId="166" fontId="3" fillId="0" borderId="12" xfId="2" applyNumberFormat="1" applyFont="1" applyBorder="1" applyAlignment="1">
      <alignment vertical="center" wrapText="1"/>
    </xf>
    <xf numFmtId="166" fontId="3" fillId="0" borderId="0" xfId="2" applyNumberFormat="1" applyFont="1" applyBorder="1" applyAlignment="1">
      <alignment vertical="center" wrapText="1"/>
    </xf>
    <xf numFmtId="166" fontId="5" fillId="4" borderId="12" xfId="2" applyNumberFormat="1" applyFont="1" applyFill="1" applyBorder="1" applyAlignment="1">
      <alignment vertical="center" wrapText="1"/>
    </xf>
    <xf numFmtId="164" fontId="5" fillId="4" borderId="12" xfId="2" applyNumberFormat="1" applyFont="1" applyFill="1" applyBorder="1" applyAlignment="1">
      <alignment horizontal="center" vertical="center" wrapText="1"/>
    </xf>
    <xf numFmtId="164" fontId="3" fillId="0" borderId="0" xfId="2" applyNumberFormat="1" applyFont="1" applyBorder="1" applyAlignment="1">
      <alignment vertical="center" wrapText="1"/>
    </xf>
    <xf numFmtId="164" fontId="11" fillId="0" borderId="1" xfId="2" applyNumberFormat="1" applyFont="1" applyBorder="1" applyAlignment="1">
      <alignment horizontal="center" vertical="center" wrapText="1"/>
    </xf>
    <xf numFmtId="0" fontId="3" fillId="0" borderId="1" xfId="2" applyNumberFormat="1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vertical="center" wrapText="1"/>
    </xf>
    <xf numFmtId="165" fontId="3" fillId="0" borderId="1" xfId="2" applyNumberFormat="1" applyFont="1" applyBorder="1" applyAlignment="1">
      <alignment vertical="center" wrapText="1"/>
    </xf>
    <xf numFmtId="166" fontId="3" fillId="4" borderId="12" xfId="2" applyNumberFormat="1" applyFont="1" applyFill="1" applyBorder="1" applyAlignment="1">
      <alignment vertical="center" wrapText="1"/>
    </xf>
    <xf numFmtId="164" fontId="8" fillId="0" borderId="12" xfId="2" applyNumberFormat="1" applyFont="1" applyBorder="1" applyAlignment="1">
      <alignment horizontal="center" vertical="center" wrapText="1"/>
    </xf>
    <xf numFmtId="164" fontId="3" fillId="0" borderId="10" xfId="2" quotePrefix="1" applyNumberFormat="1" applyFont="1" applyBorder="1" applyAlignment="1">
      <alignment horizontal="center" vertical="center" wrapText="1"/>
    </xf>
    <xf numFmtId="0" fontId="4" fillId="0" borderId="11" xfId="2" applyNumberFormat="1" applyFont="1" applyBorder="1" applyAlignment="1">
      <alignment horizontal="center" vertical="center" wrapText="1"/>
    </xf>
    <xf numFmtId="164" fontId="3" fillId="0" borderId="11" xfId="2" applyNumberFormat="1" applyFont="1" applyBorder="1" applyAlignment="1">
      <alignment vertical="center" wrapText="1"/>
    </xf>
    <xf numFmtId="165" fontId="3" fillId="0" borderId="10" xfId="2" applyNumberFormat="1" applyFont="1" applyBorder="1" applyAlignment="1">
      <alignment horizontal="left" vertical="center" wrapText="1"/>
    </xf>
    <xf numFmtId="165" fontId="3" fillId="0" borderId="11" xfId="2" applyNumberFormat="1" applyFont="1" applyBorder="1" applyAlignment="1">
      <alignment vertical="center" wrapText="1"/>
    </xf>
    <xf numFmtId="166" fontId="3" fillId="0" borderId="10" xfId="2" applyNumberFormat="1" applyFont="1" applyBorder="1" applyAlignment="1">
      <alignment vertical="center" wrapText="1"/>
    </xf>
    <xf numFmtId="166" fontId="3" fillId="0" borderId="14" xfId="2" applyNumberFormat="1" applyFont="1" applyBorder="1" applyAlignment="1">
      <alignment vertical="center" wrapText="1"/>
    </xf>
    <xf numFmtId="166" fontId="3" fillId="4" borderId="10" xfId="2" applyNumberFormat="1" applyFont="1" applyFill="1" applyBorder="1" applyAlignment="1">
      <alignment vertical="center" wrapText="1"/>
    </xf>
    <xf numFmtId="164" fontId="3" fillId="0" borderId="12" xfId="2" quotePrefix="1" applyNumberFormat="1" applyFont="1" applyBorder="1" applyAlignment="1">
      <alignment horizontal="center" vertical="center" wrapText="1"/>
    </xf>
    <xf numFmtId="164" fontId="8" fillId="0" borderId="7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164" fontId="3" fillId="0" borderId="7" xfId="2" applyNumberFormat="1" applyFont="1" applyBorder="1" applyAlignment="1">
      <alignment vertical="center" wrapText="1"/>
    </xf>
    <xf numFmtId="165" fontId="3" fillId="0" borderId="2" xfId="2" applyNumberFormat="1" applyFont="1" applyBorder="1" applyAlignment="1">
      <alignment vertical="center" wrapText="1"/>
    </xf>
    <xf numFmtId="166" fontId="3" fillId="0" borderId="7" xfId="2" applyNumberFormat="1" applyFont="1" applyBorder="1" applyAlignment="1">
      <alignment vertical="center" wrapText="1"/>
    </xf>
    <xf numFmtId="166" fontId="3" fillId="0" borderId="5" xfId="2" applyNumberFormat="1" applyFont="1" applyBorder="1" applyAlignment="1">
      <alignment vertical="center" wrapText="1"/>
    </xf>
    <xf numFmtId="166" fontId="3" fillId="4" borderId="7" xfId="2" applyNumberFormat="1" applyFont="1" applyFill="1" applyBorder="1" applyAlignment="1">
      <alignment vertical="center" wrapText="1"/>
    </xf>
    <xf numFmtId="0" fontId="3" fillId="0" borderId="10" xfId="2" quotePrefix="1" applyNumberFormat="1" applyFont="1" applyBorder="1" applyAlignment="1">
      <alignment horizontal="center" vertical="center" wrapText="1"/>
    </xf>
    <xf numFmtId="0" fontId="3" fillId="0" borderId="11" xfId="2" quotePrefix="1" applyNumberFormat="1" applyFont="1" applyBorder="1" applyAlignment="1">
      <alignment horizontal="center" vertical="center" wrapText="1"/>
    </xf>
    <xf numFmtId="165" fontId="3" fillId="0" borderId="11" xfId="2" applyNumberFormat="1" applyFont="1" applyBorder="1" applyAlignment="1">
      <alignment horizontal="left" vertical="center" wrapText="1"/>
    </xf>
    <xf numFmtId="165" fontId="3" fillId="0" borderId="11" xfId="2" applyNumberFormat="1" applyFont="1" applyBorder="1" applyAlignment="1">
      <alignment horizontal="right" vertical="center" wrapText="1"/>
    </xf>
    <xf numFmtId="166" fontId="3" fillId="0" borderId="10" xfId="2" applyNumberFormat="1" applyFont="1" applyBorder="1" applyAlignment="1">
      <alignment horizontal="right" vertical="center" wrapText="1"/>
    </xf>
    <xf numFmtId="166" fontId="3" fillId="0" borderId="14" xfId="2" applyNumberFormat="1" applyFont="1" applyBorder="1" applyAlignment="1">
      <alignment horizontal="right" vertical="center" wrapText="1"/>
    </xf>
    <xf numFmtId="166" fontId="3" fillId="4" borderId="10" xfId="2" applyNumberFormat="1" applyFont="1" applyFill="1" applyBorder="1" applyAlignment="1">
      <alignment horizontal="right" vertical="center" wrapText="1"/>
    </xf>
    <xf numFmtId="166" fontId="3" fillId="0" borderId="10" xfId="2" applyNumberFormat="1" applyFont="1" applyFill="1" applyBorder="1" applyAlignment="1">
      <alignment horizontal="right" vertical="center" wrapText="1"/>
    </xf>
    <xf numFmtId="0" fontId="11" fillId="0" borderId="1" xfId="2" quotePrefix="1" applyNumberFormat="1" applyFont="1" applyBorder="1" applyAlignment="1">
      <alignment horizontal="center" vertical="center" wrapText="1"/>
    </xf>
    <xf numFmtId="0" fontId="3" fillId="0" borderId="1" xfId="2" quotePrefix="1" applyNumberFormat="1" applyFont="1" applyBorder="1" applyAlignment="1">
      <alignment horizontal="center" vertical="center" wrapText="1"/>
    </xf>
    <xf numFmtId="164" fontId="5" fillId="4" borderId="12" xfId="2" applyNumberFormat="1" applyFont="1" applyFill="1" applyBorder="1" applyAlignment="1">
      <alignment vertical="center" wrapText="1"/>
    </xf>
    <xf numFmtId="164" fontId="3" fillId="4" borderId="12" xfId="2" applyNumberFormat="1" applyFont="1" applyFill="1" applyBorder="1" applyAlignment="1">
      <alignment vertical="center" wrapText="1"/>
    </xf>
    <xf numFmtId="164" fontId="9" fillId="0" borderId="12" xfId="2" applyNumberFormat="1" applyFont="1" applyFill="1" applyBorder="1" applyAlignment="1">
      <alignment vertical="center" wrapText="1"/>
    </xf>
    <xf numFmtId="0" fontId="11" fillId="0" borderId="1" xfId="2" quotePrefix="1" applyNumberFormat="1" applyFont="1" applyFill="1" applyBorder="1" applyAlignment="1">
      <alignment horizontal="center" vertical="center" wrapText="1"/>
    </xf>
    <xf numFmtId="0" fontId="3" fillId="0" borderId="1" xfId="2" quotePrefix="1" applyNumberFormat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vertical="center" wrapText="1"/>
    </xf>
    <xf numFmtId="164" fontId="3" fillId="0" borderId="3" xfId="2" applyNumberFormat="1" applyFont="1" applyFill="1" applyBorder="1" applyAlignment="1">
      <alignment vertical="center" wrapText="1"/>
    </xf>
    <xf numFmtId="164" fontId="3" fillId="0" borderId="12" xfId="2" applyNumberFormat="1" applyFont="1" applyFill="1" applyBorder="1" applyAlignment="1">
      <alignment vertical="center" wrapText="1"/>
    </xf>
    <xf numFmtId="166" fontId="3" fillId="0" borderId="12" xfId="2" applyNumberFormat="1" applyFont="1" applyFill="1" applyBorder="1" applyAlignment="1">
      <alignment vertical="center" wrapText="1"/>
    </xf>
    <xf numFmtId="166" fontId="3" fillId="0" borderId="0" xfId="2" applyNumberFormat="1" applyFont="1" applyFill="1" applyBorder="1" applyAlignment="1">
      <alignment vertical="center" wrapText="1"/>
    </xf>
    <xf numFmtId="164" fontId="3" fillId="0" borderId="0" xfId="2" applyNumberFormat="1" applyFont="1" applyFill="1" applyBorder="1" applyAlignment="1">
      <alignment vertical="center" wrapText="1"/>
    </xf>
    <xf numFmtId="0" fontId="11" fillId="0" borderId="12" xfId="2" quotePrefix="1" applyNumberFormat="1" applyFont="1" applyBorder="1" applyAlignment="1">
      <alignment horizontal="center" vertical="center" wrapText="1"/>
    </xf>
    <xf numFmtId="164" fontId="5" fillId="4" borderId="7" xfId="2" applyNumberFormat="1" applyFont="1" applyFill="1" applyBorder="1" applyAlignment="1">
      <alignment vertical="center" wrapText="1"/>
    </xf>
    <xf numFmtId="164" fontId="3" fillId="0" borderId="2" xfId="2" applyNumberFormat="1" applyFont="1" applyBorder="1" applyAlignment="1">
      <alignment vertical="center" wrapText="1"/>
    </xf>
    <xf numFmtId="165" fontId="3" fillId="0" borderId="10" xfId="2" applyNumberFormat="1" applyFont="1" applyBorder="1" applyAlignment="1">
      <alignment vertical="center" wrapText="1"/>
    </xf>
    <xf numFmtId="166" fontId="3" fillId="0" borderId="1" xfId="2" applyNumberFormat="1" applyFont="1" applyBorder="1" applyAlignment="1">
      <alignment vertical="center" wrapText="1"/>
    </xf>
    <xf numFmtId="166" fontId="3" fillId="6" borderId="12" xfId="2" applyNumberFormat="1" applyFont="1" applyFill="1" applyBorder="1" applyAlignment="1">
      <alignment vertical="center" wrapText="1"/>
    </xf>
    <xf numFmtId="0" fontId="3" fillId="0" borderId="10" xfId="2" applyNumberFormat="1" applyFont="1" applyBorder="1" applyAlignment="1">
      <alignment horizontal="center" vertical="center" wrapText="1"/>
    </xf>
    <xf numFmtId="0" fontId="3" fillId="0" borderId="11" xfId="2" applyNumberFormat="1" applyFont="1" applyBorder="1" applyAlignment="1">
      <alignment horizontal="center" vertical="center" wrapText="1"/>
    </xf>
    <xf numFmtId="0" fontId="11" fillId="0" borderId="12" xfId="2" applyNumberFormat="1" applyFont="1" applyBorder="1" applyAlignment="1">
      <alignment horizontal="center" vertical="center" wrapText="1"/>
    </xf>
    <xf numFmtId="0" fontId="7" fillId="0" borderId="10" xfId="2" applyNumberFormat="1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 wrapText="1"/>
    </xf>
    <xf numFmtId="164" fontId="7" fillId="0" borderId="11" xfId="2" applyNumberFormat="1" applyFont="1" applyBorder="1" applyAlignment="1">
      <alignment vertical="center" wrapText="1"/>
    </xf>
    <xf numFmtId="165" fontId="7" fillId="0" borderId="11" xfId="2" applyNumberFormat="1" applyFont="1" applyBorder="1" applyAlignment="1">
      <alignment vertical="center" wrapText="1"/>
    </xf>
    <xf numFmtId="164" fontId="3" fillId="0" borderId="13" xfId="2" applyNumberFormat="1" applyFont="1" applyBorder="1" applyAlignment="1">
      <alignment vertical="center" wrapText="1"/>
    </xf>
    <xf numFmtId="164" fontId="3" fillId="4" borderId="10" xfId="2" applyNumberFormat="1" applyFont="1" applyFill="1" applyBorder="1" applyAlignment="1">
      <alignment vertical="center" wrapText="1"/>
    </xf>
    <xf numFmtId="0" fontId="7" fillId="0" borderId="12" xfId="2" applyNumberFormat="1" applyFont="1" applyBorder="1" applyAlignment="1">
      <alignment horizontal="center" vertical="center" wrapText="1"/>
    </xf>
    <xf numFmtId="0" fontId="7" fillId="0" borderId="1" xfId="2" applyNumberFormat="1" applyFont="1" applyBorder="1" applyAlignment="1">
      <alignment horizontal="center" vertical="center" wrapText="1"/>
    </xf>
    <xf numFmtId="164" fontId="7" fillId="0" borderId="1" xfId="2" applyNumberFormat="1" applyFont="1" applyBorder="1" applyAlignment="1">
      <alignment vertical="center" wrapText="1"/>
    </xf>
    <xf numFmtId="165" fontId="7" fillId="0" borderId="1" xfId="2" applyNumberFormat="1" applyFont="1" applyBorder="1" applyAlignment="1">
      <alignment vertical="center" wrapText="1"/>
    </xf>
    <xf numFmtId="0" fontId="3" fillId="0" borderId="10" xfId="2" applyNumberFormat="1" applyFont="1" applyFill="1" applyBorder="1" applyAlignment="1">
      <alignment horizontal="center" vertical="center" wrapText="1"/>
    </xf>
    <xf numFmtId="0" fontId="11" fillId="0" borderId="7" xfId="2" applyNumberFormat="1" applyFont="1" applyBorder="1" applyAlignment="1">
      <alignment horizontal="center" vertical="center" wrapText="1"/>
    </xf>
    <xf numFmtId="165" fontId="3" fillId="0" borderId="7" xfId="2" applyNumberFormat="1" applyFont="1" applyBorder="1" applyAlignment="1">
      <alignment vertical="center" wrapText="1"/>
    </xf>
    <xf numFmtId="164" fontId="3" fillId="0" borderId="4" xfId="2" applyNumberFormat="1" applyFont="1" applyBorder="1" applyAlignment="1">
      <alignment vertical="center" wrapText="1"/>
    </xf>
    <xf numFmtId="0" fontId="3" fillId="0" borderId="12" xfId="2" applyNumberFormat="1" applyFont="1" applyBorder="1" applyAlignment="1">
      <alignment horizontal="center" vertical="center" wrapText="1"/>
    </xf>
    <xf numFmtId="165" fontId="3" fillId="0" borderId="1" xfId="2" applyNumberFormat="1" applyFont="1" applyBorder="1" applyAlignment="1">
      <alignment horizontal="left" vertical="center" wrapText="1"/>
    </xf>
    <xf numFmtId="0" fontId="3" fillId="0" borderId="0" xfId="2" applyFont="1" applyAlignment="1">
      <alignment vertical="center" wrapText="1"/>
    </xf>
    <xf numFmtId="166" fontId="4" fillId="4" borderId="12" xfId="2" applyNumberFormat="1" applyFont="1" applyFill="1" applyBorder="1" applyAlignment="1">
      <alignment vertical="center" wrapText="1"/>
    </xf>
    <xf numFmtId="3" fontId="3" fillId="0" borderId="1" xfId="2" applyNumberFormat="1" applyFont="1" applyBorder="1" applyAlignment="1">
      <alignment vertical="center" wrapText="1"/>
    </xf>
    <xf numFmtId="0" fontId="11" fillId="0" borderId="1" xfId="2" applyNumberFormat="1" applyFont="1" applyBorder="1" applyAlignment="1">
      <alignment horizontal="center" vertical="center" wrapText="1"/>
    </xf>
    <xf numFmtId="0" fontId="3" fillId="0" borderId="3" xfId="2" applyFont="1" applyBorder="1" applyAlignment="1">
      <alignment vertical="center" wrapText="1"/>
    </xf>
    <xf numFmtId="3" fontId="3" fillId="0" borderId="12" xfId="2" applyNumberFormat="1" applyFont="1" applyBorder="1" applyAlignment="1">
      <alignment vertical="center" wrapText="1"/>
    </xf>
    <xf numFmtId="0" fontId="5" fillId="4" borderId="12" xfId="2" applyFont="1" applyFill="1" applyBorder="1" applyAlignment="1">
      <alignment vertical="center" wrapText="1"/>
    </xf>
    <xf numFmtId="0" fontId="3" fillId="0" borderId="0" xfId="2" applyFont="1" applyBorder="1" applyAlignment="1">
      <alignment vertical="center" wrapText="1"/>
    </xf>
    <xf numFmtId="3" fontId="3" fillId="4" borderId="12" xfId="2" applyNumberFormat="1" applyFont="1" applyFill="1" applyBorder="1" applyAlignment="1">
      <alignment vertical="center" wrapText="1"/>
    </xf>
    <xf numFmtId="0" fontId="3" fillId="0" borderId="5" xfId="2" applyFont="1" applyBorder="1" applyAlignment="1">
      <alignment vertical="center" wrapText="1"/>
    </xf>
    <xf numFmtId="3" fontId="3" fillId="0" borderId="2" xfId="2" applyNumberFormat="1" applyFont="1" applyBorder="1" applyAlignment="1">
      <alignment vertical="center" wrapText="1"/>
    </xf>
    <xf numFmtId="3" fontId="3" fillId="4" borderId="7" xfId="2" applyNumberFormat="1" applyFont="1" applyFill="1" applyBorder="1" applyAlignment="1">
      <alignment vertical="center" wrapText="1"/>
    </xf>
    <xf numFmtId="0" fontId="3" fillId="0" borderId="12" xfId="2" applyFont="1" applyBorder="1" applyAlignment="1">
      <alignment vertical="center" wrapText="1"/>
    </xf>
    <xf numFmtId="0" fontId="11" fillId="0" borderId="1" xfId="2" applyNumberFormat="1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vertical="center" wrapText="1"/>
    </xf>
    <xf numFmtId="0" fontId="3" fillId="0" borderId="3" xfId="2" applyFont="1" applyFill="1" applyBorder="1" applyAlignment="1">
      <alignment vertical="center" wrapText="1"/>
    </xf>
    <xf numFmtId="0" fontId="3" fillId="0" borderId="12" xfId="2" applyFont="1" applyFill="1" applyBorder="1" applyAlignment="1">
      <alignment vertical="center" wrapText="1"/>
    </xf>
    <xf numFmtId="166" fontId="3" fillId="0" borderId="7" xfId="2" applyNumberFormat="1" applyFont="1" applyFill="1" applyBorder="1" applyAlignment="1">
      <alignment vertical="center" wrapText="1"/>
    </xf>
    <xf numFmtId="0" fontId="3" fillId="0" borderId="11" xfId="2" applyNumberFormat="1" applyFont="1" applyFill="1" applyBorder="1" applyAlignment="1">
      <alignment horizontal="center" vertical="center" wrapText="1"/>
    </xf>
    <xf numFmtId="164" fontId="3" fillId="0" borderId="11" xfId="2" applyNumberFormat="1" applyFont="1" applyFill="1" applyBorder="1" applyAlignment="1">
      <alignment vertical="center" wrapText="1"/>
    </xf>
    <xf numFmtId="165" fontId="3" fillId="0" borderId="11" xfId="2" applyNumberFormat="1" applyFont="1" applyFill="1" applyBorder="1" applyAlignment="1">
      <alignment vertical="center" wrapText="1"/>
    </xf>
    <xf numFmtId="0" fontId="3" fillId="0" borderId="13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166" fontId="3" fillId="0" borderId="10" xfId="2" applyNumberFormat="1" applyFont="1" applyFill="1" applyBorder="1" applyAlignment="1">
      <alignment vertical="center" wrapText="1"/>
    </xf>
    <xf numFmtId="166" fontId="3" fillId="0" borderId="14" xfId="2" applyNumberFormat="1" applyFont="1" applyFill="1" applyBorder="1" applyAlignment="1">
      <alignment vertical="center" wrapText="1"/>
    </xf>
    <xf numFmtId="166" fontId="5" fillId="4" borderId="10" xfId="2" applyNumberFormat="1" applyFont="1" applyFill="1" applyBorder="1" applyAlignment="1">
      <alignment vertical="center" wrapText="1"/>
    </xf>
    <xf numFmtId="164" fontId="9" fillId="0" borderId="7" xfId="2" applyNumberFormat="1" applyFont="1" applyFill="1" applyBorder="1" applyAlignment="1">
      <alignment horizontal="center" vertical="center" wrapText="1"/>
    </xf>
    <xf numFmtId="164" fontId="3" fillId="0" borderId="2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Fill="1" applyBorder="1" applyAlignment="1">
      <alignment horizontal="center" vertical="center" wrapText="1"/>
    </xf>
    <xf numFmtId="164" fontId="3" fillId="0" borderId="2" xfId="2" applyNumberFormat="1" applyFont="1" applyFill="1" applyBorder="1" applyAlignment="1">
      <alignment vertical="center" wrapText="1"/>
    </xf>
    <xf numFmtId="165" fontId="3" fillId="0" borderId="2" xfId="2" applyNumberFormat="1" applyFont="1" applyFill="1" applyBorder="1" applyAlignment="1">
      <alignment vertical="center" wrapText="1"/>
    </xf>
    <xf numFmtId="0" fontId="3" fillId="0" borderId="4" xfId="2" applyFont="1" applyFill="1" applyBorder="1" applyAlignment="1">
      <alignment vertical="center" wrapText="1"/>
    </xf>
    <xf numFmtId="0" fontId="3" fillId="0" borderId="7" xfId="2" applyFont="1" applyFill="1" applyBorder="1" applyAlignment="1">
      <alignment vertical="center" wrapText="1"/>
    </xf>
    <xf numFmtId="166" fontId="3" fillId="0" borderId="5" xfId="2" applyNumberFormat="1" applyFont="1" applyFill="1" applyBorder="1" applyAlignment="1">
      <alignment vertical="center" wrapText="1"/>
    </xf>
    <xf numFmtId="166" fontId="5" fillId="4" borderId="7" xfId="2" applyNumberFormat="1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3" fillId="0" borderId="0" xfId="2" applyNumberFormat="1" applyFont="1" applyBorder="1" applyAlignment="1">
      <alignment horizontal="center" vertical="center" wrapText="1"/>
    </xf>
    <xf numFmtId="0" fontId="3" fillId="0" borderId="0" xfId="2" applyFont="1" applyBorder="1" applyAlignment="1">
      <alignment horizontal="right" vertical="center" wrapText="1"/>
    </xf>
    <xf numFmtId="0" fontId="3" fillId="0" borderId="1" xfId="2" applyFont="1" applyBorder="1" applyAlignment="1">
      <alignment vertical="center" wrapText="1"/>
    </xf>
    <xf numFmtId="0" fontId="3" fillId="0" borderId="4" xfId="2" applyFont="1" applyBorder="1" applyAlignment="1">
      <alignment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5" xfId="2" applyNumberFormat="1" applyFont="1" applyBorder="1" applyAlignment="1">
      <alignment horizontal="center" vertical="center" wrapText="1"/>
    </xf>
    <xf numFmtId="0" fontId="3" fillId="0" borderId="5" xfId="2" applyFont="1" applyBorder="1" applyAlignment="1">
      <alignment horizontal="right" vertical="center" wrapText="1"/>
    </xf>
    <xf numFmtId="0" fontId="3" fillId="0" borderId="0" xfId="2" applyNumberFormat="1" applyFont="1" applyBorder="1" applyAlignment="1">
      <alignment vertical="center" wrapText="1"/>
    </xf>
    <xf numFmtId="3" fontId="3" fillId="0" borderId="0" xfId="2" applyNumberFormat="1" applyFont="1" applyAlignment="1">
      <alignment vertical="center" wrapText="1"/>
    </xf>
    <xf numFmtId="166" fontId="4" fillId="0" borderId="10" xfId="2" applyNumberFormat="1" applyFont="1" applyBorder="1" applyAlignment="1">
      <alignment vertical="center" wrapText="1"/>
    </xf>
    <xf numFmtId="166" fontId="3" fillId="6" borderId="10" xfId="2" applyNumberFormat="1" applyFont="1" applyFill="1" applyBorder="1" applyAlignment="1">
      <alignment vertical="center" wrapText="1"/>
    </xf>
    <xf numFmtId="0" fontId="3" fillId="0" borderId="10" xfId="2" applyFont="1" applyBorder="1" applyAlignment="1">
      <alignment vertical="center"/>
    </xf>
    <xf numFmtId="0" fontId="3" fillId="0" borderId="10" xfId="2" applyNumberFormat="1" applyFont="1" applyBorder="1" applyAlignment="1">
      <alignment vertical="center"/>
    </xf>
    <xf numFmtId="0" fontId="3" fillId="0" borderId="10" xfId="2" applyFont="1" applyBorder="1" applyAlignment="1">
      <alignment horizontal="left" vertical="center"/>
    </xf>
    <xf numFmtId="0" fontId="3" fillId="0" borderId="11" xfId="2" applyFont="1" applyBorder="1" applyAlignment="1">
      <alignment vertical="center"/>
    </xf>
    <xf numFmtId="0" fontId="3" fillId="0" borderId="11" xfId="2" applyFont="1" applyBorder="1" applyAlignment="1">
      <alignment horizontal="center" vertical="center"/>
    </xf>
    <xf numFmtId="0" fontId="5" fillId="4" borderId="15" xfId="1" applyFont="1" applyFill="1" applyBorder="1" applyAlignment="1">
      <alignment vertical="center"/>
    </xf>
    <xf numFmtId="0" fontId="3" fillId="0" borderId="15" xfId="2" applyFont="1" applyBorder="1" applyAlignment="1">
      <alignment vertical="center" wrapText="1"/>
    </xf>
    <xf numFmtId="0" fontId="5" fillId="4" borderId="10" xfId="1" applyFont="1" applyFill="1" applyBorder="1" applyAlignment="1">
      <alignment vertical="center"/>
    </xf>
    <xf numFmtId="0" fontId="3" fillId="0" borderId="12" xfId="2" applyFont="1" applyBorder="1" applyAlignment="1">
      <alignment horizontal="center" vertical="center"/>
    </xf>
    <xf numFmtId="0" fontId="3" fillId="0" borderId="12" xfId="2" applyNumberFormat="1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/>
    </xf>
    <xf numFmtId="0" fontId="5" fillId="4" borderId="12" xfId="1" applyFont="1" applyFill="1" applyBorder="1" applyAlignment="1">
      <alignment vertical="center"/>
    </xf>
    <xf numFmtId="0" fontId="3" fillId="0" borderId="7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7" xfId="2" applyFont="1" applyBorder="1" applyAlignment="1">
      <alignment horizontal="left" vertical="center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/>
    </xf>
    <xf numFmtId="0" fontId="3" fillId="2" borderId="0" xfId="2" applyFont="1" applyFill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166" fontId="6" fillId="2" borderId="0" xfId="2" applyNumberFormat="1" applyFont="1" applyFill="1" applyAlignment="1">
      <alignment vertical="center" wrapText="1"/>
    </xf>
    <xf numFmtId="0" fontId="3" fillId="2" borderId="0" xfId="1" applyFont="1" applyFill="1" applyBorder="1" applyAlignment="1">
      <alignment horizontal="center" vertical="center"/>
    </xf>
    <xf numFmtId="166" fontId="3" fillId="2" borderId="0" xfId="2" applyNumberFormat="1" applyFont="1" applyFill="1" applyAlignment="1">
      <alignment vertical="center" wrapText="1"/>
    </xf>
    <xf numFmtId="0" fontId="3" fillId="0" borderId="0" xfId="1" applyFont="1" applyFill="1" applyBorder="1" applyAlignment="1">
      <alignment vertical="center"/>
    </xf>
    <xf numFmtId="0" fontId="3" fillId="2" borderId="0" xfId="2" applyFont="1" applyFill="1" applyBorder="1" applyAlignment="1">
      <alignment horizontal="center" vertical="center" wrapText="1"/>
    </xf>
    <xf numFmtId="166" fontId="5" fillId="2" borderId="0" xfId="2" applyNumberFormat="1" applyFont="1" applyFill="1" applyAlignment="1">
      <alignment vertical="center" wrapText="1"/>
    </xf>
    <xf numFmtId="0" fontId="4" fillId="2" borderId="0" xfId="2" applyFont="1" applyFill="1" applyBorder="1" applyAlignment="1">
      <alignment horizontal="center" vertical="center" wrapText="1"/>
    </xf>
    <xf numFmtId="166" fontId="4" fillId="2" borderId="0" xfId="2" applyNumberFormat="1" applyFont="1" applyFill="1" applyAlignment="1">
      <alignment vertical="center" wrapText="1"/>
    </xf>
    <xf numFmtId="0" fontId="6" fillId="3" borderId="0" xfId="2" applyFont="1" applyFill="1" applyBorder="1" applyAlignment="1">
      <alignment horizontal="center" vertical="center" wrapText="1"/>
    </xf>
    <xf numFmtId="166" fontId="6" fillId="3" borderId="0" xfId="2" applyNumberFormat="1" applyFont="1" applyFill="1" applyAlignment="1">
      <alignment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3" fillId="2" borderId="0" xfId="2" applyNumberFormat="1" applyFont="1" applyFill="1" applyBorder="1" applyAlignment="1">
      <alignment horizontal="center" vertical="center"/>
    </xf>
    <xf numFmtId="0" fontId="3" fillId="8" borderId="0" xfId="2" applyFont="1" applyFill="1" applyBorder="1" applyAlignment="1">
      <alignment vertical="center" wrapText="1"/>
    </xf>
    <xf numFmtId="0" fontId="3" fillId="8" borderId="0" xfId="2" applyFont="1" applyFill="1" applyAlignment="1">
      <alignment vertical="center" wrapText="1"/>
    </xf>
    <xf numFmtId="0" fontId="3" fillId="7" borderId="0" xfId="2" applyNumberFormat="1" applyFont="1" applyFill="1" applyBorder="1" applyAlignment="1">
      <alignment horizontal="center" vertical="center"/>
    </xf>
    <xf numFmtId="0" fontId="3" fillId="7" borderId="0" xfId="2" applyFont="1" applyFill="1" applyBorder="1" applyAlignment="1">
      <alignment vertical="center" wrapText="1"/>
    </xf>
    <xf numFmtId="0" fontId="3" fillId="7" borderId="0" xfId="2" applyFont="1" applyFill="1" applyAlignment="1">
      <alignment vertical="center" wrapText="1"/>
    </xf>
    <xf numFmtId="166" fontId="3" fillId="7" borderId="0" xfId="2" applyNumberFormat="1" applyFont="1" applyFill="1" applyAlignment="1">
      <alignment vertical="center" wrapText="1"/>
    </xf>
    <xf numFmtId="0" fontId="3" fillId="5" borderId="0" xfId="2" applyNumberFormat="1" applyFont="1" applyFill="1" applyBorder="1" applyAlignment="1">
      <alignment horizontal="center" vertical="center"/>
    </xf>
    <xf numFmtId="166" fontId="3" fillId="5" borderId="0" xfId="2" applyNumberFormat="1" applyFont="1" applyFill="1" applyAlignment="1">
      <alignment vertical="center" wrapText="1"/>
    </xf>
    <xf numFmtId="0" fontId="4" fillId="2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3" borderId="0" xfId="2" applyNumberFormat="1" applyFont="1" applyFill="1" applyBorder="1" applyAlignment="1">
      <alignment horizontal="center" vertical="center"/>
    </xf>
    <xf numFmtId="166" fontId="3" fillId="3" borderId="0" xfId="2" applyNumberFormat="1" applyFont="1" applyFill="1" applyAlignment="1">
      <alignment vertical="center" wrapText="1"/>
    </xf>
    <xf numFmtId="0" fontId="3" fillId="0" borderId="13" xfId="2" applyFont="1" applyBorder="1" applyAlignment="1">
      <alignment horizontal="center" vertical="center" wrapText="1"/>
    </xf>
    <xf numFmtId="0" fontId="4" fillId="0" borderId="14" xfId="2" applyFont="1" applyBorder="1" applyAlignment="1">
      <alignment horizontal="center" vertical="center" wrapText="1"/>
    </xf>
    <xf numFmtId="0" fontId="4" fillId="0" borderId="14" xfId="2" applyNumberFormat="1" applyFont="1" applyBorder="1" applyAlignment="1">
      <alignment horizontal="center" vertical="center" wrapText="1"/>
    </xf>
    <xf numFmtId="0" fontId="4" fillId="0" borderId="14" xfId="2" applyFont="1" applyBorder="1" applyAlignment="1">
      <alignment horizontal="right" vertical="center" wrapText="1"/>
    </xf>
    <xf numFmtId="165" fontId="4" fillId="0" borderId="11" xfId="2" applyNumberFormat="1" applyFont="1" applyBorder="1" applyAlignment="1">
      <alignment vertical="center" wrapText="1"/>
    </xf>
    <xf numFmtId="0" fontId="3" fillId="0" borderId="14" xfId="2" applyFont="1" applyBorder="1" applyAlignment="1">
      <alignment vertical="center" wrapText="1"/>
    </xf>
    <xf numFmtId="166" fontId="3" fillId="0" borderId="2" xfId="2" applyNumberFormat="1" applyFont="1" applyBorder="1" applyAlignment="1">
      <alignment vertical="center" wrapText="1"/>
    </xf>
    <xf numFmtId="4" fontId="14" fillId="0" borderId="0" xfId="2" applyNumberFormat="1" applyFont="1" applyBorder="1" applyAlignment="1">
      <alignment vertical="center" wrapText="1"/>
    </xf>
    <xf numFmtId="4" fontId="12" fillId="0" borderId="0" xfId="2" applyNumberFormat="1" applyFont="1" applyBorder="1" applyAlignment="1">
      <alignment vertical="center" wrapText="1"/>
    </xf>
    <xf numFmtId="0" fontId="14" fillId="0" borderId="0" xfId="2" applyFont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2" fillId="0" borderId="0" xfId="2" applyFont="1" applyBorder="1" applyAlignment="1">
      <alignment vertical="center" wrapText="1"/>
    </xf>
    <xf numFmtId="0" fontId="12" fillId="0" borderId="0" xfId="2" applyFont="1" applyAlignment="1">
      <alignment vertical="center" wrapText="1"/>
    </xf>
    <xf numFmtId="0" fontId="3" fillId="6" borderId="0" xfId="2" applyFont="1" applyFill="1" applyAlignment="1">
      <alignment vertical="center"/>
    </xf>
    <xf numFmtId="0" fontId="3" fillId="6" borderId="0" xfId="2" applyFont="1" applyFill="1" applyBorder="1" applyAlignment="1">
      <alignment horizontal="right" vertical="center"/>
    </xf>
    <xf numFmtId="166" fontId="4" fillId="6" borderId="12" xfId="2" applyNumberFormat="1" applyFont="1" applyFill="1" applyBorder="1" applyAlignment="1">
      <alignment vertical="center" wrapText="1"/>
    </xf>
    <xf numFmtId="166" fontId="3" fillId="6" borderId="7" xfId="2" applyNumberFormat="1" applyFont="1" applyFill="1" applyBorder="1" applyAlignment="1">
      <alignment vertical="center" wrapText="1"/>
    </xf>
    <xf numFmtId="166" fontId="3" fillId="6" borderId="10" xfId="2" applyNumberFormat="1" applyFont="1" applyFill="1" applyBorder="1" applyAlignment="1">
      <alignment horizontal="right" vertical="center" wrapText="1"/>
    </xf>
    <xf numFmtId="166" fontId="4" fillId="6" borderId="10" xfId="2" applyNumberFormat="1" applyFont="1" applyFill="1" applyBorder="1" applyAlignment="1">
      <alignment vertical="center" wrapText="1"/>
    </xf>
    <xf numFmtId="166" fontId="3" fillId="6" borderId="0" xfId="2" applyNumberFormat="1" applyFont="1" applyFill="1" applyBorder="1" applyAlignment="1">
      <alignment vertical="center" wrapText="1"/>
    </xf>
    <xf numFmtId="166" fontId="3" fillId="6" borderId="5" xfId="2" applyNumberFormat="1" applyFont="1" applyFill="1" applyBorder="1" applyAlignment="1">
      <alignment vertical="center" wrapText="1"/>
    </xf>
    <xf numFmtId="0" fontId="3" fillId="6" borderId="0" xfId="2" applyFont="1" applyFill="1" applyAlignment="1">
      <alignment vertical="center" wrapText="1"/>
    </xf>
    <xf numFmtId="3" fontId="3" fillId="6" borderId="0" xfId="2" applyNumberFormat="1" applyFont="1" applyFill="1" applyAlignment="1">
      <alignment vertical="center" wrapText="1"/>
    </xf>
    <xf numFmtId="166" fontId="6" fillId="6" borderId="0" xfId="2" applyNumberFormat="1" applyFont="1" applyFill="1" applyAlignment="1">
      <alignment vertical="center" wrapText="1"/>
    </xf>
    <xf numFmtId="166" fontId="3" fillId="6" borderId="0" xfId="2" applyNumberFormat="1" applyFont="1" applyFill="1" applyAlignment="1">
      <alignment vertical="center" wrapText="1"/>
    </xf>
    <xf numFmtId="166" fontId="4" fillId="6" borderId="0" xfId="2" applyNumberFormat="1" applyFont="1" applyFill="1" applyAlignment="1">
      <alignment vertical="center" wrapText="1"/>
    </xf>
    <xf numFmtId="3" fontId="14" fillId="6" borderId="0" xfId="2" applyNumberFormat="1" applyFont="1" applyFill="1" applyAlignment="1">
      <alignment horizontal="right" vertical="center" wrapText="1"/>
    </xf>
    <xf numFmtId="3" fontId="12" fillId="6" borderId="0" xfId="2" applyNumberFormat="1" applyFont="1" applyFill="1" applyAlignment="1">
      <alignment horizontal="right" vertical="center" wrapText="1"/>
    </xf>
    <xf numFmtId="3" fontId="14" fillId="6" borderId="0" xfId="2" applyNumberFormat="1" applyFont="1" applyFill="1" applyAlignment="1">
      <alignment vertical="center" wrapText="1"/>
    </xf>
    <xf numFmtId="3" fontId="12" fillId="6" borderId="0" xfId="2" applyNumberFormat="1" applyFont="1" applyFill="1" applyAlignment="1">
      <alignment vertical="center" wrapText="1"/>
    </xf>
    <xf numFmtId="164" fontId="9" fillId="0" borderId="7" xfId="2" applyNumberFormat="1" applyFont="1" applyBorder="1" applyAlignment="1">
      <alignment vertical="center" wrapText="1"/>
    </xf>
    <xf numFmtId="164" fontId="9" fillId="0" borderId="10" xfId="2" applyNumberFormat="1" applyFont="1" applyBorder="1" applyAlignment="1">
      <alignment vertical="center" wrapText="1"/>
    </xf>
    <xf numFmtId="0" fontId="11" fillId="0" borderId="11" xfId="2" quotePrefix="1" applyNumberFormat="1" applyFont="1" applyBorder="1" applyAlignment="1">
      <alignment horizontal="center" vertical="center" wrapText="1"/>
    </xf>
    <xf numFmtId="164" fontId="3" fillId="0" borderId="10" xfId="2" applyNumberFormat="1" applyFont="1" applyBorder="1" applyAlignment="1">
      <alignment vertical="center" wrapText="1"/>
    </xf>
    <xf numFmtId="0" fontId="11" fillId="0" borderId="2" xfId="2" applyNumberFormat="1" applyFont="1" applyBorder="1" applyAlignment="1">
      <alignment horizontal="center" vertical="center" wrapText="1"/>
    </xf>
    <xf numFmtId="165" fontId="13" fillId="0" borderId="1" xfId="2" applyNumberFormat="1" applyFont="1" applyBorder="1" applyAlignment="1">
      <alignment vertical="center" wrapText="1"/>
    </xf>
    <xf numFmtId="0" fontId="11" fillId="0" borderId="2" xfId="2" quotePrefix="1" applyNumberFormat="1" applyFont="1" applyBorder="1" applyAlignment="1">
      <alignment horizontal="center" vertical="center" wrapText="1"/>
    </xf>
    <xf numFmtId="3" fontId="3" fillId="0" borderId="7" xfId="2" applyNumberFormat="1" applyFont="1" applyBorder="1" applyAlignment="1">
      <alignment vertical="center" wrapText="1"/>
    </xf>
    <xf numFmtId="164" fontId="9" fillId="0" borderId="8" xfId="2" applyNumberFormat="1" applyFont="1" applyBorder="1" applyAlignment="1">
      <alignment vertical="center" wrapText="1"/>
    </xf>
    <xf numFmtId="165" fontId="3" fillId="0" borderId="6" xfId="2" applyNumberFormat="1" applyFont="1" applyBorder="1" applyAlignment="1">
      <alignment vertical="center" wrapText="1"/>
    </xf>
    <xf numFmtId="166" fontId="3" fillId="6" borderId="8" xfId="2" applyNumberFormat="1" applyFont="1" applyFill="1" applyBorder="1" applyAlignment="1">
      <alignment vertical="center" wrapText="1"/>
    </xf>
    <xf numFmtId="166" fontId="3" fillId="0" borderId="15" xfId="2" applyNumberFormat="1" applyFont="1" applyBorder="1" applyAlignment="1">
      <alignment vertical="center" wrapText="1"/>
    </xf>
    <xf numFmtId="0" fontId="11" fillId="0" borderId="11" xfId="2" applyNumberFormat="1" applyFont="1" applyBorder="1" applyAlignment="1">
      <alignment horizontal="center" vertical="center" wrapText="1"/>
    </xf>
    <xf numFmtId="0" fontId="3" fillId="0" borderId="10" xfId="2" applyFont="1" applyBorder="1" applyAlignment="1">
      <alignment vertical="center" wrapText="1"/>
    </xf>
    <xf numFmtId="0" fontId="3" fillId="0" borderId="13" xfId="2" applyFont="1" applyBorder="1" applyAlignment="1">
      <alignment vertical="center" wrapText="1"/>
    </xf>
    <xf numFmtId="3" fontId="3" fillId="0" borderId="10" xfId="2" applyNumberFormat="1" applyFont="1" applyBorder="1" applyAlignment="1">
      <alignment vertical="center" wrapText="1"/>
    </xf>
    <xf numFmtId="166" fontId="5" fillId="6" borderId="12" xfId="2" applyNumberFormat="1" applyFont="1" applyFill="1" applyBorder="1" applyAlignment="1">
      <alignment vertical="center" wrapText="1"/>
    </xf>
    <xf numFmtId="166" fontId="5" fillId="6" borderId="7" xfId="2" applyNumberFormat="1" applyFont="1" applyFill="1" applyBorder="1" applyAlignment="1">
      <alignment vertical="center" wrapText="1"/>
    </xf>
    <xf numFmtId="166" fontId="5" fillId="6" borderId="10" xfId="2" applyNumberFormat="1" applyFont="1" applyFill="1" applyBorder="1" applyAlignment="1">
      <alignment vertical="center" wrapText="1"/>
    </xf>
    <xf numFmtId="0" fontId="3" fillId="0" borderId="7" xfId="2" applyFont="1" applyBorder="1" applyAlignment="1">
      <alignment horizontal="center" vertical="center" wrapText="1"/>
    </xf>
    <xf numFmtId="0" fontId="3" fillId="0" borderId="3" xfId="2" applyFont="1" applyBorder="1" applyAlignment="1">
      <alignment vertical="center"/>
    </xf>
    <xf numFmtId="0" fontId="3" fillId="0" borderId="12" xfId="2" applyFont="1" applyBorder="1" applyAlignment="1">
      <alignment vertical="center"/>
    </xf>
    <xf numFmtId="0" fontId="5" fillId="0" borderId="8" xfId="2" applyFont="1" applyBorder="1" applyAlignment="1">
      <alignment horizontal="center" vertical="center"/>
    </xf>
    <xf numFmtId="164" fontId="4" fillId="0" borderId="12" xfId="2" applyNumberFormat="1" applyFont="1" applyBorder="1" applyAlignment="1">
      <alignment horizontal="right" vertical="center" wrapText="1"/>
    </xf>
    <xf numFmtId="164" fontId="4" fillId="0" borderId="3" xfId="2" applyNumberFormat="1" applyFont="1" applyBorder="1" applyAlignment="1">
      <alignment vertical="center" wrapText="1"/>
    </xf>
    <xf numFmtId="164" fontId="3" fillId="0" borderId="12" xfId="2" applyNumberFormat="1" applyFont="1" applyBorder="1" applyAlignment="1">
      <alignment horizontal="right" vertical="center" wrapText="1"/>
    </xf>
    <xf numFmtId="164" fontId="3" fillId="0" borderId="10" xfId="2" applyNumberFormat="1" applyFont="1" applyBorder="1" applyAlignment="1">
      <alignment horizontal="right" vertical="center" wrapText="1"/>
    </xf>
    <xf numFmtId="166" fontId="3" fillId="0" borderId="12" xfId="2" applyNumberFormat="1" applyFont="1" applyBorder="1" applyAlignment="1">
      <alignment horizontal="right" vertical="center" wrapText="1"/>
    </xf>
    <xf numFmtId="164" fontId="3" fillId="0" borderId="7" xfId="2" applyNumberFormat="1" applyFont="1" applyBorder="1" applyAlignment="1">
      <alignment horizontal="right" vertical="center" wrapText="1"/>
    </xf>
    <xf numFmtId="3" fontId="3" fillId="0" borderId="12" xfId="2" applyNumberFormat="1" applyFont="1" applyFill="1" applyBorder="1" applyAlignment="1">
      <alignment vertical="center" wrapText="1"/>
    </xf>
    <xf numFmtId="3" fontId="3" fillId="0" borderId="10" xfId="2" applyNumberFormat="1" applyFont="1" applyFill="1" applyBorder="1" applyAlignment="1">
      <alignment vertical="center" wrapText="1"/>
    </xf>
    <xf numFmtId="166" fontId="6" fillId="2" borderId="1" xfId="2" applyNumberFormat="1" applyFont="1" applyFill="1" applyBorder="1" applyAlignment="1">
      <alignment vertical="center" wrapText="1"/>
    </xf>
    <xf numFmtId="166" fontId="6" fillId="2" borderId="12" xfId="2" applyNumberFormat="1" applyFont="1" applyFill="1" applyBorder="1" applyAlignment="1">
      <alignment vertical="center" wrapText="1"/>
    </xf>
    <xf numFmtId="166" fontId="3" fillId="2" borderId="1" xfId="2" applyNumberFormat="1" applyFont="1" applyFill="1" applyBorder="1" applyAlignment="1">
      <alignment vertical="center" wrapText="1"/>
    </xf>
    <xf numFmtId="166" fontId="3" fillId="2" borderId="12" xfId="2" applyNumberFormat="1" applyFont="1" applyFill="1" applyBorder="1" applyAlignment="1">
      <alignment vertical="center" wrapText="1"/>
    </xf>
    <xf numFmtId="166" fontId="5" fillId="2" borderId="12" xfId="2" applyNumberFormat="1" applyFont="1" applyFill="1" applyBorder="1" applyAlignment="1">
      <alignment vertical="center" wrapText="1"/>
    </xf>
    <xf numFmtId="166" fontId="4" fillId="2" borderId="1" xfId="2" applyNumberFormat="1" applyFont="1" applyFill="1" applyBorder="1" applyAlignment="1">
      <alignment vertical="center" wrapText="1"/>
    </xf>
    <xf numFmtId="166" fontId="4" fillId="2" borderId="12" xfId="2" applyNumberFormat="1" applyFont="1" applyFill="1" applyBorder="1" applyAlignment="1">
      <alignment vertical="center" wrapText="1"/>
    </xf>
    <xf numFmtId="166" fontId="6" fillId="3" borderId="1" xfId="2" applyNumberFormat="1" applyFont="1" applyFill="1" applyBorder="1" applyAlignment="1">
      <alignment vertical="center" wrapText="1"/>
    </xf>
    <xf numFmtId="166" fontId="6" fillId="3" borderId="12" xfId="2" applyNumberFormat="1" applyFont="1" applyFill="1" applyBorder="1" applyAlignment="1">
      <alignment vertical="center" wrapText="1"/>
    </xf>
    <xf numFmtId="166" fontId="3" fillId="7" borderId="1" xfId="2" applyNumberFormat="1" applyFont="1" applyFill="1" applyBorder="1" applyAlignment="1">
      <alignment vertical="center" wrapText="1"/>
    </xf>
    <xf numFmtId="166" fontId="3" fillId="7" borderId="12" xfId="2" applyNumberFormat="1" applyFont="1" applyFill="1" applyBorder="1" applyAlignment="1">
      <alignment vertical="center" wrapText="1"/>
    </xf>
    <xf numFmtId="166" fontId="3" fillId="5" borderId="1" xfId="2" applyNumberFormat="1" applyFont="1" applyFill="1" applyBorder="1" applyAlignment="1">
      <alignment vertical="center" wrapText="1"/>
    </xf>
    <xf numFmtId="166" fontId="3" fillId="5" borderId="12" xfId="2" applyNumberFormat="1" applyFont="1" applyFill="1" applyBorder="1" applyAlignment="1">
      <alignment vertical="center" wrapText="1"/>
    </xf>
    <xf numFmtId="166" fontId="3" fillId="3" borderId="1" xfId="2" applyNumberFormat="1" applyFont="1" applyFill="1" applyBorder="1" applyAlignment="1">
      <alignment vertical="center" wrapText="1"/>
    </xf>
    <xf numFmtId="166" fontId="3" fillId="3" borderId="12" xfId="2" applyNumberFormat="1" applyFont="1" applyFill="1" applyBorder="1" applyAlignment="1">
      <alignment vertical="center" wrapText="1"/>
    </xf>
    <xf numFmtId="166" fontId="5" fillId="2" borderId="1" xfId="2" applyNumberFormat="1" applyFont="1" applyFill="1" applyBorder="1" applyAlignment="1">
      <alignment vertical="center" wrapText="1"/>
    </xf>
    <xf numFmtId="3" fontId="3" fillId="0" borderId="0" xfId="2" applyNumberFormat="1" applyFont="1" applyBorder="1" applyAlignment="1">
      <alignment vertical="center" wrapText="1"/>
    </xf>
    <xf numFmtId="166" fontId="6" fillId="2" borderId="0" xfId="2" applyNumberFormat="1" applyFont="1" applyFill="1" applyBorder="1" applyAlignment="1">
      <alignment vertical="center" wrapText="1"/>
    </xf>
    <xf numFmtId="166" fontId="3" fillId="2" borderId="0" xfId="2" applyNumberFormat="1" applyFont="1" applyFill="1" applyBorder="1" applyAlignment="1">
      <alignment vertical="center" wrapText="1"/>
    </xf>
    <xf numFmtId="166" fontId="4" fillId="2" borderId="0" xfId="2" applyNumberFormat="1" applyFont="1" applyFill="1" applyBorder="1" applyAlignment="1">
      <alignment vertical="center" wrapText="1"/>
    </xf>
    <xf numFmtId="166" fontId="6" fillId="3" borderId="0" xfId="2" applyNumberFormat="1" applyFont="1" applyFill="1" applyBorder="1" applyAlignment="1">
      <alignment vertical="center" wrapText="1"/>
    </xf>
    <xf numFmtId="166" fontId="3" fillId="7" borderId="0" xfId="2" applyNumberFormat="1" applyFont="1" applyFill="1" applyBorder="1" applyAlignment="1">
      <alignment vertical="center" wrapText="1"/>
    </xf>
    <xf numFmtId="166" fontId="3" fillId="5" borderId="0" xfId="2" applyNumberFormat="1" applyFont="1" applyFill="1" applyBorder="1" applyAlignment="1">
      <alignment vertical="center" wrapText="1"/>
    </xf>
    <xf numFmtId="166" fontId="3" fillId="3" borderId="0" xfId="2" applyNumberFormat="1" applyFont="1" applyFill="1" applyBorder="1" applyAlignment="1">
      <alignment vertical="center" wrapText="1"/>
    </xf>
    <xf numFmtId="0" fontId="3" fillId="0" borderId="14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166" fontId="6" fillId="2" borderId="3" xfId="2" applyNumberFormat="1" applyFont="1" applyFill="1" applyBorder="1" applyAlignment="1">
      <alignment vertical="center" wrapText="1"/>
    </xf>
    <xf numFmtId="166" fontId="3" fillId="2" borderId="3" xfId="2" applyNumberFormat="1" applyFont="1" applyFill="1" applyBorder="1" applyAlignment="1">
      <alignment vertical="center" wrapText="1"/>
    </xf>
    <xf numFmtId="166" fontId="4" fillId="2" borderId="3" xfId="2" applyNumberFormat="1" applyFont="1" applyFill="1" applyBorder="1" applyAlignment="1">
      <alignment vertical="center" wrapText="1"/>
    </xf>
    <xf numFmtId="166" fontId="6" fillId="3" borderId="3" xfId="2" applyNumberFormat="1" applyFont="1" applyFill="1" applyBorder="1" applyAlignment="1">
      <alignment vertical="center" wrapText="1"/>
    </xf>
    <xf numFmtId="3" fontId="3" fillId="0" borderId="3" xfId="2" applyNumberFormat="1" applyFont="1" applyBorder="1" applyAlignment="1">
      <alignment vertical="center" wrapText="1"/>
    </xf>
    <xf numFmtId="166" fontId="3" fillId="7" borderId="3" xfId="2" applyNumberFormat="1" applyFont="1" applyFill="1" applyBorder="1" applyAlignment="1">
      <alignment vertical="center" wrapText="1"/>
    </xf>
    <xf numFmtId="166" fontId="3" fillId="5" borderId="3" xfId="2" applyNumberFormat="1" applyFont="1" applyFill="1" applyBorder="1" applyAlignment="1">
      <alignment vertical="center" wrapText="1"/>
    </xf>
    <xf numFmtId="166" fontId="3" fillId="3" borderId="3" xfId="2" applyNumberFormat="1" applyFont="1" applyFill="1" applyBorder="1" applyAlignment="1">
      <alignment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3" fontId="4" fillId="5" borderId="0" xfId="2" applyNumberFormat="1" applyFont="1" applyFill="1" applyBorder="1" applyAlignment="1">
      <alignment horizontal="center" vertical="center" wrapText="1"/>
    </xf>
    <xf numFmtId="166" fontId="4" fillId="4" borderId="0" xfId="2" applyNumberFormat="1" applyFont="1" applyFill="1" applyBorder="1" applyAlignment="1">
      <alignment horizontal="center" vertical="center" wrapText="1"/>
    </xf>
    <xf numFmtId="0" fontId="4" fillId="4" borderId="0" xfId="2" applyFont="1" applyFill="1" applyBorder="1" applyAlignment="1">
      <alignment horizontal="center" vertical="center" wrapText="1"/>
    </xf>
    <xf numFmtId="166" fontId="4" fillId="7" borderId="0" xfId="2" applyNumberFormat="1" applyFont="1" applyFill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3" fillId="6" borderId="10" xfId="2" applyFont="1" applyFill="1" applyBorder="1" applyAlignment="1">
      <alignment horizontal="center" vertical="center" wrapText="1"/>
    </xf>
    <xf numFmtId="0" fontId="3" fillId="6" borderId="12" xfId="2" applyFont="1" applyFill="1" applyBorder="1" applyAlignment="1">
      <alignment horizontal="center" vertical="center" wrapText="1"/>
    </xf>
    <xf numFmtId="0" fontId="3" fillId="6" borderId="7" xfId="2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right" vertical="center"/>
    </xf>
    <xf numFmtId="0" fontId="16" fillId="0" borderId="8" xfId="2" applyFont="1" applyBorder="1" applyAlignment="1">
      <alignment horizontal="center" vertical="center"/>
    </xf>
    <xf numFmtId="0" fontId="16" fillId="0" borderId="6" xfId="2" applyNumberFormat="1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6" fillId="6" borderId="8" xfId="2" applyFont="1" applyFill="1" applyBorder="1" applyAlignment="1">
      <alignment horizontal="center" vertical="center"/>
    </xf>
    <xf numFmtId="0" fontId="16" fillId="0" borderId="15" xfId="2" applyFont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7" fillId="0" borderId="11" xfId="2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 wrapText="1"/>
    </xf>
    <xf numFmtId="0" fontId="19" fillId="0" borderId="1" xfId="2" applyFont="1" applyBorder="1" applyAlignment="1">
      <alignment horizontal="left" vertical="center" wrapText="1"/>
    </xf>
    <xf numFmtId="0" fontId="19" fillId="0" borderId="2" xfId="2" applyFont="1" applyBorder="1" applyAlignment="1">
      <alignment horizontal="left" vertical="center" wrapText="1"/>
    </xf>
    <xf numFmtId="0" fontId="11" fillId="0" borderId="6" xfId="2" quotePrefix="1" applyNumberFormat="1" applyFont="1" applyBorder="1" applyAlignment="1">
      <alignment horizontal="center" vertical="center" wrapText="1"/>
    </xf>
    <xf numFmtId="0" fontId="3" fillId="0" borderId="6" xfId="2" applyNumberFormat="1" applyFont="1" applyBorder="1" applyAlignment="1">
      <alignment horizontal="center" vertical="center" wrapText="1"/>
    </xf>
    <xf numFmtId="164" fontId="3" fillId="0" borderId="6" xfId="2" applyNumberFormat="1" applyFont="1" applyBorder="1" applyAlignment="1">
      <alignment vertical="center" wrapText="1"/>
    </xf>
    <xf numFmtId="164" fontId="3" fillId="0" borderId="9" xfId="2" applyNumberFormat="1" applyFont="1" applyBorder="1" applyAlignment="1">
      <alignment vertical="center" wrapText="1"/>
    </xf>
    <xf numFmtId="164" fontId="3" fillId="0" borderId="8" xfId="2" applyNumberFormat="1" applyFont="1" applyBorder="1" applyAlignment="1">
      <alignment vertical="center" wrapText="1"/>
    </xf>
    <xf numFmtId="0" fontId="3" fillId="0" borderId="7" xfId="2" applyNumberFormat="1" applyFont="1" applyBorder="1" applyAlignment="1">
      <alignment horizontal="center" vertical="center" wrapText="1"/>
    </xf>
  </cellXfs>
  <cellStyles count="3">
    <cellStyle name="Normalny" xfId="0" builtinId="0"/>
    <cellStyle name="Normalny_A12.Zał. Nr 6-2005.BIP" xfId="1" xr:uid="{00000000-0005-0000-0000-000001000000}"/>
    <cellStyle name="Normalny_Zał Nr 7.1-05" xfId="2" xr:uid="{00000000-0005-0000-0000-000002000000}"/>
  </cellStyles>
  <dxfs count="0"/>
  <tableStyles count="0" defaultTableStyle="TableStyleMedium2" defaultPivotStyle="PivotStyleLight16"/>
  <colors>
    <mruColors>
      <color rgb="FF66FFFF"/>
      <color rgb="FF00FFFF"/>
      <color rgb="FFCCFFFF"/>
      <color rgb="FF0099FF"/>
      <color rgb="FF99FFCC"/>
      <color rgb="FF66FFCC"/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2"/>
  <sheetViews>
    <sheetView showGridLines="0" tabSelected="1" topLeftCell="A82" zoomScale="90" zoomScaleNormal="90" zoomScaleSheetLayoutView="100" workbookViewId="0">
      <selection activeCell="I127" sqref="I127"/>
    </sheetView>
  </sheetViews>
  <sheetFormatPr defaultColWidth="9.140625" defaultRowHeight="15" x14ac:dyDescent="0.2"/>
  <cols>
    <col min="1" max="1" width="5.85546875" style="4" customWidth="1"/>
    <col min="2" max="2" width="6.28515625" style="4" customWidth="1"/>
    <col min="3" max="3" width="5.42578125" style="5" customWidth="1"/>
    <col min="4" max="4" width="33.28515625" style="4" customWidth="1"/>
    <col min="5" max="5" width="9.5703125" style="4" customWidth="1"/>
    <col min="6" max="6" width="11.42578125" style="4" hidden="1" customWidth="1"/>
    <col min="7" max="8" width="10.7109375" style="3" hidden="1" customWidth="1"/>
    <col min="9" max="9" width="12.140625" style="211" customWidth="1"/>
    <col min="10" max="10" width="11.7109375" style="3" hidden="1" customWidth="1"/>
    <col min="11" max="11" width="12.140625" style="3" customWidth="1"/>
    <col min="12" max="14" width="11.7109375" style="3" hidden="1" customWidth="1"/>
    <col min="15" max="15" width="11" style="3" customWidth="1"/>
    <col min="16" max="18" width="11.7109375" style="3" hidden="1" customWidth="1"/>
    <col min="19" max="19" width="11.85546875" style="3" hidden="1" customWidth="1"/>
    <col min="20" max="20" width="9.7109375" style="3" bestFit="1" customWidth="1"/>
    <col min="21" max="16384" width="9.140625" style="3"/>
  </cols>
  <sheetData>
    <row r="1" spans="1:20" ht="18" customHeight="1" x14ac:dyDescent="0.2">
      <c r="A1" s="1" t="s">
        <v>52</v>
      </c>
      <c r="B1" s="2"/>
      <c r="C1" s="2"/>
      <c r="D1" s="1"/>
      <c r="E1" s="2"/>
      <c r="F1" s="2"/>
    </row>
    <row r="2" spans="1:20" ht="9.75" customHeight="1" x14ac:dyDescent="0.2">
      <c r="I2" s="212"/>
      <c r="J2" s="6"/>
      <c r="K2" s="6"/>
      <c r="L2" s="6"/>
      <c r="M2" s="6"/>
      <c r="N2" s="6"/>
      <c r="O2" s="306" t="s">
        <v>14</v>
      </c>
    </row>
    <row r="3" spans="1:20" ht="15.75" customHeight="1" x14ac:dyDescent="0.2">
      <c r="A3" s="151"/>
      <c r="B3" s="151"/>
      <c r="C3" s="152"/>
      <c r="D3" s="153"/>
      <c r="E3" s="154"/>
      <c r="F3" s="155" t="s">
        <v>15</v>
      </c>
      <c r="G3" s="299" t="s">
        <v>48</v>
      </c>
      <c r="H3" s="299"/>
      <c r="I3" s="303" t="s">
        <v>23</v>
      </c>
      <c r="J3" s="301" t="s">
        <v>51</v>
      </c>
      <c r="K3" s="7" t="s">
        <v>22</v>
      </c>
      <c r="L3" s="156" t="s">
        <v>53</v>
      </c>
      <c r="M3" s="156" t="s">
        <v>54</v>
      </c>
      <c r="N3" s="157" t="s">
        <v>60</v>
      </c>
      <c r="O3" s="8"/>
      <c r="P3" s="158" t="s">
        <v>53</v>
      </c>
      <c r="Q3" s="158" t="s">
        <v>54</v>
      </c>
      <c r="R3" s="241"/>
      <c r="S3" s="151" t="s">
        <v>65</v>
      </c>
      <c r="T3" s="248"/>
    </row>
    <row r="4" spans="1:20" ht="15.75" customHeight="1" x14ac:dyDescent="0.2">
      <c r="A4" s="159" t="s">
        <v>16</v>
      </c>
      <c r="B4" s="159" t="s">
        <v>17</v>
      </c>
      <c r="C4" s="160" t="s">
        <v>18</v>
      </c>
      <c r="D4" s="161"/>
      <c r="E4" s="162" t="s">
        <v>19</v>
      </c>
      <c r="F4" s="162" t="s">
        <v>20</v>
      </c>
      <c r="G4" s="300"/>
      <c r="H4" s="300"/>
      <c r="I4" s="304"/>
      <c r="J4" s="302"/>
      <c r="K4" s="293" t="s">
        <v>86</v>
      </c>
      <c r="L4" s="163"/>
      <c r="M4" s="163"/>
      <c r="N4" s="112"/>
      <c r="O4" s="293" t="s">
        <v>85</v>
      </c>
      <c r="P4" s="163"/>
      <c r="Q4" s="163"/>
      <c r="R4" s="112"/>
      <c r="S4" s="249"/>
      <c r="T4" s="248"/>
    </row>
    <row r="5" spans="1:20" ht="14.25" customHeight="1" x14ac:dyDescent="0.2">
      <c r="A5" s="164"/>
      <c r="B5" s="164"/>
      <c r="C5" s="165"/>
      <c r="D5" s="166"/>
      <c r="E5" s="167"/>
      <c r="F5" s="167"/>
      <c r="G5" s="168"/>
      <c r="H5" s="164"/>
      <c r="I5" s="305"/>
      <c r="J5" s="144"/>
      <c r="K5" s="294"/>
      <c r="L5" s="169"/>
      <c r="M5" s="169"/>
      <c r="N5" s="170"/>
      <c r="O5" s="294"/>
      <c r="P5" s="169"/>
      <c r="Q5" s="169"/>
      <c r="R5" s="247"/>
      <c r="S5" s="164"/>
      <c r="T5" s="248"/>
    </row>
    <row r="6" spans="1:20" ht="12.75" customHeight="1" x14ac:dyDescent="0.2">
      <c r="A6" s="307">
        <v>1</v>
      </c>
      <c r="B6" s="307">
        <v>2</v>
      </c>
      <c r="C6" s="308">
        <v>3</v>
      </c>
      <c r="D6" s="309">
        <v>4</v>
      </c>
      <c r="E6" s="309">
        <v>5</v>
      </c>
      <c r="F6" s="309">
        <v>6</v>
      </c>
      <c r="G6" s="310">
        <v>7</v>
      </c>
      <c r="H6" s="307"/>
      <c r="I6" s="311">
        <v>6</v>
      </c>
      <c r="J6" s="312">
        <v>7</v>
      </c>
      <c r="K6" s="307">
        <v>7</v>
      </c>
      <c r="L6" s="313">
        <v>8</v>
      </c>
      <c r="M6" s="313">
        <v>9</v>
      </c>
      <c r="N6" s="307">
        <v>10</v>
      </c>
      <c r="O6" s="307">
        <v>8</v>
      </c>
      <c r="P6" s="9">
        <v>12</v>
      </c>
      <c r="Q6" s="9">
        <v>13</v>
      </c>
      <c r="R6" s="250"/>
      <c r="S6" s="250">
        <v>15</v>
      </c>
      <c r="T6" s="248"/>
    </row>
    <row r="7" spans="1:20" s="19" customFormat="1" ht="29.25" customHeight="1" x14ac:dyDescent="0.2">
      <c r="A7" s="10">
        <v>921</v>
      </c>
      <c r="B7" s="11"/>
      <c r="C7" s="12"/>
      <c r="D7" s="13" t="s">
        <v>3</v>
      </c>
      <c r="E7" s="14" t="s">
        <v>21</v>
      </c>
      <c r="F7" s="15">
        <f>SUM(F9:F10)</f>
        <v>0</v>
      </c>
      <c r="G7" s="15">
        <f>SUM(G9:G10)</f>
        <v>0</v>
      </c>
      <c r="H7" s="15"/>
      <c r="I7" s="213">
        <f>SUM(I9:I10)</f>
        <v>246626854</v>
      </c>
      <c r="J7" s="17">
        <v>0</v>
      </c>
      <c r="K7" s="16">
        <f t="shared" ref="K7:S7" si="0">SUM(K9:K10)</f>
        <v>211588144</v>
      </c>
      <c r="L7" s="18">
        <f t="shared" si="0"/>
        <v>0</v>
      </c>
      <c r="M7" s="18">
        <f t="shared" si="0"/>
        <v>0</v>
      </c>
      <c r="N7" s="16">
        <f>SUM(N9:N10)</f>
        <v>6539160</v>
      </c>
      <c r="O7" s="16">
        <f>SUM(O9:O10)</f>
        <v>35038710</v>
      </c>
      <c r="P7" s="18">
        <f t="shared" si="0"/>
        <v>0</v>
      </c>
      <c r="Q7" s="18">
        <f t="shared" si="0"/>
        <v>0</v>
      </c>
      <c r="R7" s="16"/>
      <c r="S7" s="251">
        <f t="shared" si="0"/>
        <v>5199200</v>
      </c>
      <c r="T7" s="252"/>
    </row>
    <row r="8" spans="1:20" s="30" customFormat="1" ht="15" customHeight="1" x14ac:dyDescent="0.2">
      <c r="A8" s="20"/>
      <c r="B8" s="21"/>
      <c r="C8" s="22"/>
      <c r="D8" s="23"/>
      <c r="E8" s="24" t="s">
        <v>22</v>
      </c>
      <c r="F8" s="23"/>
      <c r="G8" s="25"/>
      <c r="H8" s="25"/>
      <c r="I8" s="80"/>
      <c r="J8" s="27"/>
      <c r="K8" s="26"/>
      <c r="L8" s="28"/>
      <c r="M8" s="28"/>
      <c r="N8" s="16">
        <v>0</v>
      </c>
      <c r="O8" s="26"/>
      <c r="P8" s="29"/>
      <c r="Q8" s="29"/>
      <c r="R8" s="26"/>
      <c r="S8" s="253"/>
      <c r="T8" s="252"/>
    </row>
    <row r="9" spans="1:20" s="30" customFormat="1" ht="15" customHeight="1" x14ac:dyDescent="0.2">
      <c r="A9" s="20"/>
      <c r="B9" s="31"/>
      <c r="C9" s="32"/>
      <c r="D9" s="33"/>
      <c r="E9" s="34" t="s">
        <v>1</v>
      </c>
      <c r="F9" s="34"/>
      <c r="G9" s="34">
        <f>SUM(G18,G54,G64,G97,G110,G118,G125,G152)</f>
        <v>0</v>
      </c>
      <c r="H9" s="34"/>
      <c r="I9" s="80">
        <f>SUM(I13,I18,I54,I64,I97,I110,I118,I125,I160,I105)</f>
        <v>218691994</v>
      </c>
      <c r="J9" s="27">
        <v>0</v>
      </c>
      <c r="K9" s="26">
        <f t="shared" ref="K9:Q9" si="1">SUM(K13,K18,K54,K64,K97,K110,K118,K125,K160,K105)</f>
        <v>186493244</v>
      </c>
      <c r="L9" s="35">
        <f t="shared" si="1"/>
        <v>0</v>
      </c>
      <c r="M9" s="35">
        <f t="shared" si="1"/>
        <v>0</v>
      </c>
      <c r="N9" s="26">
        <f t="shared" si="1"/>
        <v>5199200</v>
      </c>
      <c r="O9" s="26">
        <f t="shared" si="1"/>
        <v>32198750</v>
      </c>
      <c r="P9" s="35">
        <f t="shared" si="1"/>
        <v>0</v>
      </c>
      <c r="Q9" s="35">
        <f t="shared" si="1"/>
        <v>0</v>
      </c>
      <c r="R9" s="26"/>
      <c r="S9" s="253">
        <f>SUM(S13,S18,S54,S64,S97,S110,S118,S125,S160,S105)</f>
        <v>5199200</v>
      </c>
      <c r="T9" s="252"/>
    </row>
    <row r="10" spans="1:20" s="30" customFormat="1" ht="15" customHeight="1" x14ac:dyDescent="0.2">
      <c r="A10" s="20"/>
      <c r="B10" s="36"/>
      <c r="C10" s="12"/>
      <c r="D10" s="13"/>
      <c r="E10" s="34" t="s">
        <v>0</v>
      </c>
      <c r="F10" s="34">
        <f>SUM(F41,F57,F147)</f>
        <v>0</v>
      </c>
      <c r="G10" s="34">
        <f>SUM(G41,G57,G147)</f>
        <v>0</v>
      </c>
      <c r="H10" s="34"/>
      <c r="I10" s="80">
        <f>SUM(I41,I57,I147)</f>
        <v>27934860</v>
      </c>
      <c r="J10" s="27">
        <v>0</v>
      </c>
      <c r="K10" s="26">
        <f t="shared" ref="K10:Q10" si="2">SUM(K41,K57,K147)</f>
        <v>25094900</v>
      </c>
      <c r="L10" s="35">
        <f t="shared" si="2"/>
        <v>0</v>
      </c>
      <c r="M10" s="35">
        <f t="shared" si="2"/>
        <v>0</v>
      </c>
      <c r="N10" s="26">
        <f t="shared" si="2"/>
        <v>1339960</v>
      </c>
      <c r="O10" s="26">
        <f t="shared" si="2"/>
        <v>2839960</v>
      </c>
      <c r="P10" s="35">
        <f t="shared" si="2"/>
        <v>0</v>
      </c>
      <c r="Q10" s="35">
        <f t="shared" si="2"/>
        <v>0</v>
      </c>
      <c r="R10" s="26"/>
      <c r="S10" s="253">
        <f>SUM(S41,S57,S147)</f>
        <v>0</v>
      </c>
      <c r="T10" s="252"/>
    </row>
    <row r="11" spans="1:20" s="30" customFormat="1" ht="15" hidden="1" customHeight="1" x14ac:dyDescent="0.2">
      <c r="A11" s="20"/>
      <c r="B11" s="37" t="s">
        <v>73</v>
      </c>
      <c r="C11" s="38"/>
      <c r="D11" s="39" t="s">
        <v>27</v>
      </c>
      <c r="E11" s="40" t="s">
        <v>21</v>
      </c>
      <c r="F11" s="41"/>
      <c r="G11" s="41"/>
      <c r="H11" s="41"/>
      <c r="I11" s="150">
        <f>SUM(I13)</f>
        <v>0</v>
      </c>
      <c r="J11" s="43"/>
      <c r="K11" s="42">
        <f t="shared" ref="K11:S11" si="3">SUM(K13)</f>
        <v>0</v>
      </c>
      <c r="L11" s="44">
        <f t="shared" si="3"/>
        <v>0</v>
      </c>
      <c r="M11" s="44">
        <f t="shared" si="3"/>
        <v>0</v>
      </c>
      <c r="N11" s="42">
        <f t="shared" si="3"/>
        <v>0</v>
      </c>
      <c r="O11" s="42">
        <f t="shared" si="3"/>
        <v>0</v>
      </c>
      <c r="P11" s="44">
        <f t="shared" si="3"/>
        <v>0</v>
      </c>
      <c r="Q11" s="44">
        <f t="shared" si="3"/>
        <v>0</v>
      </c>
      <c r="R11" s="42"/>
      <c r="S11" s="254">
        <f t="shared" si="3"/>
        <v>0</v>
      </c>
      <c r="T11" s="252"/>
    </row>
    <row r="12" spans="1:20" s="30" customFormat="1" ht="15" hidden="1" customHeight="1" x14ac:dyDescent="0.2">
      <c r="A12" s="20"/>
      <c r="B12" s="45"/>
      <c r="C12" s="12"/>
      <c r="D12" s="33"/>
      <c r="E12" s="24" t="s">
        <v>22</v>
      </c>
      <c r="F12" s="34"/>
      <c r="G12" s="34"/>
      <c r="H12" s="34"/>
      <c r="I12" s="80"/>
      <c r="J12" s="27"/>
      <c r="K12" s="26"/>
      <c r="L12" s="35"/>
      <c r="M12" s="35"/>
      <c r="N12" s="26"/>
      <c r="O12" s="26"/>
      <c r="P12" s="35"/>
      <c r="Q12" s="35"/>
      <c r="R12" s="26"/>
      <c r="S12" s="253"/>
      <c r="T12" s="252"/>
    </row>
    <row r="13" spans="1:20" s="30" customFormat="1" ht="15" hidden="1" customHeight="1" x14ac:dyDescent="0.2">
      <c r="A13" s="20"/>
      <c r="B13" s="36"/>
      <c r="C13" s="12"/>
      <c r="D13" s="13"/>
      <c r="E13" s="34" t="s">
        <v>1</v>
      </c>
      <c r="F13" s="34"/>
      <c r="G13" s="34"/>
      <c r="H13" s="34"/>
      <c r="I13" s="80">
        <f>SUM(I14)</f>
        <v>0</v>
      </c>
      <c r="J13" s="26">
        <f t="shared" ref="J13:S13" si="4">SUM(J14)</f>
        <v>0</v>
      </c>
      <c r="K13" s="26">
        <f t="shared" si="4"/>
        <v>0</v>
      </c>
      <c r="L13" s="26">
        <f t="shared" si="4"/>
        <v>0</v>
      </c>
      <c r="M13" s="26">
        <f t="shared" si="4"/>
        <v>0</v>
      </c>
      <c r="N13" s="26">
        <f t="shared" si="4"/>
        <v>0</v>
      </c>
      <c r="O13" s="26">
        <f t="shared" si="4"/>
        <v>0</v>
      </c>
      <c r="P13" s="26">
        <f t="shared" si="4"/>
        <v>0</v>
      </c>
      <c r="Q13" s="26">
        <f t="shared" si="4"/>
        <v>0</v>
      </c>
      <c r="R13" s="26">
        <f t="shared" si="4"/>
        <v>0</v>
      </c>
      <c r="S13" s="26">
        <f t="shared" si="4"/>
        <v>0</v>
      </c>
      <c r="T13" s="252"/>
    </row>
    <row r="14" spans="1:20" s="30" customFormat="1" ht="15" hidden="1" customHeight="1" x14ac:dyDescent="0.2">
      <c r="A14" s="20"/>
      <c r="B14" s="36"/>
      <c r="C14" s="32">
        <v>2480</v>
      </c>
      <c r="D14" s="23" t="s">
        <v>13</v>
      </c>
      <c r="E14" s="34"/>
      <c r="F14" s="34"/>
      <c r="G14" s="34"/>
      <c r="H14" s="34"/>
      <c r="I14" s="80"/>
      <c r="J14" s="27"/>
      <c r="K14" s="26"/>
      <c r="L14" s="35"/>
      <c r="M14" s="35"/>
      <c r="N14" s="26">
        <f>SUM(K14-L14+M14)</f>
        <v>0</v>
      </c>
      <c r="O14" s="26"/>
      <c r="P14" s="35"/>
      <c r="Q14" s="35"/>
      <c r="R14" s="26"/>
      <c r="S14" s="255">
        <f>SUM(N14,R14)</f>
        <v>0</v>
      </c>
      <c r="T14" s="252"/>
    </row>
    <row r="15" spans="1:20" s="30" customFormat="1" ht="15" hidden="1" customHeight="1" x14ac:dyDescent="0.2">
      <c r="A15" s="20"/>
      <c r="B15" s="46"/>
      <c r="C15" s="47">
        <v>2800</v>
      </c>
      <c r="D15" s="48" t="s">
        <v>13</v>
      </c>
      <c r="E15" s="49"/>
      <c r="F15" s="49"/>
      <c r="G15" s="49"/>
      <c r="H15" s="49"/>
      <c r="I15" s="214"/>
      <c r="J15" s="51"/>
      <c r="K15" s="50"/>
      <c r="L15" s="52"/>
      <c r="M15" s="52"/>
      <c r="N15" s="50"/>
      <c r="O15" s="50"/>
      <c r="P15" s="52"/>
      <c r="Q15" s="52"/>
      <c r="R15" s="50"/>
      <c r="S15" s="256">
        <f>SUM(N15,R15)</f>
        <v>0</v>
      </c>
      <c r="T15" s="252"/>
    </row>
    <row r="16" spans="1:20" s="30" customFormat="1" ht="15.95" customHeight="1" x14ac:dyDescent="0.2">
      <c r="A16" s="20"/>
      <c r="B16" s="53">
        <v>92106</v>
      </c>
      <c r="C16" s="54"/>
      <c r="D16" s="39" t="s">
        <v>2</v>
      </c>
      <c r="E16" s="55" t="s">
        <v>21</v>
      </c>
      <c r="F16" s="56">
        <f>SUM(F18+F41)</f>
        <v>0</v>
      </c>
      <c r="G16" s="56">
        <f>SUM(G18+G41)</f>
        <v>0</v>
      </c>
      <c r="H16" s="56"/>
      <c r="I16" s="215">
        <f>SUM(I18,I41)</f>
        <v>51585255</v>
      </c>
      <c r="J16" s="58">
        <v>0</v>
      </c>
      <c r="K16" s="57">
        <f t="shared" ref="K16:S16" si="5">SUM(K18,K41)</f>
        <v>39577100</v>
      </c>
      <c r="L16" s="59">
        <f t="shared" si="5"/>
        <v>0</v>
      </c>
      <c r="M16" s="59">
        <f t="shared" si="5"/>
        <v>0</v>
      </c>
      <c r="N16" s="60">
        <f t="shared" si="5"/>
        <v>989960</v>
      </c>
      <c r="O16" s="57">
        <f t="shared" si="5"/>
        <v>12008155</v>
      </c>
      <c r="P16" s="59">
        <f t="shared" si="5"/>
        <v>0</v>
      </c>
      <c r="Q16" s="59">
        <f t="shared" si="5"/>
        <v>0</v>
      </c>
      <c r="R16" s="42"/>
      <c r="S16" s="254">
        <f t="shared" si="5"/>
        <v>0</v>
      </c>
      <c r="T16" s="252"/>
    </row>
    <row r="17" spans="1:20" s="30" customFormat="1" ht="15.95" customHeight="1" x14ac:dyDescent="0.2">
      <c r="A17" s="20"/>
      <c r="B17" s="61"/>
      <c r="C17" s="62"/>
      <c r="D17" s="23"/>
      <c r="E17" s="24" t="s">
        <v>22</v>
      </c>
      <c r="F17" s="34"/>
      <c r="G17" s="34"/>
      <c r="H17" s="34"/>
      <c r="I17" s="80"/>
      <c r="J17" s="27"/>
      <c r="K17" s="26"/>
      <c r="L17" s="35"/>
      <c r="M17" s="35"/>
      <c r="N17" s="26">
        <v>0</v>
      </c>
      <c r="O17" s="26"/>
      <c r="P17" s="63"/>
      <c r="Q17" s="63"/>
      <c r="R17" s="26"/>
      <c r="S17" s="253"/>
      <c r="T17" s="252"/>
    </row>
    <row r="18" spans="1:20" s="30" customFormat="1" ht="15.95" customHeight="1" x14ac:dyDescent="0.2">
      <c r="A18" s="20"/>
      <c r="B18" s="61"/>
      <c r="C18" s="62"/>
      <c r="D18" s="33"/>
      <c r="E18" s="34" t="s">
        <v>1</v>
      </c>
      <c r="F18" s="34">
        <f>SUM(F19:F37)</f>
        <v>0</v>
      </c>
      <c r="G18" s="34">
        <f>SUM(G19:G37)</f>
        <v>0</v>
      </c>
      <c r="H18" s="34"/>
      <c r="I18" s="80">
        <f>SUM(I19:I39)</f>
        <v>36439595</v>
      </c>
      <c r="J18" s="26">
        <f t="shared" ref="J18:O18" si="6">SUM(J19:J39)</f>
        <v>0</v>
      </c>
      <c r="K18" s="26">
        <f t="shared" si="6"/>
        <v>25421400</v>
      </c>
      <c r="L18" s="26">
        <f t="shared" si="6"/>
        <v>0</v>
      </c>
      <c r="M18" s="26">
        <f t="shared" si="6"/>
        <v>0</v>
      </c>
      <c r="N18" s="26">
        <f t="shared" si="6"/>
        <v>0</v>
      </c>
      <c r="O18" s="26">
        <f t="shared" si="6"/>
        <v>11018195</v>
      </c>
      <c r="P18" s="35">
        <f t="shared" ref="P18:S18" si="7">SUM(P19:P39)</f>
        <v>0</v>
      </c>
      <c r="Q18" s="35">
        <f t="shared" si="7"/>
        <v>0</v>
      </c>
      <c r="R18" s="26"/>
      <c r="S18" s="253">
        <f t="shared" si="7"/>
        <v>0</v>
      </c>
      <c r="T18" s="252"/>
    </row>
    <row r="19" spans="1:20" s="30" customFormat="1" ht="15.95" customHeight="1" x14ac:dyDescent="0.2">
      <c r="A19" s="20"/>
      <c r="B19" s="61"/>
      <c r="C19" s="62">
        <v>2480</v>
      </c>
      <c r="D19" s="33" t="s">
        <v>33</v>
      </c>
      <c r="E19" s="34"/>
      <c r="F19" s="34"/>
      <c r="G19" s="25"/>
      <c r="H19" s="23"/>
      <c r="I19" s="80">
        <f>SUM(K19,O19)</f>
        <v>1858400</v>
      </c>
      <c r="J19" s="27"/>
      <c r="K19" s="26">
        <v>1858400</v>
      </c>
      <c r="L19" s="28"/>
      <c r="M19" s="35"/>
      <c r="N19" s="26"/>
      <c r="O19" s="26"/>
      <c r="P19" s="63"/>
      <c r="Q19" s="63"/>
      <c r="R19" s="26"/>
      <c r="S19" s="23">
        <f t="shared" ref="S19:S39" si="8">SUM(N19,R19)</f>
        <v>0</v>
      </c>
      <c r="T19" s="252"/>
    </row>
    <row r="20" spans="1:20" s="30" customFormat="1" ht="15.95" hidden="1" customHeight="1" x14ac:dyDescent="0.2">
      <c r="A20" s="20"/>
      <c r="B20" s="61"/>
      <c r="C20" s="62">
        <v>6220</v>
      </c>
      <c r="D20" s="33" t="s">
        <v>33</v>
      </c>
      <c r="E20" s="34"/>
      <c r="F20" s="34"/>
      <c r="G20" s="25"/>
      <c r="H20" s="23"/>
      <c r="I20" s="80"/>
      <c r="J20" s="27"/>
      <c r="K20" s="26"/>
      <c r="L20" s="28"/>
      <c r="M20" s="35"/>
      <c r="N20" s="26"/>
      <c r="O20" s="26"/>
      <c r="P20" s="63"/>
      <c r="Q20" s="64"/>
      <c r="R20" s="26"/>
      <c r="S20" s="23">
        <f t="shared" ref="S20" si="9">SUM(N20,R20)</f>
        <v>0</v>
      </c>
      <c r="T20" s="252"/>
    </row>
    <row r="21" spans="1:20" s="30" customFormat="1" ht="15.95" customHeight="1" x14ac:dyDescent="0.2">
      <c r="A21" s="20"/>
      <c r="B21" s="61"/>
      <c r="C21" s="62">
        <v>2480</v>
      </c>
      <c r="D21" s="33" t="s">
        <v>32</v>
      </c>
      <c r="E21" s="34"/>
      <c r="F21" s="34"/>
      <c r="G21" s="25"/>
      <c r="H21" s="23"/>
      <c r="I21" s="80">
        <f t="shared" ref="I21:I39" si="10">SUM(K21,O21)</f>
        <v>3031700</v>
      </c>
      <c r="J21" s="27"/>
      <c r="K21" s="26">
        <v>3031700</v>
      </c>
      <c r="L21" s="28"/>
      <c r="M21" s="35"/>
      <c r="N21" s="26"/>
      <c r="O21" s="26"/>
      <c r="P21" s="63"/>
      <c r="Q21" s="63"/>
      <c r="R21" s="26"/>
      <c r="S21" s="23">
        <f t="shared" si="8"/>
        <v>0</v>
      </c>
      <c r="T21" s="252"/>
    </row>
    <row r="22" spans="1:20" s="30" customFormat="1" ht="15.95" customHeight="1" x14ac:dyDescent="0.2">
      <c r="A22" s="20"/>
      <c r="B22" s="61"/>
      <c r="C22" s="62">
        <v>2800</v>
      </c>
      <c r="D22" s="33" t="s">
        <v>32</v>
      </c>
      <c r="E22" s="34"/>
      <c r="F22" s="34"/>
      <c r="G22" s="25"/>
      <c r="H22" s="23"/>
      <c r="I22" s="80">
        <f t="shared" si="10"/>
        <v>650000</v>
      </c>
      <c r="J22" s="27"/>
      <c r="K22" s="26"/>
      <c r="L22" s="28"/>
      <c r="M22" s="35"/>
      <c r="N22" s="26"/>
      <c r="O22" s="26">
        <v>650000</v>
      </c>
      <c r="P22" s="63"/>
      <c r="Q22" s="63"/>
      <c r="R22" s="26"/>
      <c r="S22" s="23">
        <f t="shared" si="8"/>
        <v>0</v>
      </c>
      <c r="T22" s="252"/>
    </row>
    <row r="23" spans="1:20" s="30" customFormat="1" ht="15.95" hidden="1" customHeight="1" x14ac:dyDescent="0.2">
      <c r="A23" s="20"/>
      <c r="B23" s="61"/>
      <c r="C23" s="62">
        <v>6229</v>
      </c>
      <c r="D23" s="33" t="s">
        <v>32</v>
      </c>
      <c r="E23" s="34"/>
      <c r="F23" s="34"/>
      <c r="G23" s="25"/>
      <c r="H23" s="23"/>
      <c r="I23" s="80">
        <f t="shared" si="10"/>
        <v>0</v>
      </c>
      <c r="J23" s="27"/>
      <c r="K23" s="26"/>
      <c r="L23" s="28"/>
      <c r="M23" s="35"/>
      <c r="N23" s="26"/>
      <c r="O23" s="26"/>
      <c r="P23" s="64"/>
      <c r="Q23" s="64"/>
      <c r="R23" s="26"/>
      <c r="S23" s="23">
        <f t="shared" si="8"/>
        <v>0</v>
      </c>
      <c r="T23" s="252"/>
    </row>
    <row r="24" spans="1:20" s="30" customFormat="1" ht="15.95" customHeight="1" x14ac:dyDescent="0.2">
      <c r="A24" s="20"/>
      <c r="B24" s="61"/>
      <c r="C24" s="62">
        <v>2480</v>
      </c>
      <c r="D24" s="33" t="s">
        <v>82</v>
      </c>
      <c r="E24" s="34"/>
      <c r="F24" s="34"/>
      <c r="G24" s="25"/>
      <c r="H24" s="23"/>
      <c r="I24" s="80">
        <f t="shared" si="10"/>
        <v>3141200</v>
      </c>
      <c r="J24" s="27"/>
      <c r="K24" s="26">
        <v>3141200</v>
      </c>
      <c r="L24" s="28"/>
      <c r="M24" s="35"/>
      <c r="N24" s="26"/>
      <c r="O24" s="26"/>
      <c r="P24" s="64"/>
      <c r="Q24" s="63"/>
      <c r="R24" s="26"/>
      <c r="S24" s="23">
        <f t="shared" ref="S24" si="11">SUM(N24,R24)</f>
        <v>0</v>
      </c>
      <c r="T24" s="252"/>
    </row>
    <row r="25" spans="1:20" s="30" customFormat="1" ht="15.95" hidden="1" customHeight="1" x14ac:dyDescent="0.2">
      <c r="A25" s="20"/>
      <c r="B25" s="61"/>
      <c r="C25" s="62">
        <v>6220</v>
      </c>
      <c r="D25" s="33" t="s">
        <v>82</v>
      </c>
      <c r="E25" s="34"/>
      <c r="F25" s="34"/>
      <c r="G25" s="25"/>
      <c r="H25" s="23"/>
      <c r="I25" s="80">
        <f t="shared" si="10"/>
        <v>0</v>
      </c>
      <c r="J25" s="27"/>
      <c r="K25" s="26"/>
      <c r="L25" s="28"/>
      <c r="M25" s="35"/>
      <c r="N25" s="26"/>
      <c r="O25" s="26"/>
      <c r="P25" s="64"/>
      <c r="Q25" s="64"/>
      <c r="R25" s="26"/>
      <c r="S25" s="23">
        <f t="shared" ref="S25" si="12">SUM(N25,R25)</f>
        <v>0</v>
      </c>
      <c r="T25" s="252"/>
    </row>
    <row r="26" spans="1:20" s="30" customFormat="1" ht="15.95" customHeight="1" x14ac:dyDescent="0.2">
      <c r="A26" s="20"/>
      <c r="B26" s="61"/>
      <c r="C26" s="62">
        <v>2480</v>
      </c>
      <c r="D26" s="33" t="s">
        <v>74</v>
      </c>
      <c r="E26" s="34"/>
      <c r="F26" s="34"/>
      <c r="G26" s="25"/>
      <c r="H26" s="23"/>
      <c r="I26" s="80">
        <f t="shared" si="10"/>
        <v>5100000</v>
      </c>
      <c r="J26" s="27"/>
      <c r="K26" s="26">
        <v>5100000</v>
      </c>
      <c r="L26" s="35"/>
      <c r="M26" s="35"/>
      <c r="N26" s="26"/>
      <c r="O26" s="26"/>
      <c r="P26" s="63"/>
      <c r="Q26" s="63"/>
      <c r="R26" s="26"/>
      <c r="S26" s="23">
        <f t="shared" si="8"/>
        <v>0</v>
      </c>
      <c r="T26" s="252"/>
    </row>
    <row r="27" spans="1:20" s="30" customFormat="1" ht="15.95" hidden="1" customHeight="1" x14ac:dyDescent="0.2">
      <c r="A27" s="20"/>
      <c r="B27" s="61"/>
      <c r="C27" s="62">
        <v>6220</v>
      </c>
      <c r="D27" s="33" t="s">
        <v>74</v>
      </c>
      <c r="E27" s="34"/>
      <c r="F27" s="34"/>
      <c r="G27" s="25"/>
      <c r="H27" s="23"/>
      <c r="I27" s="80">
        <f t="shared" si="10"/>
        <v>0</v>
      </c>
      <c r="J27" s="27"/>
      <c r="K27" s="26"/>
      <c r="L27" s="28"/>
      <c r="M27" s="35"/>
      <c r="N27" s="26"/>
      <c r="O27" s="26"/>
      <c r="P27" s="63"/>
      <c r="Q27" s="64"/>
      <c r="R27" s="26"/>
      <c r="S27" s="23">
        <f>SUM(N27,R27)</f>
        <v>0</v>
      </c>
      <c r="T27" s="252"/>
    </row>
    <row r="28" spans="1:20" s="30" customFormat="1" ht="15.95" customHeight="1" x14ac:dyDescent="0.2">
      <c r="A28" s="20"/>
      <c r="B28" s="61"/>
      <c r="C28" s="62">
        <v>2480</v>
      </c>
      <c r="D28" s="33" t="s">
        <v>30</v>
      </c>
      <c r="E28" s="34"/>
      <c r="F28" s="34"/>
      <c r="G28" s="25"/>
      <c r="H28" s="23"/>
      <c r="I28" s="80">
        <f t="shared" si="10"/>
        <v>7568300</v>
      </c>
      <c r="J28" s="27"/>
      <c r="K28" s="26">
        <v>7568300</v>
      </c>
      <c r="L28" s="35"/>
      <c r="M28" s="35"/>
      <c r="N28" s="26"/>
      <c r="O28" s="26"/>
      <c r="P28" s="63"/>
      <c r="Q28" s="63"/>
      <c r="R28" s="26"/>
      <c r="S28" s="23">
        <f t="shared" si="8"/>
        <v>0</v>
      </c>
      <c r="T28" s="25"/>
    </row>
    <row r="29" spans="1:20" s="30" customFormat="1" ht="15.95" customHeight="1" x14ac:dyDescent="0.2">
      <c r="A29" s="20"/>
      <c r="B29" s="61"/>
      <c r="C29" s="62">
        <v>2800</v>
      </c>
      <c r="D29" s="33" t="s">
        <v>30</v>
      </c>
      <c r="E29" s="34"/>
      <c r="F29" s="34"/>
      <c r="G29" s="25"/>
      <c r="H29" s="23"/>
      <c r="I29" s="80">
        <f t="shared" si="10"/>
        <v>43810</v>
      </c>
      <c r="J29" s="27"/>
      <c r="K29" s="26"/>
      <c r="L29" s="35"/>
      <c r="M29" s="35"/>
      <c r="N29" s="26"/>
      <c r="O29" s="26">
        <v>43810</v>
      </c>
      <c r="P29" s="63"/>
      <c r="Q29" s="63"/>
      <c r="R29" s="26"/>
      <c r="S29" s="23"/>
      <c r="T29" s="25"/>
    </row>
    <row r="30" spans="1:20" s="30" customFormat="1" ht="15.95" customHeight="1" x14ac:dyDescent="0.2">
      <c r="A30" s="20"/>
      <c r="B30" s="61"/>
      <c r="C30" s="62">
        <v>6220</v>
      </c>
      <c r="D30" s="33" t="s">
        <v>30</v>
      </c>
      <c r="E30" s="34"/>
      <c r="F30" s="34"/>
      <c r="G30" s="25"/>
      <c r="H30" s="23"/>
      <c r="I30" s="80">
        <f t="shared" si="10"/>
        <v>27500</v>
      </c>
      <c r="J30" s="27"/>
      <c r="K30" s="26"/>
      <c r="L30" s="28"/>
      <c r="M30" s="35"/>
      <c r="N30" s="26"/>
      <c r="O30" s="26">
        <v>27500</v>
      </c>
      <c r="P30" s="64"/>
      <c r="Q30" s="64"/>
      <c r="R30" s="26"/>
      <c r="S30" s="23">
        <f t="shared" si="8"/>
        <v>0</v>
      </c>
      <c r="T30" s="25"/>
    </row>
    <row r="31" spans="1:20" s="30" customFormat="1" ht="15.95" customHeight="1" x14ac:dyDescent="0.2">
      <c r="A31" s="20"/>
      <c r="B31" s="61"/>
      <c r="C31" s="62">
        <v>6229</v>
      </c>
      <c r="D31" s="33" t="s">
        <v>30</v>
      </c>
      <c r="E31" s="34"/>
      <c r="F31" s="34"/>
      <c r="G31" s="25"/>
      <c r="H31" s="23"/>
      <c r="I31" s="80">
        <f t="shared" si="10"/>
        <v>8754535</v>
      </c>
      <c r="J31" s="27"/>
      <c r="K31" s="26"/>
      <c r="L31" s="28"/>
      <c r="M31" s="35"/>
      <c r="N31" s="26"/>
      <c r="O31" s="26">
        <v>8754535</v>
      </c>
      <c r="P31" s="64"/>
      <c r="Q31" s="64"/>
      <c r="R31" s="26"/>
      <c r="S31" s="23">
        <f t="shared" si="8"/>
        <v>0</v>
      </c>
      <c r="T31" s="25"/>
    </row>
    <row r="32" spans="1:20" s="30" customFormat="1" ht="15.95" customHeight="1" x14ac:dyDescent="0.2">
      <c r="A32" s="20"/>
      <c r="B32" s="61"/>
      <c r="C32" s="62">
        <v>2480</v>
      </c>
      <c r="D32" s="33" t="s">
        <v>31</v>
      </c>
      <c r="E32" s="34"/>
      <c r="F32" s="34"/>
      <c r="G32" s="25"/>
      <c r="H32" s="23"/>
      <c r="I32" s="80">
        <f t="shared" si="10"/>
        <v>4721800</v>
      </c>
      <c r="J32" s="27"/>
      <c r="K32" s="26">
        <v>4721800</v>
      </c>
      <c r="L32" s="35"/>
      <c r="M32" s="35"/>
      <c r="N32" s="26"/>
      <c r="O32" s="26"/>
      <c r="P32" s="63"/>
      <c r="Q32" s="64"/>
      <c r="R32" s="26"/>
      <c r="S32" s="23">
        <f t="shared" si="8"/>
        <v>0</v>
      </c>
      <c r="T32" s="25"/>
    </row>
    <row r="33" spans="1:20" s="30" customFormat="1" ht="15.95" customHeight="1" x14ac:dyDescent="0.2">
      <c r="A33" s="20"/>
      <c r="B33" s="61"/>
      <c r="C33" s="62">
        <v>2800</v>
      </c>
      <c r="D33" s="33" t="s">
        <v>31</v>
      </c>
      <c r="E33" s="34"/>
      <c r="F33" s="34"/>
      <c r="G33" s="25"/>
      <c r="H33" s="23"/>
      <c r="I33" s="80">
        <f t="shared" si="10"/>
        <v>1514850</v>
      </c>
      <c r="J33" s="27"/>
      <c r="K33" s="26"/>
      <c r="L33" s="35"/>
      <c r="M33" s="35"/>
      <c r="N33" s="26"/>
      <c r="O33" s="26">
        <v>1514850</v>
      </c>
      <c r="P33" s="64"/>
      <c r="Q33" s="64"/>
      <c r="R33" s="26"/>
      <c r="S33" s="23">
        <f t="shared" si="8"/>
        <v>0</v>
      </c>
      <c r="T33" s="25"/>
    </row>
    <row r="34" spans="1:20" s="30" customFormat="1" ht="15.95" hidden="1" customHeight="1" x14ac:dyDescent="0.2">
      <c r="A34" s="20"/>
      <c r="B34" s="61"/>
      <c r="C34" s="62">
        <v>2806</v>
      </c>
      <c r="D34" s="33" t="s">
        <v>31</v>
      </c>
      <c r="E34" s="34"/>
      <c r="F34" s="34"/>
      <c r="G34" s="25"/>
      <c r="H34" s="23"/>
      <c r="I34" s="80">
        <f t="shared" si="10"/>
        <v>0</v>
      </c>
      <c r="J34" s="27"/>
      <c r="K34" s="26"/>
      <c r="L34" s="35"/>
      <c r="M34" s="35"/>
      <c r="N34" s="26"/>
      <c r="O34" s="26"/>
      <c r="P34" s="63"/>
      <c r="Q34" s="64"/>
      <c r="R34" s="26"/>
      <c r="S34" s="23">
        <f t="shared" si="8"/>
        <v>0</v>
      </c>
      <c r="T34" s="25"/>
    </row>
    <row r="35" spans="1:20" s="30" customFormat="1" ht="15.95" hidden="1" customHeight="1" x14ac:dyDescent="0.2">
      <c r="A35" s="20"/>
      <c r="B35" s="61"/>
      <c r="C35" s="62">
        <v>2807</v>
      </c>
      <c r="D35" s="33" t="s">
        <v>31</v>
      </c>
      <c r="E35" s="34"/>
      <c r="F35" s="34"/>
      <c r="G35" s="25"/>
      <c r="H35" s="23"/>
      <c r="I35" s="80">
        <f t="shared" si="10"/>
        <v>0</v>
      </c>
      <c r="J35" s="27"/>
      <c r="K35" s="26"/>
      <c r="L35" s="35"/>
      <c r="M35" s="35"/>
      <c r="N35" s="26"/>
      <c r="O35" s="26"/>
      <c r="P35" s="63"/>
      <c r="Q35" s="64"/>
      <c r="R35" s="26"/>
      <c r="S35" s="23">
        <f t="shared" si="8"/>
        <v>0</v>
      </c>
      <c r="T35" s="25"/>
    </row>
    <row r="36" spans="1:20" s="30" customFormat="1" ht="15.95" customHeight="1" x14ac:dyDescent="0.2">
      <c r="A36" s="20"/>
      <c r="B36" s="61"/>
      <c r="C36" s="62">
        <v>6220</v>
      </c>
      <c r="D36" s="33" t="s">
        <v>31</v>
      </c>
      <c r="E36" s="34"/>
      <c r="F36" s="34"/>
      <c r="G36" s="25"/>
      <c r="H36" s="23"/>
      <c r="I36" s="80">
        <f t="shared" si="10"/>
        <v>27500</v>
      </c>
      <c r="J36" s="27"/>
      <c r="K36" s="26"/>
      <c r="L36" s="35"/>
      <c r="M36" s="35"/>
      <c r="N36" s="26"/>
      <c r="O36" s="26">
        <v>27500</v>
      </c>
      <c r="P36" s="63"/>
      <c r="Q36" s="64"/>
      <c r="R36" s="26"/>
      <c r="S36" s="23">
        <f t="shared" ref="S36" si="13">SUM(N36,R36)</f>
        <v>0</v>
      </c>
      <c r="T36" s="25"/>
    </row>
    <row r="37" spans="1:20" s="30" customFormat="1" ht="15.95" hidden="1" customHeight="1" x14ac:dyDescent="0.2">
      <c r="A37" s="20"/>
      <c r="B37" s="61"/>
      <c r="C37" s="62">
        <v>6226</v>
      </c>
      <c r="D37" s="33" t="s">
        <v>31</v>
      </c>
      <c r="E37" s="34"/>
      <c r="F37" s="34"/>
      <c r="G37" s="25"/>
      <c r="H37" s="23"/>
      <c r="I37" s="80">
        <f t="shared" si="10"/>
        <v>0</v>
      </c>
      <c r="J37" s="27"/>
      <c r="K37" s="26"/>
      <c r="L37" s="28"/>
      <c r="M37" s="28"/>
      <c r="N37" s="26"/>
      <c r="O37" s="26"/>
      <c r="P37" s="63"/>
      <c r="Q37" s="63"/>
      <c r="R37" s="26"/>
      <c r="S37" s="23">
        <f t="shared" si="8"/>
        <v>0</v>
      </c>
      <c r="T37" s="25"/>
    </row>
    <row r="38" spans="1:20" s="30" customFormat="1" ht="15.95" hidden="1" customHeight="1" x14ac:dyDescent="0.2">
      <c r="A38" s="20"/>
      <c r="B38" s="61"/>
      <c r="C38" s="62">
        <v>6227</v>
      </c>
      <c r="D38" s="33" t="s">
        <v>31</v>
      </c>
      <c r="E38" s="34"/>
      <c r="F38" s="34"/>
      <c r="G38" s="25"/>
      <c r="H38" s="23"/>
      <c r="I38" s="80">
        <f t="shared" si="10"/>
        <v>0</v>
      </c>
      <c r="J38" s="27"/>
      <c r="K38" s="26"/>
      <c r="L38" s="28"/>
      <c r="M38" s="28"/>
      <c r="N38" s="26"/>
      <c r="O38" s="26"/>
      <c r="P38" s="64"/>
      <c r="Q38" s="64"/>
      <c r="R38" s="26"/>
      <c r="S38" s="23">
        <f t="shared" si="8"/>
        <v>0</v>
      </c>
      <c r="T38" s="25"/>
    </row>
    <row r="39" spans="1:20" s="30" customFormat="1" ht="15.95" hidden="1" customHeight="1" x14ac:dyDescent="0.2">
      <c r="A39" s="20"/>
      <c r="B39" s="61"/>
      <c r="C39" s="62">
        <v>6229</v>
      </c>
      <c r="D39" s="33" t="s">
        <v>31</v>
      </c>
      <c r="E39" s="34"/>
      <c r="F39" s="34"/>
      <c r="G39" s="25"/>
      <c r="H39" s="23"/>
      <c r="I39" s="80">
        <f t="shared" si="10"/>
        <v>0</v>
      </c>
      <c r="J39" s="27"/>
      <c r="K39" s="26"/>
      <c r="L39" s="28"/>
      <c r="M39" s="28"/>
      <c r="N39" s="26"/>
      <c r="O39" s="26"/>
      <c r="P39" s="64"/>
      <c r="Q39" s="64"/>
      <c r="R39" s="26"/>
      <c r="S39" s="23">
        <f t="shared" si="8"/>
        <v>0</v>
      </c>
      <c r="T39" s="25"/>
    </row>
    <row r="40" spans="1:20" s="74" customFormat="1" ht="5.25" customHeight="1" x14ac:dyDescent="0.2">
      <c r="A40" s="65"/>
      <c r="B40" s="66"/>
      <c r="C40" s="67"/>
      <c r="D40" s="68"/>
      <c r="E40" s="69"/>
      <c r="F40" s="69"/>
      <c r="G40" s="70"/>
      <c r="H40" s="71"/>
      <c r="I40" s="80"/>
      <c r="J40" s="73"/>
      <c r="K40" s="72"/>
      <c r="L40" s="28"/>
      <c r="M40" s="28"/>
      <c r="N40" s="26">
        <v>0</v>
      </c>
      <c r="O40" s="72"/>
      <c r="P40" s="63"/>
      <c r="Q40" s="63"/>
      <c r="R40" s="26"/>
      <c r="S40" s="23"/>
      <c r="T40" s="70"/>
    </row>
    <row r="41" spans="1:20" s="30" customFormat="1" ht="15.95" customHeight="1" x14ac:dyDescent="0.2">
      <c r="A41" s="20"/>
      <c r="B41" s="61"/>
      <c r="C41" s="62"/>
      <c r="D41" s="33"/>
      <c r="E41" s="34" t="s">
        <v>0</v>
      </c>
      <c r="F41" s="34">
        <f>SUM(F42:F51)</f>
        <v>0</v>
      </c>
      <c r="G41" s="34">
        <f>SUM(G42:G51)</f>
        <v>0</v>
      </c>
      <c r="H41" s="34"/>
      <c r="I41" s="80">
        <f>SUM(I42:J50)</f>
        <v>15145660</v>
      </c>
      <c r="J41" s="26">
        <f t="shared" ref="J41:S41" si="14">SUM(J44:K50)</f>
        <v>5844100</v>
      </c>
      <c r="K41" s="26">
        <f>SUM(K42:L50)</f>
        <v>14155700</v>
      </c>
      <c r="L41" s="26">
        <f t="shared" si="14"/>
        <v>0</v>
      </c>
      <c r="M41" s="26">
        <f t="shared" si="14"/>
        <v>0</v>
      </c>
      <c r="N41" s="26">
        <f t="shared" si="14"/>
        <v>989960</v>
      </c>
      <c r="O41" s="26">
        <f>SUM(O42:P50)</f>
        <v>989960</v>
      </c>
      <c r="P41" s="26">
        <f t="shared" si="14"/>
        <v>0</v>
      </c>
      <c r="Q41" s="26">
        <f t="shared" si="14"/>
        <v>0</v>
      </c>
      <c r="R41" s="26">
        <f t="shared" si="14"/>
        <v>0</v>
      </c>
      <c r="S41" s="26">
        <f t="shared" si="14"/>
        <v>0</v>
      </c>
      <c r="T41" s="25"/>
    </row>
    <row r="42" spans="1:20" s="30" customFormat="1" ht="15" customHeight="1" x14ac:dyDescent="0.2">
      <c r="A42" s="20"/>
      <c r="B42" s="61"/>
      <c r="C42" s="62">
        <v>2480</v>
      </c>
      <c r="D42" s="33" t="s">
        <v>34</v>
      </c>
      <c r="E42" s="34"/>
      <c r="F42" s="34"/>
      <c r="G42" s="25"/>
      <c r="H42" s="23"/>
      <c r="I42" s="80">
        <f t="shared" ref="I42:I44" si="15">SUM(K42,O42)</f>
        <v>8311600</v>
      </c>
      <c r="J42" s="27"/>
      <c r="K42" s="26">
        <v>8311600</v>
      </c>
      <c r="L42" s="28"/>
      <c r="M42" s="28"/>
      <c r="N42" s="26">
        <v>0</v>
      </c>
      <c r="O42" s="26"/>
      <c r="P42" s="63"/>
      <c r="Q42" s="63"/>
      <c r="R42" s="26"/>
      <c r="S42" s="23"/>
      <c r="T42" s="25"/>
    </row>
    <row r="43" spans="1:20" s="30" customFormat="1" ht="15" hidden="1" customHeight="1" x14ac:dyDescent="0.2">
      <c r="A43" s="20"/>
      <c r="B43" s="61"/>
      <c r="C43" s="62">
        <v>6220</v>
      </c>
      <c r="D43" s="33" t="s">
        <v>34</v>
      </c>
      <c r="E43" s="34"/>
      <c r="F43" s="34"/>
      <c r="G43" s="25"/>
      <c r="H43" s="23"/>
      <c r="I43" s="80">
        <f t="shared" si="15"/>
        <v>0</v>
      </c>
      <c r="J43" s="27"/>
      <c r="K43" s="26"/>
      <c r="L43" s="28"/>
      <c r="M43" s="28"/>
      <c r="N43" s="26">
        <v>0</v>
      </c>
      <c r="O43" s="26"/>
      <c r="P43" s="63"/>
      <c r="Q43" s="63"/>
      <c r="R43" s="26"/>
      <c r="S43" s="23"/>
      <c r="T43" s="25"/>
    </row>
    <row r="44" spans="1:20" s="30" customFormat="1" ht="16.5" hidden="1" customHeight="1" x14ac:dyDescent="0.2">
      <c r="A44" s="20"/>
      <c r="B44" s="61"/>
      <c r="C44" s="62">
        <v>6220</v>
      </c>
      <c r="D44" s="33" t="s">
        <v>34</v>
      </c>
      <c r="E44" s="34"/>
      <c r="F44" s="34"/>
      <c r="G44" s="25"/>
      <c r="H44" s="23"/>
      <c r="I44" s="80">
        <f t="shared" si="15"/>
        <v>0</v>
      </c>
      <c r="J44" s="27"/>
      <c r="K44" s="26"/>
      <c r="L44" s="28"/>
      <c r="M44" s="35"/>
      <c r="N44" s="26"/>
      <c r="O44" s="26"/>
      <c r="P44" s="63"/>
      <c r="Q44" s="64"/>
      <c r="R44" s="26"/>
      <c r="S44" s="23">
        <f>SUM(N44,R44)</f>
        <v>0</v>
      </c>
      <c r="T44" s="25"/>
    </row>
    <row r="45" spans="1:20" s="30" customFormat="1" ht="15.95" customHeight="1" x14ac:dyDescent="0.2">
      <c r="A45" s="20"/>
      <c r="B45" s="61"/>
      <c r="C45" s="62">
        <v>2480</v>
      </c>
      <c r="D45" s="33" t="s">
        <v>78</v>
      </c>
      <c r="E45" s="34"/>
      <c r="F45" s="34"/>
      <c r="G45" s="25"/>
      <c r="H45" s="23"/>
      <c r="I45" s="80">
        <f>SUM(K45,O45)</f>
        <v>5844100</v>
      </c>
      <c r="J45" s="27"/>
      <c r="K45" s="26">
        <v>5844100</v>
      </c>
      <c r="L45" s="28"/>
      <c r="M45" s="35"/>
      <c r="N45" s="26"/>
      <c r="O45" s="26"/>
      <c r="P45" s="63"/>
      <c r="Q45" s="63"/>
      <c r="R45" s="26"/>
      <c r="S45" s="23">
        <f>SUM(N45,R45)</f>
        <v>0</v>
      </c>
      <c r="T45" s="25"/>
    </row>
    <row r="46" spans="1:20" s="30" customFormat="1" ht="15.95" customHeight="1" x14ac:dyDescent="0.2">
      <c r="A46" s="20"/>
      <c r="B46" s="61"/>
      <c r="C46" s="62">
        <v>2800</v>
      </c>
      <c r="D46" s="33" t="s">
        <v>78</v>
      </c>
      <c r="E46" s="34"/>
      <c r="F46" s="34"/>
      <c r="G46" s="25"/>
      <c r="H46" s="23"/>
      <c r="I46" s="80">
        <f t="shared" ref="I46:I50" si="16">SUM(K46,O46)</f>
        <v>962460</v>
      </c>
      <c r="J46" s="27"/>
      <c r="K46" s="26"/>
      <c r="L46" s="28"/>
      <c r="M46" s="35"/>
      <c r="N46" s="26"/>
      <c r="O46" s="26">
        <v>962460</v>
      </c>
      <c r="P46" s="63"/>
      <c r="Q46" s="63"/>
      <c r="R46" s="26"/>
      <c r="S46" s="23">
        <f>SUM(N46,R46)</f>
        <v>0</v>
      </c>
      <c r="T46" s="25"/>
    </row>
    <row r="47" spans="1:20" s="30" customFormat="1" ht="15.95" customHeight="1" x14ac:dyDescent="0.2">
      <c r="A47" s="20"/>
      <c r="B47" s="61"/>
      <c r="C47" s="62">
        <v>6220</v>
      </c>
      <c r="D47" s="33" t="s">
        <v>78</v>
      </c>
      <c r="E47" s="34"/>
      <c r="F47" s="34"/>
      <c r="G47" s="25"/>
      <c r="H47" s="23"/>
      <c r="I47" s="80">
        <f t="shared" si="16"/>
        <v>27500</v>
      </c>
      <c r="J47" s="27"/>
      <c r="K47" s="26"/>
      <c r="L47" s="28"/>
      <c r="M47" s="35"/>
      <c r="N47" s="26">
        <f>SUM(K47-L47+M47)</f>
        <v>0</v>
      </c>
      <c r="O47" s="26">
        <v>27500</v>
      </c>
      <c r="P47" s="63"/>
      <c r="Q47" s="64"/>
      <c r="R47" s="26"/>
      <c r="S47" s="23">
        <f>SUM(N47,R47)</f>
        <v>0</v>
      </c>
      <c r="T47" s="25"/>
    </row>
    <row r="48" spans="1:20" s="30" customFormat="1" ht="15.95" hidden="1" customHeight="1" x14ac:dyDescent="0.2">
      <c r="A48" s="20"/>
      <c r="B48" s="61"/>
      <c r="C48" s="62">
        <v>6226</v>
      </c>
      <c r="D48" s="33" t="s">
        <v>78</v>
      </c>
      <c r="E48" s="34"/>
      <c r="F48" s="34"/>
      <c r="G48" s="25"/>
      <c r="H48" s="23"/>
      <c r="I48" s="80">
        <f t="shared" si="16"/>
        <v>0</v>
      </c>
      <c r="J48" s="27"/>
      <c r="K48" s="26"/>
      <c r="L48" s="28"/>
      <c r="M48" s="35"/>
      <c r="N48" s="26"/>
      <c r="O48" s="26"/>
      <c r="P48" s="64"/>
      <c r="Q48" s="64"/>
      <c r="R48" s="26"/>
      <c r="S48" s="23">
        <f t="shared" ref="S48:S50" si="17">SUM(N48,R48)</f>
        <v>0</v>
      </c>
      <c r="T48" s="25"/>
    </row>
    <row r="49" spans="1:20" s="30" customFormat="1" ht="15.95" hidden="1" customHeight="1" x14ac:dyDescent="0.2">
      <c r="A49" s="20"/>
      <c r="B49" s="61"/>
      <c r="C49" s="62">
        <v>6227</v>
      </c>
      <c r="D49" s="33" t="s">
        <v>78</v>
      </c>
      <c r="E49" s="34"/>
      <c r="F49" s="34"/>
      <c r="G49" s="25"/>
      <c r="H49" s="23"/>
      <c r="I49" s="80">
        <f t="shared" si="16"/>
        <v>0</v>
      </c>
      <c r="J49" s="27"/>
      <c r="K49" s="26"/>
      <c r="L49" s="28"/>
      <c r="M49" s="35"/>
      <c r="N49" s="26"/>
      <c r="O49" s="26"/>
      <c r="P49" s="64"/>
      <c r="Q49" s="64"/>
      <c r="R49" s="26"/>
      <c r="S49" s="23">
        <f t="shared" si="17"/>
        <v>0</v>
      </c>
      <c r="T49" s="25"/>
    </row>
    <row r="50" spans="1:20" s="30" customFormat="1" ht="15.95" hidden="1" customHeight="1" x14ac:dyDescent="0.2">
      <c r="A50" s="20"/>
      <c r="B50" s="61"/>
      <c r="C50" s="62">
        <v>6229</v>
      </c>
      <c r="D50" s="33" t="s">
        <v>78</v>
      </c>
      <c r="E50" s="34"/>
      <c r="F50" s="34"/>
      <c r="G50" s="25"/>
      <c r="H50" s="23"/>
      <c r="I50" s="80">
        <f t="shared" si="16"/>
        <v>0</v>
      </c>
      <c r="J50" s="27"/>
      <c r="K50" s="26"/>
      <c r="L50" s="28"/>
      <c r="M50" s="35"/>
      <c r="N50" s="26"/>
      <c r="O50" s="26"/>
      <c r="P50" s="63"/>
      <c r="Q50" s="64"/>
      <c r="R50" s="26"/>
      <c r="S50" s="23">
        <f t="shared" si="17"/>
        <v>0</v>
      </c>
      <c r="T50" s="25"/>
    </row>
    <row r="51" spans="1:20" s="30" customFormat="1" ht="5.25" customHeight="1" x14ac:dyDescent="0.2">
      <c r="A51" s="20"/>
      <c r="B51" s="75"/>
      <c r="C51" s="62"/>
      <c r="D51" s="33"/>
      <c r="E51" s="34"/>
      <c r="F51" s="34"/>
      <c r="G51" s="25"/>
      <c r="H51" s="23"/>
      <c r="I51" s="80"/>
      <c r="J51" s="27"/>
      <c r="K51" s="26"/>
      <c r="L51" s="28"/>
      <c r="M51" s="28"/>
      <c r="N51" s="50">
        <v>0</v>
      </c>
      <c r="O51" s="26"/>
      <c r="P51" s="76"/>
      <c r="Q51" s="76"/>
      <c r="R51" s="50"/>
      <c r="S51" s="48"/>
      <c r="T51" s="25"/>
    </row>
    <row r="52" spans="1:20" s="30" customFormat="1" ht="15.95" customHeight="1" x14ac:dyDescent="0.2">
      <c r="A52" s="20"/>
      <c r="B52" s="53">
        <v>92108</v>
      </c>
      <c r="C52" s="54"/>
      <c r="D52" s="39" t="s">
        <v>4</v>
      </c>
      <c r="E52" s="55" t="s">
        <v>21</v>
      </c>
      <c r="F52" s="41">
        <f>SUM(F54+F57)</f>
        <v>0</v>
      </c>
      <c r="G52" s="78">
        <f>SUM(G54+G57)</f>
        <v>0</v>
      </c>
      <c r="H52" s="41"/>
      <c r="I52" s="150">
        <f>SUM(I54,I57)</f>
        <v>9742500</v>
      </c>
      <c r="J52" s="43">
        <v>0</v>
      </c>
      <c r="K52" s="42">
        <f t="shared" ref="K52:S52" si="18">SUM(K54,K57)</f>
        <v>8242500</v>
      </c>
      <c r="L52" s="44">
        <f t="shared" si="18"/>
        <v>0</v>
      </c>
      <c r="M52" s="44">
        <f t="shared" si="18"/>
        <v>0</v>
      </c>
      <c r="N52" s="26">
        <f t="shared" si="18"/>
        <v>3366800</v>
      </c>
      <c r="O52" s="42">
        <f t="shared" si="18"/>
        <v>1500000</v>
      </c>
      <c r="P52" s="28">
        <f t="shared" si="18"/>
        <v>0</v>
      </c>
      <c r="Q52" s="35">
        <f t="shared" si="18"/>
        <v>0</v>
      </c>
      <c r="R52" s="26"/>
      <c r="S52" s="26">
        <f t="shared" si="18"/>
        <v>3366800</v>
      </c>
      <c r="T52" s="25"/>
    </row>
    <row r="53" spans="1:20" s="30" customFormat="1" ht="15.95" customHeight="1" x14ac:dyDescent="0.2">
      <c r="A53" s="20"/>
      <c r="B53" s="61"/>
      <c r="C53" s="62"/>
      <c r="D53" s="33"/>
      <c r="E53" s="24" t="s">
        <v>22</v>
      </c>
      <c r="F53" s="34"/>
      <c r="G53" s="34"/>
      <c r="H53" s="34"/>
      <c r="I53" s="80"/>
      <c r="J53" s="27"/>
      <c r="K53" s="26"/>
      <c r="L53" s="35"/>
      <c r="M53" s="35"/>
      <c r="N53" s="26">
        <v>0</v>
      </c>
      <c r="O53" s="26"/>
      <c r="P53" s="63"/>
      <c r="Q53" s="64"/>
      <c r="R53" s="26"/>
      <c r="S53" s="23"/>
      <c r="T53" s="25"/>
    </row>
    <row r="54" spans="1:20" s="30" customFormat="1" ht="15.95" customHeight="1" x14ac:dyDescent="0.2">
      <c r="A54" s="20"/>
      <c r="B54" s="61"/>
      <c r="C54" s="62"/>
      <c r="D54" s="33"/>
      <c r="E54" s="34" t="s">
        <v>1</v>
      </c>
      <c r="F54" s="34">
        <f>SUM(F55)</f>
        <v>0</v>
      </c>
      <c r="G54" s="34">
        <f>SUM(G55)</f>
        <v>0</v>
      </c>
      <c r="H54" s="34"/>
      <c r="I54" s="80">
        <f>SUM(I55:I56)</f>
        <v>3366800</v>
      </c>
      <c r="J54" s="26">
        <f t="shared" ref="J54:O54" si="19">SUM(J55:J56)</f>
        <v>0</v>
      </c>
      <c r="K54" s="26">
        <f t="shared" si="19"/>
        <v>3366800</v>
      </c>
      <c r="L54" s="26">
        <f t="shared" si="19"/>
        <v>0</v>
      </c>
      <c r="M54" s="26">
        <f t="shared" si="19"/>
        <v>0</v>
      </c>
      <c r="N54" s="26">
        <f t="shared" si="19"/>
        <v>3366800</v>
      </c>
      <c r="O54" s="26">
        <f t="shared" si="19"/>
        <v>0</v>
      </c>
      <c r="P54" s="28">
        <f t="shared" ref="P54:S54" si="20">SUM(P55:P56)</f>
        <v>0</v>
      </c>
      <c r="Q54" s="35">
        <f t="shared" si="20"/>
        <v>0</v>
      </c>
      <c r="R54" s="26"/>
      <c r="S54" s="26">
        <f t="shared" si="20"/>
        <v>3366800</v>
      </c>
      <c r="T54" s="25"/>
    </row>
    <row r="55" spans="1:20" s="30" customFormat="1" ht="15.95" customHeight="1" x14ac:dyDescent="0.2">
      <c r="A55" s="20"/>
      <c r="B55" s="61"/>
      <c r="C55" s="62">
        <v>2480</v>
      </c>
      <c r="D55" s="33" t="s">
        <v>35</v>
      </c>
      <c r="E55" s="34"/>
      <c r="F55" s="34"/>
      <c r="G55" s="25"/>
      <c r="H55" s="23"/>
      <c r="I55" s="80">
        <f t="shared" ref="I55" si="21">SUM(K55,O55)</f>
        <v>3366800</v>
      </c>
      <c r="J55" s="27"/>
      <c r="K55" s="26">
        <v>3366800</v>
      </c>
      <c r="L55" s="28"/>
      <c r="M55" s="35"/>
      <c r="N55" s="26">
        <f>SUM(K55-L55+M55)</f>
        <v>3366800</v>
      </c>
      <c r="O55" s="26"/>
      <c r="P55" s="28"/>
      <c r="Q55" s="35"/>
      <c r="R55" s="26"/>
      <c r="S55" s="26">
        <f>SUM(N55,R55)</f>
        <v>3366800</v>
      </c>
      <c r="T55" s="25"/>
    </row>
    <row r="56" spans="1:20" s="30" customFormat="1" ht="15.95" hidden="1" customHeight="1" x14ac:dyDescent="0.2">
      <c r="A56" s="20"/>
      <c r="B56" s="61"/>
      <c r="C56" s="62">
        <v>6220</v>
      </c>
      <c r="D56" s="33" t="s">
        <v>35</v>
      </c>
      <c r="E56" s="34"/>
      <c r="F56" s="34"/>
      <c r="H56" s="33"/>
      <c r="I56" s="80"/>
      <c r="J56" s="27"/>
      <c r="K56" s="26"/>
      <c r="L56" s="28"/>
      <c r="M56" s="35"/>
      <c r="N56" s="26">
        <f>SUM(K56-L56+M56)</f>
        <v>0</v>
      </c>
      <c r="O56" s="26"/>
      <c r="P56" s="28"/>
      <c r="Q56" s="35"/>
      <c r="R56" s="26"/>
      <c r="S56" s="26">
        <f>SUM(N56,R56)</f>
        <v>0</v>
      </c>
      <c r="T56" s="25"/>
    </row>
    <row r="57" spans="1:20" s="30" customFormat="1" ht="15.95" customHeight="1" x14ac:dyDescent="0.2">
      <c r="A57" s="20"/>
      <c r="B57" s="61"/>
      <c r="C57" s="62"/>
      <c r="D57" s="33"/>
      <c r="E57" s="34" t="s">
        <v>0</v>
      </c>
      <c r="F57" s="34">
        <f>SUM(F58)</f>
        <v>0</v>
      </c>
      <c r="G57" s="34">
        <f>SUM(G58)</f>
        <v>0</v>
      </c>
      <c r="H57" s="34"/>
      <c r="I57" s="80">
        <f>SUM(I58:I60)</f>
        <v>6375700</v>
      </c>
      <c r="J57" s="26">
        <f t="shared" ref="J57:O57" si="22">SUM(J58:J60)</f>
        <v>0</v>
      </c>
      <c r="K57" s="26">
        <f t="shared" si="22"/>
        <v>4875700</v>
      </c>
      <c r="L57" s="26">
        <f t="shared" si="22"/>
        <v>0</v>
      </c>
      <c r="M57" s="26">
        <f t="shared" si="22"/>
        <v>0</v>
      </c>
      <c r="N57" s="26">
        <f t="shared" si="22"/>
        <v>0</v>
      </c>
      <c r="O57" s="26">
        <f t="shared" si="22"/>
        <v>1500000</v>
      </c>
      <c r="P57" s="28">
        <f t="shared" ref="P57:Q57" si="23">SUM(P58:P60)</f>
        <v>0</v>
      </c>
      <c r="Q57" s="28">
        <f t="shared" si="23"/>
        <v>0</v>
      </c>
      <c r="R57" s="26"/>
      <c r="S57" s="26">
        <f>SUM(S58:S60)</f>
        <v>0</v>
      </c>
      <c r="T57" s="25"/>
    </row>
    <row r="58" spans="1:20" s="30" customFormat="1" ht="15.95" customHeight="1" x14ac:dyDescent="0.2">
      <c r="A58" s="20"/>
      <c r="B58" s="75"/>
      <c r="C58" s="62">
        <v>2480</v>
      </c>
      <c r="D58" s="33" t="s">
        <v>36</v>
      </c>
      <c r="E58" s="34"/>
      <c r="F58" s="34"/>
      <c r="G58" s="25"/>
      <c r="H58" s="23"/>
      <c r="I58" s="80">
        <f t="shared" ref="I58:I60" si="24">SUM(K58,O58)</f>
        <v>4875700</v>
      </c>
      <c r="J58" s="27"/>
      <c r="K58" s="26">
        <v>4875700</v>
      </c>
      <c r="L58" s="28"/>
      <c r="M58" s="35"/>
      <c r="N58" s="26"/>
      <c r="O58" s="26"/>
      <c r="P58" s="28"/>
      <c r="Q58" s="35"/>
      <c r="R58" s="26"/>
      <c r="S58" s="26">
        <f>SUM(N58,R58)</f>
        <v>0</v>
      </c>
      <c r="T58" s="25"/>
    </row>
    <row r="59" spans="1:20" s="30" customFormat="1" ht="15.95" customHeight="1" x14ac:dyDescent="0.2">
      <c r="A59" s="20"/>
      <c r="B59" s="75"/>
      <c r="C59" s="62">
        <v>2800</v>
      </c>
      <c r="D59" s="33" t="s">
        <v>36</v>
      </c>
      <c r="E59" s="34"/>
      <c r="F59" s="34"/>
      <c r="G59" s="25"/>
      <c r="H59" s="23"/>
      <c r="I59" s="80">
        <f t="shared" si="24"/>
        <v>1500000</v>
      </c>
      <c r="J59" s="27"/>
      <c r="K59" s="26"/>
      <c r="L59" s="28"/>
      <c r="M59" s="35"/>
      <c r="N59" s="26"/>
      <c r="O59" s="26">
        <v>1500000</v>
      </c>
      <c r="P59" s="28"/>
      <c r="Q59" s="35"/>
      <c r="R59" s="26"/>
      <c r="S59" s="26">
        <f>SUM(N59,R59)</f>
        <v>0</v>
      </c>
      <c r="T59" s="25"/>
    </row>
    <row r="60" spans="1:20" s="30" customFormat="1" ht="15.95" hidden="1" customHeight="1" x14ac:dyDescent="0.2">
      <c r="A60" s="20"/>
      <c r="B60" s="75"/>
      <c r="C60" s="62">
        <v>6220</v>
      </c>
      <c r="D60" s="33" t="s">
        <v>36</v>
      </c>
      <c r="E60" s="34"/>
      <c r="F60" s="34"/>
      <c r="G60" s="25"/>
      <c r="H60" s="23"/>
      <c r="I60" s="80">
        <f t="shared" si="24"/>
        <v>0</v>
      </c>
      <c r="J60" s="27"/>
      <c r="K60" s="26"/>
      <c r="L60" s="28"/>
      <c r="M60" s="35"/>
      <c r="N60" s="26">
        <f t="shared" ref="N60" si="25">SUM(K60-L60+M60)</f>
        <v>0</v>
      </c>
      <c r="O60" s="80"/>
      <c r="P60" s="28"/>
      <c r="Q60" s="35"/>
      <c r="R60" s="26"/>
      <c r="S60" s="26">
        <f>SUM(N60,R60)</f>
        <v>0</v>
      </c>
      <c r="T60" s="25"/>
    </row>
    <row r="61" spans="1:20" s="30" customFormat="1" ht="4.5" customHeight="1" x14ac:dyDescent="0.2">
      <c r="A61" s="20"/>
      <c r="B61" s="75"/>
      <c r="C61" s="62"/>
      <c r="D61" s="33"/>
      <c r="E61" s="34"/>
      <c r="F61" s="34"/>
      <c r="G61" s="25"/>
      <c r="H61" s="23"/>
      <c r="I61" s="80"/>
      <c r="J61" s="27"/>
      <c r="K61" s="26"/>
      <c r="L61" s="28"/>
      <c r="M61" s="28"/>
      <c r="N61" s="50">
        <v>0</v>
      </c>
      <c r="O61" s="26"/>
      <c r="P61" s="76"/>
      <c r="Q61" s="76"/>
      <c r="R61" s="50"/>
      <c r="S61" s="23"/>
      <c r="T61" s="25"/>
    </row>
    <row r="62" spans="1:20" s="30" customFormat="1" ht="21.75" customHeight="1" x14ac:dyDescent="0.2">
      <c r="A62" s="20"/>
      <c r="B62" s="53">
        <v>92109</v>
      </c>
      <c r="C62" s="54"/>
      <c r="D62" s="39" t="s">
        <v>5</v>
      </c>
      <c r="E62" s="55" t="s">
        <v>21</v>
      </c>
      <c r="F62" s="41">
        <f>SUM(F64)</f>
        <v>0</v>
      </c>
      <c r="G62" s="78">
        <f>SUM(G64)</f>
        <v>0</v>
      </c>
      <c r="H62" s="41"/>
      <c r="I62" s="150">
        <f>SUM(I64)</f>
        <v>42623614</v>
      </c>
      <c r="J62" s="43">
        <v>0</v>
      </c>
      <c r="K62" s="42">
        <f t="shared" ref="K62:S62" si="26">SUM(K64)</f>
        <v>41016344</v>
      </c>
      <c r="L62" s="44">
        <f t="shared" si="26"/>
        <v>0</v>
      </c>
      <c r="M62" s="44">
        <f t="shared" si="26"/>
        <v>0</v>
      </c>
      <c r="N62" s="26">
        <f t="shared" si="26"/>
        <v>0</v>
      </c>
      <c r="O62" s="42">
        <f t="shared" si="26"/>
        <v>1607270</v>
      </c>
      <c r="P62" s="44">
        <f t="shared" si="26"/>
        <v>0</v>
      </c>
      <c r="Q62" s="44">
        <f t="shared" si="26"/>
        <v>0</v>
      </c>
      <c r="R62" s="26"/>
      <c r="S62" s="231">
        <f t="shared" si="26"/>
        <v>0</v>
      </c>
      <c r="T62" s="25"/>
    </row>
    <row r="63" spans="1:20" s="30" customFormat="1" x14ac:dyDescent="0.2">
      <c r="A63" s="20"/>
      <c r="B63" s="61"/>
      <c r="C63" s="32"/>
      <c r="D63" s="33"/>
      <c r="E63" s="24" t="s">
        <v>22</v>
      </c>
      <c r="F63" s="34"/>
      <c r="G63" s="34"/>
      <c r="H63" s="34"/>
      <c r="I63" s="80"/>
      <c r="J63" s="27"/>
      <c r="K63" s="26"/>
      <c r="L63" s="35"/>
      <c r="M63" s="35"/>
      <c r="N63" s="26"/>
      <c r="O63" s="26"/>
      <c r="P63" s="63"/>
      <c r="Q63" s="63"/>
      <c r="R63" s="26"/>
      <c r="S63" s="23"/>
      <c r="T63" s="25"/>
    </row>
    <row r="64" spans="1:20" s="30" customFormat="1" ht="15" customHeight="1" x14ac:dyDescent="0.2">
      <c r="A64" s="20"/>
      <c r="B64" s="61"/>
      <c r="C64" s="32"/>
      <c r="D64" s="33"/>
      <c r="E64" s="34" t="s">
        <v>1</v>
      </c>
      <c r="F64" s="34">
        <f>SUM(F65:F94)</f>
        <v>0</v>
      </c>
      <c r="G64" s="34">
        <f>SUM(G65:G94)</f>
        <v>0</v>
      </c>
      <c r="H64" s="34"/>
      <c r="I64" s="80">
        <f>SUM(I65:I93)</f>
        <v>42623614</v>
      </c>
      <c r="J64" s="26">
        <f t="shared" ref="J64:O64" si="27">SUM(J65:J93)</f>
        <v>0</v>
      </c>
      <c r="K64" s="26">
        <f t="shared" si="27"/>
        <v>41016344</v>
      </c>
      <c r="L64" s="26">
        <f t="shared" si="27"/>
        <v>0</v>
      </c>
      <c r="M64" s="26">
        <f t="shared" si="27"/>
        <v>0</v>
      </c>
      <c r="N64" s="26">
        <f t="shared" si="27"/>
        <v>0</v>
      </c>
      <c r="O64" s="26">
        <f t="shared" si="27"/>
        <v>1607270</v>
      </c>
      <c r="P64" s="35">
        <f t="shared" ref="P64:Q64" si="28">SUM(P65:P93)</f>
        <v>0</v>
      </c>
      <c r="Q64" s="35">
        <f t="shared" si="28"/>
        <v>0</v>
      </c>
      <c r="R64" s="26"/>
      <c r="S64" s="23">
        <f>SUM(S65:S93)</f>
        <v>0</v>
      </c>
      <c r="T64" s="25"/>
    </row>
    <row r="65" spans="1:20" s="30" customFormat="1" ht="15" customHeight="1" x14ac:dyDescent="0.2">
      <c r="A65" s="20"/>
      <c r="B65" s="61"/>
      <c r="C65" s="32">
        <v>2480</v>
      </c>
      <c r="D65" s="33" t="s">
        <v>37</v>
      </c>
      <c r="E65" s="34"/>
      <c r="F65" s="34"/>
      <c r="G65" s="25"/>
      <c r="H65" s="23"/>
      <c r="I65" s="80">
        <f t="shared" ref="I65:I93" si="29">SUM(K65,O65)</f>
        <v>8326900</v>
      </c>
      <c r="J65" s="27"/>
      <c r="K65" s="26">
        <v>8326900</v>
      </c>
      <c r="L65" s="35"/>
      <c r="M65" s="35"/>
      <c r="N65" s="26"/>
      <c r="O65" s="26"/>
      <c r="P65" s="63"/>
      <c r="Q65" s="63"/>
      <c r="R65" s="26"/>
      <c r="S65" s="23">
        <f>SUM(N65,R65)</f>
        <v>0</v>
      </c>
      <c r="T65" s="25"/>
    </row>
    <row r="66" spans="1:20" s="30" customFormat="1" ht="15" hidden="1" customHeight="1" x14ac:dyDescent="0.2">
      <c r="A66" s="20"/>
      <c r="B66" s="61"/>
      <c r="C66" s="32">
        <v>2800</v>
      </c>
      <c r="D66" s="33" t="s">
        <v>37</v>
      </c>
      <c r="E66" s="34"/>
      <c r="F66" s="34"/>
      <c r="G66" s="25"/>
      <c r="H66" s="23"/>
      <c r="I66" s="80">
        <f t="shared" si="29"/>
        <v>0</v>
      </c>
      <c r="J66" s="27"/>
      <c r="K66" s="26"/>
      <c r="L66" s="35"/>
      <c r="M66" s="35"/>
      <c r="N66" s="26"/>
      <c r="O66" s="26"/>
      <c r="P66" s="64"/>
      <c r="Q66" s="64"/>
      <c r="R66" s="26"/>
      <c r="S66" s="23">
        <f>SUM(N66,R66)</f>
        <v>0</v>
      </c>
      <c r="T66" s="25"/>
    </row>
    <row r="67" spans="1:20" s="30" customFormat="1" ht="15" hidden="1" customHeight="1" x14ac:dyDescent="0.2">
      <c r="A67" s="20"/>
      <c r="B67" s="61"/>
      <c r="C67" s="32">
        <v>6220</v>
      </c>
      <c r="D67" s="33" t="s">
        <v>37</v>
      </c>
      <c r="E67" s="34"/>
      <c r="F67" s="34"/>
      <c r="G67" s="25"/>
      <c r="H67" s="23"/>
      <c r="I67" s="80">
        <f t="shared" si="29"/>
        <v>0</v>
      </c>
      <c r="J67" s="27"/>
      <c r="K67" s="26"/>
      <c r="L67" s="35"/>
      <c r="M67" s="35"/>
      <c r="N67" s="26"/>
      <c r="O67" s="26"/>
      <c r="P67" s="64"/>
      <c r="Q67" s="64"/>
      <c r="R67" s="26"/>
      <c r="S67" s="23">
        <f>SUM(N67,R67)</f>
        <v>0</v>
      </c>
      <c r="T67" s="25"/>
    </row>
    <row r="68" spans="1:20" s="30" customFormat="1" ht="15" hidden="1" customHeight="1" x14ac:dyDescent="0.2">
      <c r="A68" s="20"/>
      <c r="B68" s="61"/>
      <c r="C68" s="32">
        <v>6227</v>
      </c>
      <c r="D68" s="33" t="s">
        <v>37</v>
      </c>
      <c r="E68" s="34"/>
      <c r="F68" s="34"/>
      <c r="G68" s="25"/>
      <c r="H68" s="23"/>
      <c r="I68" s="80">
        <f t="shared" si="29"/>
        <v>0</v>
      </c>
      <c r="J68" s="27"/>
      <c r="K68" s="26"/>
      <c r="L68" s="35"/>
      <c r="M68" s="35"/>
      <c r="N68" s="26"/>
      <c r="O68" s="26"/>
      <c r="P68" s="64"/>
      <c r="Q68" s="63"/>
      <c r="R68" s="26"/>
      <c r="S68" s="23">
        <f>SUM(N68,R68)</f>
        <v>0</v>
      </c>
      <c r="T68" s="25"/>
    </row>
    <row r="69" spans="1:20" s="30" customFormat="1" ht="15" hidden="1" customHeight="1" x14ac:dyDescent="0.2">
      <c r="A69" s="20"/>
      <c r="B69" s="61"/>
      <c r="C69" s="32">
        <v>6229</v>
      </c>
      <c r="D69" s="33" t="s">
        <v>37</v>
      </c>
      <c r="E69" s="34"/>
      <c r="F69" s="34"/>
      <c r="G69" s="25"/>
      <c r="H69" s="23"/>
      <c r="I69" s="80">
        <f t="shared" si="29"/>
        <v>0</v>
      </c>
      <c r="J69" s="27"/>
      <c r="K69" s="26"/>
      <c r="L69" s="35"/>
      <c r="M69" s="35"/>
      <c r="N69" s="26"/>
      <c r="O69" s="26"/>
      <c r="P69" s="64"/>
      <c r="Q69" s="64"/>
      <c r="R69" s="26"/>
      <c r="S69" s="23">
        <f>SUM(N69,R69)</f>
        <v>0</v>
      </c>
      <c r="T69" s="25"/>
    </row>
    <row r="70" spans="1:20" s="30" customFormat="1" ht="15" customHeight="1" x14ac:dyDescent="0.2">
      <c r="A70" s="20"/>
      <c r="B70" s="61"/>
      <c r="C70" s="32">
        <v>2480</v>
      </c>
      <c r="D70" s="33" t="s">
        <v>38</v>
      </c>
      <c r="E70" s="34"/>
      <c r="F70" s="34"/>
      <c r="G70" s="25"/>
      <c r="H70" s="23"/>
      <c r="I70" s="80">
        <f t="shared" si="29"/>
        <v>5331300</v>
      </c>
      <c r="J70" s="27"/>
      <c r="K70" s="26">
        <v>5331300</v>
      </c>
      <c r="L70" s="35"/>
      <c r="M70" s="35"/>
      <c r="N70" s="26"/>
      <c r="O70" s="26"/>
      <c r="P70" s="63"/>
      <c r="Q70" s="63"/>
      <c r="R70" s="26"/>
      <c r="S70" s="23">
        <f t="shared" ref="S70:S93" si="30">SUM(N70,R70)</f>
        <v>0</v>
      </c>
      <c r="T70" s="25"/>
    </row>
    <row r="71" spans="1:20" s="30" customFormat="1" ht="15" customHeight="1" x14ac:dyDescent="0.2">
      <c r="A71" s="20"/>
      <c r="B71" s="61"/>
      <c r="C71" s="32">
        <v>2800</v>
      </c>
      <c r="D71" s="33" t="s">
        <v>38</v>
      </c>
      <c r="E71" s="34"/>
      <c r="F71" s="34"/>
      <c r="G71" s="25"/>
      <c r="H71" s="23"/>
      <c r="I71" s="80">
        <f t="shared" si="29"/>
        <v>27310</v>
      </c>
      <c r="J71" s="27"/>
      <c r="K71" s="26"/>
      <c r="L71" s="35"/>
      <c r="M71" s="35"/>
      <c r="N71" s="26"/>
      <c r="O71" s="26">
        <v>27310</v>
      </c>
      <c r="P71" s="63"/>
      <c r="Q71" s="63"/>
      <c r="R71" s="26"/>
      <c r="S71" s="23"/>
      <c r="T71" s="25"/>
    </row>
    <row r="72" spans="1:20" s="30" customFormat="1" ht="15" customHeight="1" x14ac:dyDescent="0.2">
      <c r="A72" s="20"/>
      <c r="B72" s="61"/>
      <c r="C72" s="32">
        <v>6220</v>
      </c>
      <c r="D72" s="33" t="s">
        <v>38</v>
      </c>
      <c r="E72" s="34"/>
      <c r="F72" s="34"/>
      <c r="G72" s="25"/>
      <c r="H72" s="23"/>
      <c r="I72" s="80">
        <f t="shared" si="29"/>
        <v>99000</v>
      </c>
      <c r="J72" s="27"/>
      <c r="K72" s="26"/>
      <c r="L72" s="35"/>
      <c r="M72" s="35"/>
      <c r="N72" s="26"/>
      <c r="O72" s="26">
        <v>99000</v>
      </c>
      <c r="P72" s="64"/>
      <c r="Q72" s="64"/>
      <c r="R72" s="26"/>
      <c r="S72" s="23">
        <f t="shared" ref="S72" si="31">SUM(N72,R72)</f>
        <v>0</v>
      </c>
      <c r="T72" s="25"/>
    </row>
    <row r="73" spans="1:20" s="30" customFormat="1" ht="15" hidden="1" customHeight="1" x14ac:dyDescent="0.2">
      <c r="A73" s="20"/>
      <c r="B73" s="61"/>
      <c r="C73" s="32">
        <v>6227</v>
      </c>
      <c r="D73" s="33" t="s">
        <v>38</v>
      </c>
      <c r="E73" s="34"/>
      <c r="F73" s="34"/>
      <c r="G73" s="25"/>
      <c r="H73" s="23"/>
      <c r="I73" s="80">
        <f t="shared" si="29"/>
        <v>0</v>
      </c>
      <c r="J73" s="27"/>
      <c r="K73" s="26"/>
      <c r="L73" s="35"/>
      <c r="M73" s="35"/>
      <c r="N73" s="26"/>
      <c r="O73" s="26"/>
      <c r="P73" s="64"/>
      <c r="Q73" s="63"/>
      <c r="R73" s="26"/>
      <c r="S73" s="23">
        <f t="shared" si="30"/>
        <v>0</v>
      </c>
      <c r="T73" s="25"/>
    </row>
    <row r="74" spans="1:20" s="30" customFormat="1" ht="15" hidden="1" customHeight="1" x14ac:dyDescent="0.2">
      <c r="A74" s="20"/>
      <c r="B74" s="61"/>
      <c r="C74" s="32">
        <v>6229</v>
      </c>
      <c r="D74" s="33" t="s">
        <v>38</v>
      </c>
      <c r="E74" s="34"/>
      <c r="F74" s="34"/>
      <c r="G74" s="25"/>
      <c r="H74" s="23"/>
      <c r="I74" s="80">
        <f t="shared" si="29"/>
        <v>0</v>
      </c>
      <c r="J74" s="27"/>
      <c r="K74" s="26"/>
      <c r="L74" s="35"/>
      <c r="M74" s="35"/>
      <c r="N74" s="26"/>
      <c r="O74" s="26"/>
      <c r="P74" s="64"/>
      <c r="Q74" s="63"/>
      <c r="R74" s="26"/>
      <c r="S74" s="23">
        <f t="shared" si="30"/>
        <v>0</v>
      </c>
      <c r="T74" s="25"/>
    </row>
    <row r="75" spans="1:20" s="30" customFormat="1" ht="15" customHeight="1" x14ac:dyDescent="0.2">
      <c r="A75" s="20"/>
      <c r="B75" s="61"/>
      <c r="C75" s="32">
        <v>6560</v>
      </c>
      <c r="D75" s="33" t="s">
        <v>38</v>
      </c>
      <c r="E75" s="34"/>
      <c r="F75" s="34"/>
      <c r="G75" s="25"/>
      <c r="H75" s="23"/>
      <c r="I75" s="80">
        <f t="shared" si="29"/>
        <v>470000</v>
      </c>
      <c r="J75" s="27"/>
      <c r="K75" s="80"/>
      <c r="L75" s="80"/>
      <c r="M75" s="80"/>
      <c r="N75" s="80"/>
      <c r="O75" s="80">
        <v>470000</v>
      </c>
      <c r="P75" s="64"/>
      <c r="Q75" s="63"/>
      <c r="R75" s="26"/>
      <c r="S75" s="23">
        <f t="shared" si="30"/>
        <v>0</v>
      </c>
      <c r="T75" s="25"/>
    </row>
    <row r="76" spans="1:20" s="30" customFormat="1" ht="15" hidden="1" customHeight="1" x14ac:dyDescent="0.2">
      <c r="A76" s="20"/>
      <c r="B76" s="61"/>
      <c r="C76" s="32">
        <v>6567</v>
      </c>
      <c r="D76" s="33" t="s">
        <v>38</v>
      </c>
      <c r="E76" s="34"/>
      <c r="F76" s="34"/>
      <c r="G76" s="25"/>
      <c r="H76" s="23"/>
      <c r="I76" s="80">
        <f t="shared" si="29"/>
        <v>0</v>
      </c>
      <c r="J76" s="27"/>
      <c r="K76" s="80"/>
      <c r="L76" s="80"/>
      <c r="M76" s="80"/>
      <c r="N76" s="80"/>
      <c r="O76" s="80"/>
      <c r="P76" s="64"/>
      <c r="Q76" s="64"/>
      <c r="R76" s="26"/>
      <c r="S76" s="23">
        <f t="shared" si="30"/>
        <v>0</v>
      </c>
      <c r="T76" s="25"/>
    </row>
    <row r="77" spans="1:20" s="30" customFormat="1" ht="15" hidden="1" customHeight="1" x14ac:dyDescent="0.2">
      <c r="A77" s="20"/>
      <c r="B77" s="61"/>
      <c r="C77" s="32">
        <v>6569</v>
      </c>
      <c r="D77" s="33" t="s">
        <v>38</v>
      </c>
      <c r="E77" s="34"/>
      <c r="F77" s="34"/>
      <c r="G77" s="25"/>
      <c r="H77" s="23"/>
      <c r="I77" s="80">
        <f t="shared" si="29"/>
        <v>0</v>
      </c>
      <c r="J77" s="27"/>
      <c r="K77" s="80"/>
      <c r="L77" s="80"/>
      <c r="M77" s="80"/>
      <c r="N77" s="80"/>
      <c r="O77" s="80"/>
      <c r="P77" s="64"/>
      <c r="Q77" s="64"/>
      <c r="R77" s="26"/>
      <c r="S77" s="23">
        <f t="shared" si="30"/>
        <v>0</v>
      </c>
      <c r="T77" s="25"/>
    </row>
    <row r="78" spans="1:20" s="30" customFormat="1" ht="15" customHeight="1" x14ac:dyDescent="0.2">
      <c r="A78" s="20"/>
      <c r="B78" s="61"/>
      <c r="C78" s="32">
        <v>2480</v>
      </c>
      <c r="D78" s="33" t="s">
        <v>80</v>
      </c>
      <c r="E78" s="34"/>
      <c r="F78" s="34"/>
      <c r="G78" s="25"/>
      <c r="H78" s="23"/>
      <c r="I78" s="80">
        <f t="shared" si="29"/>
        <v>11322344</v>
      </c>
      <c r="J78" s="27"/>
      <c r="K78" s="80">
        <f>11222344+100000</f>
        <v>11322344</v>
      </c>
      <c r="L78" s="80"/>
      <c r="M78" s="80"/>
      <c r="N78" s="80"/>
      <c r="O78" s="80"/>
      <c r="P78" s="63"/>
      <c r="Q78" s="63"/>
      <c r="R78" s="26"/>
      <c r="S78" s="23">
        <f t="shared" si="30"/>
        <v>0</v>
      </c>
      <c r="T78" s="25"/>
    </row>
    <row r="79" spans="1:20" s="30" customFormat="1" ht="15" customHeight="1" x14ac:dyDescent="0.2">
      <c r="A79" s="20"/>
      <c r="B79" s="61"/>
      <c r="C79" s="32">
        <v>2800</v>
      </c>
      <c r="D79" s="33" t="s">
        <v>80</v>
      </c>
      <c r="E79" s="34"/>
      <c r="F79" s="34"/>
      <c r="G79" s="25"/>
      <c r="H79" s="23"/>
      <c r="I79" s="80">
        <f t="shared" si="29"/>
        <v>488960</v>
      </c>
      <c r="J79" s="27"/>
      <c r="K79" s="80"/>
      <c r="L79" s="80"/>
      <c r="M79" s="80"/>
      <c r="N79" s="80"/>
      <c r="O79" s="80">
        <v>488960</v>
      </c>
      <c r="P79" s="63"/>
      <c r="Q79" s="64"/>
      <c r="R79" s="26"/>
      <c r="S79" s="23">
        <f t="shared" si="30"/>
        <v>0</v>
      </c>
      <c r="T79" s="25"/>
    </row>
    <row r="80" spans="1:20" s="30" customFormat="1" ht="15" customHeight="1" x14ac:dyDescent="0.2">
      <c r="A80" s="20"/>
      <c r="B80" s="61"/>
      <c r="C80" s="32">
        <v>6220</v>
      </c>
      <c r="D80" s="33" t="s">
        <v>80</v>
      </c>
      <c r="E80" s="34"/>
      <c r="F80" s="34"/>
      <c r="G80" s="25"/>
      <c r="H80" s="23"/>
      <c r="I80" s="80">
        <f t="shared" si="29"/>
        <v>217500</v>
      </c>
      <c r="J80" s="27"/>
      <c r="K80" s="80"/>
      <c r="L80" s="80"/>
      <c r="M80" s="80"/>
      <c r="N80" s="80"/>
      <c r="O80" s="80">
        <v>217500</v>
      </c>
      <c r="P80" s="64"/>
      <c r="Q80" s="64"/>
      <c r="R80" s="26"/>
      <c r="S80" s="23">
        <f>SUM(N80,R80)</f>
        <v>0</v>
      </c>
      <c r="T80" s="25"/>
    </row>
    <row r="81" spans="1:20" s="30" customFormat="1" ht="15" hidden="1" customHeight="1" x14ac:dyDescent="0.2">
      <c r="A81" s="20"/>
      <c r="B81" s="61"/>
      <c r="C81" s="32">
        <v>6560</v>
      </c>
      <c r="D81" s="33" t="s">
        <v>80</v>
      </c>
      <c r="E81" s="34"/>
      <c r="F81" s="34"/>
      <c r="G81" s="25"/>
      <c r="H81" s="23"/>
      <c r="I81" s="80"/>
      <c r="J81" s="27"/>
      <c r="K81" s="80"/>
      <c r="L81" s="80"/>
      <c r="M81" s="80"/>
      <c r="N81" s="80"/>
      <c r="O81" s="80"/>
      <c r="P81" s="64"/>
      <c r="Q81" s="64"/>
      <c r="R81" s="26"/>
      <c r="S81" s="23">
        <f>SUM(N81,R81)</f>
        <v>0</v>
      </c>
      <c r="T81" s="25"/>
    </row>
    <row r="82" spans="1:20" s="30" customFormat="1" ht="13.5" customHeight="1" x14ac:dyDescent="0.2">
      <c r="A82" s="228"/>
      <c r="B82" s="234"/>
      <c r="C82" s="47">
        <v>2480</v>
      </c>
      <c r="D82" s="77" t="s">
        <v>81</v>
      </c>
      <c r="E82" s="49"/>
      <c r="F82" s="49"/>
      <c r="G82" s="97"/>
      <c r="H82" s="48"/>
      <c r="I82" s="214">
        <f t="shared" si="29"/>
        <v>3923500</v>
      </c>
      <c r="J82" s="51"/>
      <c r="K82" s="214">
        <f>3723500+200000</f>
        <v>3923500</v>
      </c>
      <c r="L82" s="214"/>
      <c r="M82" s="214"/>
      <c r="N82" s="214"/>
      <c r="O82" s="214"/>
      <c r="P82" s="63"/>
      <c r="Q82" s="63"/>
      <c r="R82" s="26"/>
      <c r="S82" s="23">
        <f t="shared" si="30"/>
        <v>0</v>
      </c>
      <c r="T82" s="25"/>
    </row>
    <row r="83" spans="1:20" s="30" customFormat="1" ht="15" hidden="1" customHeight="1" x14ac:dyDescent="0.2">
      <c r="A83" s="236"/>
      <c r="B83" s="318"/>
      <c r="C83" s="319">
        <v>2800</v>
      </c>
      <c r="D83" s="320" t="s">
        <v>81</v>
      </c>
      <c r="E83" s="237"/>
      <c r="F83" s="237"/>
      <c r="G83" s="321"/>
      <c r="H83" s="322"/>
      <c r="I83" s="238">
        <f t="shared" si="29"/>
        <v>0</v>
      </c>
      <c r="J83" s="239"/>
      <c r="K83" s="238"/>
      <c r="L83" s="238"/>
      <c r="M83" s="238"/>
      <c r="N83" s="238"/>
      <c r="O83" s="238"/>
      <c r="P83" s="63"/>
      <c r="Q83" s="63"/>
      <c r="R83" s="26"/>
      <c r="S83" s="23">
        <f t="shared" ref="S83" si="32">SUM(N83,R83)</f>
        <v>0</v>
      </c>
      <c r="T83" s="25"/>
    </row>
    <row r="84" spans="1:20" s="30" customFormat="1" ht="15" hidden="1" customHeight="1" x14ac:dyDescent="0.2">
      <c r="A84" s="236"/>
      <c r="B84" s="318"/>
      <c r="C84" s="319">
        <v>6220</v>
      </c>
      <c r="D84" s="320" t="s">
        <v>81</v>
      </c>
      <c r="E84" s="237"/>
      <c r="F84" s="237"/>
      <c r="G84" s="321"/>
      <c r="H84" s="322"/>
      <c r="I84" s="238">
        <f t="shared" si="29"/>
        <v>0</v>
      </c>
      <c r="J84" s="239"/>
      <c r="K84" s="238"/>
      <c r="L84" s="238"/>
      <c r="M84" s="238"/>
      <c r="N84" s="238"/>
      <c r="O84" s="238"/>
      <c r="P84" s="64"/>
      <c r="Q84" s="64"/>
      <c r="R84" s="26"/>
      <c r="S84" s="23">
        <f t="shared" ref="S84" si="33">SUM(N84,R84)</f>
        <v>0</v>
      </c>
      <c r="T84" s="25"/>
    </row>
    <row r="85" spans="1:20" s="30" customFormat="1" ht="15" hidden="1" customHeight="1" x14ac:dyDescent="0.2">
      <c r="A85" s="236"/>
      <c r="B85" s="318"/>
      <c r="C85" s="319">
        <v>6560</v>
      </c>
      <c r="D85" s="320" t="s">
        <v>81</v>
      </c>
      <c r="E85" s="237"/>
      <c r="F85" s="237"/>
      <c r="G85" s="321"/>
      <c r="H85" s="322"/>
      <c r="I85" s="238"/>
      <c r="J85" s="239"/>
      <c r="K85" s="238"/>
      <c r="L85" s="238"/>
      <c r="M85" s="238"/>
      <c r="N85" s="238"/>
      <c r="O85" s="238"/>
      <c r="P85" s="64"/>
      <c r="Q85" s="64"/>
      <c r="R85" s="26"/>
      <c r="S85" s="23">
        <f t="shared" si="30"/>
        <v>0</v>
      </c>
      <c r="T85" s="25"/>
    </row>
    <row r="86" spans="1:20" s="30" customFormat="1" ht="17.25" customHeight="1" x14ac:dyDescent="0.2">
      <c r="A86" s="229"/>
      <c r="B86" s="230"/>
      <c r="C86" s="82">
        <v>2480</v>
      </c>
      <c r="D86" s="39" t="s">
        <v>39</v>
      </c>
      <c r="E86" s="41"/>
      <c r="F86" s="41"/>
      <c r="G86" s="88"/>
      <c r="H86" s="231"/>
      <c r="I86" s="150">
        <f>SUM(K86,O86)</f>
        <v>5572400</v>
      </c>
      <c r="J86" s="43"/>
      <c r="K86" s="150">
        <v>5572400</v>
      </c>
      <c r="L86" s="150"/>
      <c r="M86" s="150"/>
      <c r="N86" s="150"/>
      <c r="O86" s="150"/>
      <c r="P86" s="63"/>
      <c r="Q86" s="63"/>
      <c r="R86" s="26"/>
      <c r="S86" s="23">
        <f t="shared" si="30"/>
        <v>0</v>
      </c>
      <c r="T86" s="25"/>
    </row>
    <row r="87" spans="1:20" s="30" customFormat="1" ht="21.6" customHeight="1" x14ac:dyDescent="0.2">
      <c r="A87" s="20"/>
      <c r="B87" s="61"/>
      <c r="C87" s="32">
        <v>6220</v>
      </c>
      <c r="D87" s="33" t="s">
        <v>39</v>
      </c>
      <c r="E87" s="34"/>
      <c r="F87" s="34"/>
      <c r="G87" s="25"/>
      <c r="H87" s="23"/>
      <c r="I87" s="80">
        <f>SUM(K87,O87)</f>
        <v>150000</v>
      </c>
      <c r="J87" s="27"/>
      <c r="K87" s="80"/>
      <c r="L87" s="80"/>
      <c r="M87" s="80"/>
      <c r="N87" s="80"/>
      <c r="O87" s="80">
        <v>150000</v>
      </c>
      <c r="P87" s="63"/>
      <c r="Q87" s="64"/>
      <c r="R87" s="26"/>
      <c r="S87" s="23">
        <f>SUM(N87,R87)</f>
        <v>0</v>
      </c>
      <c r="T87" s="25"/>
    </row>
    <row r="88" spans="1:20" s="30" customFormat="1" ht="15" customHeight="1" x14ac:dyDescent="0.2">
      <c r="A88" s="20"/>
      <c r="B88" s="75"/>
      <c r="C88" s="32">
        <v>2480</v>
      </c>
      <c r="D88" s="33" t="s">
        <v>46</v>
      </c>
      <c r="E88" s="34"/>
      <c r="F88" s="34"/>
      <c r="G88" s="25"/>
      <c r="H88" s="23"/>
      <c r="I88" s="80">
        <f t="shared" si="29"/>
        <v>1090200</v>
      </c>
      <c r="J88" s="27"/>
      <c r="K88" s="80">
        <v>1090200</v>
      </c>
      <c r="L88" s="80"/>
      <c r="M88" s="80"/>
      <c r="N88" s="80"/>
      <c r="O88" s="80"/>
      <c r="P88" s="63"/>
      <c r="Q88" s="63"/>
      <c r="R88" s="26"/>
      <c r="S88" s="23">
        <f t="shared" si="30"/>
        <v>0</v>
      </c>
      <c r="T88" s="25"/>
    </row>
    <row r="89" spans="1:20" s="30" customFormat="1" ht="29.25" customHeight="1" x14ac:dyDescent="0.2">
      <c r="A89" s="20"/>
      <c r="B89" s="61"/>
      <c r="C89" s="32">
        <v>2480</v>
      </c>
      <c r="D89" s="33" t="s">
        <v>41</v>
      </c>
      <c r="E89" s="34"/>
      <c r="F89" s="34"/>
      <c r="G89" s="25"/>
      <c r="H89" s="23"/>
      <c r="I89" s="80">
        <f t="shared" si="29"/>
        <v>1367300</v>
      </c>
      <c r="J89" s="27"/>
      <c r="K89" s="80">
        <v>1367300</v>
      </c>
      <c r="L89" s="80"/>
      <c r="M89" s="80"/>
      <c r="N89" s="80"/>
      <c r="O89" s="80"/>
      <c r="P89" s="63"/>
      <c r="Q89" s="63"/>
      <c r="R89" s="26"/>
      <c r="S89" s="23">
        <f t="shared" si="30"/>
        <v>0</v>
      </c>
      <c r="T89" s="25"/>
    </row>
    <row r="90" spans="1:20" s="30" customFormat="1" ht="26.25" customHeight="1" x14ac:dyDescent="0.2">
      <c r="A90" s="20"/>
      <c r="B90" s="61"/>
      <c r="C90" s="32">
        <v>2800</v>
      </c>
      <c r="D90" s="33" t="s">
        <v>41</v>
      </c>
      <c r="E90" s="34"/>
      <c r="F90" s="34"/>
      <c r="G90" s="25"/>
      <c r="H90" s="23"/>
      <c r="I90" s="80">
        <f t="shared" si="29"/>
        <v>154500</v>
      </c>
      <c r="J90" s="27"/>
      <c r="K90" s="80"/>
      <c r="L90" s="80"/>
      <c r="M90" s="80"/>
      <c r="N90" s="80"/>
      <c r="O90" s="80">
        <v>154500</v>
      </c>
      <c r="P90" s="63"/>
      <c r="Q90" s="63"/>
      <c r="R90" s="26"/>
      <c r="S90" s="23">
        <f t="shared" ref="S90" si="34">SUM(N90,R90)</f>
        <v>0</v>
      </c>
      <c r="T90" s="25"/>
    </row>
    <row r="91" spans="1:20" s="30" customFormat="1" ht="15" customHeight="1" x14ac:dyDescent="0.2">
      <c r="A91" s="20"/>
      <c r="B91" s="61"/>
      <c r="C91" s="32">
        <v>2480</v>
      </c>
      <c r="D91" s="33" t="s">
        <v>40</v>
      </c>
      <c r="E91" s="34"/>
      <c r="F91" s="34"/>
      <c r="G91" s="25"/>
      <c r="H91" s="23"/>
      <c r="I91" s="80">
        <f t="shared" si="29"/>
        <v>4082400</v>
      </c>
      <c r="J91" s="27"/>
      <c r="K91" s="80">
        <v>4082400</v>
      </c>
      <c r="L91" s="80"/>
      <c r="M91" s="80"/>
      <c r="N91" s="80"/>
      <c r="O91" s="80"/>
      <c r="P91" s="63"/>
      <c r="Q91" s="63"/>
      <c r="R91" s="26"/>
      <c r="S91" s="23">
        <f t="shared" si="30"/>
        <v>0</v>
      </c>
      <c r="T91" s="25"/>
    </row>
    <row r="92" spans="1:20" s="30" customFormat="1" ht="15" hidden="1" customHeight="1" x14ac:dyDescent="0.2">
      <c r="A92" s="20"/>
      <c r="B92" s="61"/>
      <c r="C92" s="32">
        <v>2800</v>
      </c>
      <c r="D92" s="33" t="s">
        <v>40</v>
      </c>
      <c r="E92" s="34"/>
      <c r="F92" s="34"/>
      <c r="G92" s="25"/>
      <c r="H92" s="23"/>
      <c r="I92" s="80"/>
      <c r="J92" s="27"/>
      <c r="K92" s="80"/>
      <c r="L92" s="80"/>
      <c r="M92" s="80"/>
      <c r="N92" s="80">
        <f t="shared" ref="N92:N93" si="35">SUM(K92-L92+M92)</f>
        <v>0</v>
      </c>
      <c r="O92" s="80"/>
      <c r="P92" s="63"/>
      <c r="Q92" s="63"/>
      <c r="R92" s="26"/>
      <c r="S92" s="23">
        <f t="shared" si="30"/>
        <v>0</v>
      </c>
      <c r="T92" s="25"/>
    </row>
    <row r="93" spans="1:20" s="30" customFormat="1" ht="15" hidden="1" customHeight="1" x14ac:dyDescent="0.2">
      <c r="A93" s="20"/>
      <c r="B93" s="61"/>
      <c r="C93" s="32">
        <v>6220</v>
      </c>
      <c r="D93" s="33" t="s">
        <v>40</v>
      </c>
      <c r="E93" s="34"/>
      <c r="F93" s="34"/>
      <c r="G93" s="25"/>
      <c r="H93" s="23"/>
      <c r="I93" s="80">
        <f t="shared" si="29"/>
        <v>0</v>
      </c>
      <c r="J93" s="27"/>
      <c r="K93" s="80"/>
      <c r="L93" s="80"/>
      <c r="M93" s="80"/>
      <c r="N93" s="80">
        <f t="shared" si="35"/>
        <v>0</v>
      </c>
      <c r="O93" s="80"/>
      <c r="P93" s="63"/>
      <c r="Q93" s="64"/>
      <c r="R93" s="26"/>
      <c r="S93" s="23">
        <f t="shared" si="30"/>
        <v>0</v>
      </c>
      <c r="T93" s="25"/>
    </row>
    <row r="94" spans="1:20" s="30" customFormat="1" ht="3" customHeight="1" x14ac:dyDescent="0.2">
      <c r="A94" s="20"/>
      <c r="B94" s="61"/>
      <c r="C94" s="32"/>
      <c r="D94" s="23"/>
      <c r="E94" s="34"/>
      <c r="F94" s="34"/>
      <c r="G94" s="25"/>
      <c r="H94" s="23"/>
      <c r="I94" s="80"/>
      <c r="J94" s="27"/>
      <c r="K94" s="80"/>
      <c r="L94" s="244"/>
      <c r="M94" s="244"/>
      <c r="N94" s="214">
        <v>0</v>
      </c>
      <c r="O94" s="80"/>
      <c r="P94" s="76"/>
      <c r="Q94" s="76"/>
      <c r="R94" s="50"/>
      <c r="S94" s="23"/>
      <c r="T94" s="25"/>
    </row>
    <row r="95" spans="1:20" s="30" customFormat="1" ht="17.25" customHeight="1" x14ac:dyDescent="0.2">
      <c r="A95" s="20"/>
      <c r="B95" s="81">
        <v>92110</v>
      </c>
      <c r="C95" s="82"/>
      <c r="D95" s="39" t="s">
        <v>6</v>
      </c>
      <c r="E95" s="55" t="s">
        <v>21</v>
      </c>
      <c r="F95" s="41">
        <f>SUM(F97)</f>
        <v>0</v>
      </c>
      <c r="G95" s="78">
        <f>SUM(G97)</f>
        <v>0</v>
      </c>
      <c r="H95" s="41"/>
      <c r="I95" s="150">
        <f>SUM(I97)</f>
        <v>9295400</v>
      </c>
      <c r="J95" s="43">
        <v>0</v>
      </c>
      <c r="K95" s="150">
        <f t="shared" ref="K95:S95" si="36">SUM(K97)</f>
        <v>3295400</v>
      </c>
      <c r="L95" s="150">
        <f t="shared" si="36"/>
        <v>0</v>
      </c>
      <c r="M95" s="150">
        <f t="shared" si="36"/>
        <v>0</v>
      </c>
      <c r="N95" s="80">
        <f t="shared" si="36"/>
        <v>0</v>
      </c>
      <c r="O95" s="150">
        <f t="shared" si="36"/>
        <v>6000000</v>
      </c>
      <c r="P95" s="35">
        <f t="shared" si="36"/>
        <v>0</v>
      </c>
      <c r="Q95" s="35">
        <f t="shared" si="36"/>
        <v>0</v>
      </c>
      <c r="R95" s="26"/>
      <c r="S95" s="231">
        <f t="shared" si="36"/>
        <v>0</v>
      </c>
      <c r="T95" s="25"/>
    </row>
    <row r="96" spans="1:20" s="30" customFormat="1" ht="16.5" customHeight="1" x14ac:dyDescent="0.2">
      <c r="A96" s="20"/>
      <c r="B96" s="83"/>
      <c r="C96" s="12"/>
      <c r="D96" s="13"/>
      <c r="E96" s="24" t="s">
        <v>22</v>
      </c>
      <c r="F96" s="34"/>
      <c r="G96" s="34"/>
      <c r="H96" s="34"/>
      <c r="I96" s="80"/>
      <c r="J96" s="27"/>
      <c r="K96" s="80"/>
      <c r="L96" s="80"/>
      <c r="M96" s="80"/>
      <c r="N96" s="80"/>
      <c r="O96" s="80"/>
      <c r="P96" s="35"/>
      <c r="Q96" s="35"/>
      <c r="R96" s="26"/>
      <c r="S96" s="23"/>
      <c r="T96" s="25"/>
    </row>
    <row r="97" spans="1:20" s="30" customFormat="1" ht="15.75" customHeight="1" x14ac:dyDescent="0.2">
      <c r="A97" s="20"/>
      <c r="B97" s="83"/>
      <c r="C97" s="12"/>
      <c r="D97" s="13"/>
      <c r="E97" s="34" t="s">
        <v>1</v>
      </c>
      <c r="F97" s="34">
        <f>SUM(F98)</f>
        <v>0</v>
      </c>
      <c r="G97" s="34">
        <f>SUM(G98)</f>
        <v>0</v>
      </c>
      <c r="H97" s="34"/>
      <c r="I97" s="80">
        <f>SUM(I98:I101)</f>
        <v>9295400</v>
      </c>
      <c r="J97" s="26">
        <f t="shared" ref="J97:O97" si="37">SUM(J98:J101)</f>
        <v>0</v>
      </c>
      <c r="K97" s="80">
        <f t="shared" si="37"/>
        <v>3295400</v>
      </c>
      <c r="L97" s="80">
        <f t="shared" si="37"/>
        <v>0</v>
      </c>
      <c r="M97" s="80">
        <f t="shared" si="37"/>
        <v>0</v>
      </c>
      <c r="N97" s="80">
        <f t="shared" si="37"/>
        <v>0</v>
      </c>
      <c r="O97" s="80">
        <f t="shared" si="37"/>
        <v>6000000</v>
      </c>
      <c r="P97" s="35">
        <f t="shared" ref="P97:S97" si="38">SUM(P98:P101)</f>
        <v>0</v>
      </c>
      <c r="Q97" s="35">
        <f t="shared" si="38"/>
        <v>0</v>
      </c>
      <c r="R97" s="26"/>
      <c r="S97" s="23">
        <f t="shared" si="38"/>
        <v>0</v>
      </c>
      <c r="T97" s="25"/>
    </row>
    <row r="98" spans="1:20" s="30" customFormat="1" ht="27.95" customHeight="1" x14ac:dyDescent="0.2">
      <c r="A98" s="20"/>
      <c r="B98" s="83"/>
      <c r="C98" s="32">
        <v>2480</v>
      </c>
      <c r="D98" s="33" t="s">
        <v>45</v>
      </c>
      <c r="E98" s="34"/>
      <c r="F98" s="34"/>
      <c r="G98" s="25"/>
      <c r="H98" s="23"/>
      <c r="I98" s="80">
        <f t="shared" ref="I98:I101" si="39">SUM(K98,O98)</f>
        <v>3295400</v>
      </c>
      <c r="J98" s="27"/>
      <c r="K98" s="80">
        <v>3295400</v>
      </c>
      <c r="L98" s="80"/>
      <c r="M98" s="80"/>
      <c r="N98" s="80"/>
      <c r="O98" s="80"/>
      <c r="P98" s="35"/>
      <c r="Q98" s="35"/>
      <c r="R98" s="26"/>
      <c r="S98" s="23">
        <f t="shared" ref="S98:S101" si="40">SUM(N98,R98)</f>
        <v>0</v>
      </c>
      <c r="T98" s="25"/>
    </row>
    <row r="99" spans="1:20" s="30" customFormat="1" ht="28.5" customHeight="1" x14ac:dyDescent="0.2">
      <c r="A99" s="20"/>
      <c r="B99" s="83"/>
      <c r="C99" s="32">
        <v>6220</v>
      </c>
      <c r="D99" s="33" t="s">
        <v>45</v>
      </c>
      <c r="E99" s="34"/>
      <c r="F99" s="34"/>
      <c r="G99" s="25"/>
      <c r="H99" s="23"/>
      <c r="I99" s="80">
        <f t="shared" si="39"/>
        <v>6000000</v>
      </c>
      <c r="J99" s="27"/>
      <c r="K99" s="80"/>
      <c r="L99" s="80"/>
      <c r="M99" s="80"/>
      <c r="N99" s="80"/>
      <c r="O99" s="80">
        <v>6000000</v>
      </c>
      <c r="P99" s="35"/>
      <c r="Q99" s="35"/>
      <c r="R99" s="26"/>
      <c r="S99" s="23">
        <f t="shared" si="40"/>
        <v>0</v>
      </c>
      <c r="T99" s="25"/>
    </row>
    <row r="100" spans="1:20" s="30" customFormat="1" ht="27.95" hidden="1" customHeight="1" x14ac:dyDescent="0.2">
      <c r="A100" s="20"/>
      <c r="B100" s="83"/>
      <c r="C100" s="32">
        <v>6227</v>
      </c>
      <c r="D100" s="33" t="s">
        <v>45</v>
      </c>
      <c r="E100" s="34"/>
      <c r="F100" s="34"/>
      <c r="G100" s="25"/>
      <c r="H100" s="23"/>
      <c r="I100" s="80">
        <f t="shared" si="39"/>
        <v>0</v>
      </c>
      <c r="J100" s="27"/>
      <c r="K100" s="80"/>
      <c r="L100" s="80"/>
      <c r="M100" s="80"/>
      <c r="N100" s="80">
        <f t="shared" ref="N100:N101" si="41">SUM(K100-L100+M100)</f>
        <v>0</v>
      </c>
      <c r="O100" s="80"/>
      <c r="P100" s="35"/>
      <c r="Q100" s="28"/>
      <c r="R100" s="26"/>
      <c r="S100" s="23">
        <f t="shared" si="40"/>
        <v>0</v>
      </c>
      <c r="T100" s="25"/>
    </row>
    <row r="101" spans="1:20" s="30" customFormat="1" ht="27.95" hidden="1" customHeight="1" x14ac:dyDescent="0.2">
      <c r="A101" s="20"/>
      <c r="B101" s="83"/>
      <c r="C101" s="32">
        <v>6229</v>
      </c>
      <c r="D101" s="33" t="s">
        <v>45</v>
      </c>
      <c r="E101" s="34"/>
      <c r="F101" s="34"/>
      <c r="G101" s="25"/>
      <c r="H101" s="23"/>
      <c r="I101" s="80">
        <f t="shared" si="39"/>
        <v>0</v>
      </c>
      <c r="J101" s="27"/>
      <c r="K101" s="80"/>
      <c r="L101" s="80"/>
      <c r="M101" s="80"/>
      <c r="N101" s="80">
        <f t="shared" si="41"/>
        <v>0</v>
      </c>
      <c r="O101" s="80"/>
      <c r="P101" s="35"/>
      <c r="Q101" s="28"/>
      <c r="R101" s="26"/>
      <c r="S101" s="23">
        <f t="shared" si="40"/>
        <v>0</v>
      </c>
      <c r="T101" s="25"/>
    </row>
    <row r="102" spans="1:20" s="30" customFormat="1" ht="4.5" customHeight="1" x14ac:dyDescent="0.2">
      <c r="A102" s="20"/>
      <c r="B102" s="83"/>
      <c r="C102" s="32"/>
      <c r="D102" s="33"/>
      <c r="E102" s="34"/>
      <c r="F102" s="34"/>
      <c r="G102" s="25"/>
      <c r="H102" s="23"/>
      <c r="I102" s="80"/>
      <c r="J102" s="27"/>
      <c r="K102" s="80"/>
      <c r="L102" s="244"/>
      <c r="M102" s="244"/>
      <c r="N102" s="80">
        <v>0</v>
      </c>
      <c r="O102" s="80"/>
      <c r="P102" s="63"/>
      <c r="Q102" s="63"/>
      <c r="R102" s="26"/>
      <c r="S102" s="23"/>
      <c r="T102" s="25"/>
    </row>
    <row r="103" spans="1:20" s="30" customFormat="1" ht="15.75" customHeight="1" x14ac:dyDescent="0.2">
      <c r="A103" s="20"/>
      <c r="B103" s="84">
        <v>92113</v>
      </c>
      <c r="C103" s="85"/>
      <c r="D103" s="86" t="s">
        <v>50</v>
      </c>
      <c r="E103" s="87" t="s">
        <v>21</v>
      </c>
      <c r="F103" s="41"/>
      <c r="G103" s="88"/>
      <c r="H103" s="39"/>
      <c r="I103" s="150">
        <f>SUM(I105)</f>
        <v>1832400</v>
      </c>
      <c r="J103" s="43"/>
      <c r="K103" s="150">
        <f>SUM(K105)</f>
        <v>1832400</v>
      </c>
      <c r="L103" s="150">
        <f t="shared" ref="L103:S103" si="42">SUM(L105)</f>
        <v>0</v>
      </c>
      <c r="M103" s="150">
        <f t="shared" si="42"/>
        <v>0</v>
      </c>
      <c r="N103" s="150">
        <f t="shared" si="42"/>
        <v>1832400</v>
      </c>
      <c r="O103" s="150">
        <f t="shared" si="42"/>
        <v>0</v>
      </c>
      <c r="P103" s="89">
        <f t="shared" si="42"/>
        <v>0</v>
      </c>
      <c r="Q103" s="89">
        <f t="shared" si="42"/>
        <v>0</v>
      </c>
      <c r="R103" s="42"/>
      <c r="S103" s="231">
        <f t="shared" si="42"/>
        <v>1832400</v>
      </c>
      <c r="T103" s="25"/>
    </row>
    <row r="104" spans="1:20" s="30" customFormat="1" ht="16.5" customHeight="1" x14ac:dyDescent="0.2">
      <c r="A104" s="20"/>
      <c r="B104" s="90"/>
      <c r="C104" s="91"/>
      <c r="D104" s="92"/>
      <c r="E104" s="233" t="s">
        <v>22</v>
      </c>
      <c r="F104" s="34"/>
      <c r="G104" s="25"/>
      <c r="H104" s="33"/>
      <c r="I104" s="80"/>
      <c r="J104" s="27"/>
      <c r="K104" s="80"/>
      <c r="L104" s="244"/>
      <c r="M104" s="244"/>
      <c r="N104" s="80"/>
      <c r="O104" s="80"/>
      <c r="P104" s="63"/>
      <c r="Q104" s="63"/>
      <c r="R104" s="26"/>
      <c r="S104" s="23"/>
      <c r="T104" s="25"/>
    </row>
    <row r="105" spans="1:20" s="30" customFormat="1" ht="16.5" customHeight="1" x14ac:dyDescent="0.2">
      <c r="A105" s="20"/>
      <c r="B105" s="90"/>
      <c r="C105" s="91"/>
      <c r="D105" s="92"/>
      <c r="E105" s="93" t="s">
        <v>1</v>
      </c>
      <c r="F105" s="34"/>
      <c r="G105" s="25"/>
      <c r="H105" s="33"/>
      <c r="I105" s="80">
        <f>SUM(I106:I107)</f>
        <v>1832400</v>
      </c>
      <c r="J105" s="26">
        <f t="shared" ref="J105:O105" si="43">SUM(J106:J107)</f>
        <v>0</v>
      </c>
      <c r="K105" s="80">
        <f t="shared" si="43"/>
        <v>1832400</v>
      </c>
      <c r="L105" s="80">
        <f t="shared" si="43"/>
        <v>0</v>
      </c>
      <c r="M105" s="80">
        <f t="shared" si="43"/>
        <v>0</v>
      </c>
      <c r="N105" s="80">
        <f t="shared" si="43"/>
        <v>1832400</v>
      </c>
      <c r="O105" s="80">
        <f t="shared" si="43"/>
        <v>0</v>
      </c>
      <c r="P105" s="64">
        <f t="shared" ref="P105:S105" si="44">SUM(P106:P107)</f>
        <v>0</v>
      </c>
      <c r="Q105" s="64">
        <f t="shared" si="44"/>
        <v>0</v>
      </c>
      <c r="R105" s="26"/>
      <c r="S105" s="23">
        <f t="shared" si="44"/>
        <v>1832400</v>
      </c>
      <c r="T105" s="25"/>
    </row>
    <row r="106" spans="1:20" s="30" customFormat="1" ht="15" customHeight="1" x14ac:dyDescent="0.2">
      <c r="A106" s="20"/>
      <c r="B106" s="90"/>
      <c r="C106" s="91">
        <v>2480</v>
      </c>
      <c r="D106" s="92" t="s">
        <v>83</v>
      </c>
      <c r="E106" s="93"/>
      <c r="F106" s="34"/>
      <c r="G106" s="25"/>
      <c r="H106" s="33"/>
      <c r="I106" s="80">
        <f t="shared" ref="I106:I107" si="45">SUM(K106,O106)</f>
        <v>1832400</v>
      </c>
      <c r="J106" s="27"/>
      <c r="K106" s="80">
        <v>1832400</v>
      </c>
      <c r="L106" s="244"/>
      <c r="M106" s="80"/>
      <c r="N106" s="80">
        <f>SUM(K106-L106+M106)</f>
        <v>1832400</v>
      </c>
      <c r="O106" s="80"/>
      <c r="P106" s="63"/>
      <c r="Q106" s="63"/>
      <c r="R106" s="26"/>
      <c r="S106" s="23">
        <f t="shared" ref="S106" si="46">SUM(N106,R106)</f>
        <v>1832400</v>
      </c>
      <c r="T106" s="25"/>
    </row>
    <row r="107" spans="1:20" s="30" customFormat="1" ht="15.95" hidden="1" customHeight="1" x14ac:dyDescent="0.2">
      <c r="A107" s="20"/>
      <c r="B107" s="90"/>
      <c r="C107" s="91">
        <v>6560</v>
      </c>
      <c r="D107" s="92" t="s">
        <v>83</v>
      </c>
      <c r="E107" s="93"/>
      <c r="F107" s="34"/>
      <c r="G107" s="25"/>
      <c r="H107" s="33"/>
      <c r="I107" s="80">
        <f t="shared" si="45"/>
        <v>0</v>
      </c>
      <c r="J107" s="27"/>
      <c r="K107" s="80"/>
      <c r="L107" s="244"/>
      <c r="M107" s="80"/>
      <c r="N107" s="80"/>
      <c r="O107" s="80"/>
      <c r="P107" s="63"/>
      <c r="Q107" s="64"/>
      <c r="R107" s="26"/>
      <c r="S107" s="23">
        <f t="shared" ref="S107" si="47">SUM(N107,R107)</f>
        <v>0</v>
      </c>
      <c r="T107" s="25"/>
    </row>
    <row r="108" spans="1:20" s="30" customFormat="1" ht="18" customHeight="1" x14ac:dyDescent="0.2">
      <c r="A108" s="20"/>
      <c r="B108" s="94">
        <v>92114</v>
      </c>
      <c r="C108" s="82"/>
      <c r="D108" s="39" t="s">
        <v>12</v>
      </c>
      <c r="E108" s="55" t="s">
        <v>21</v>
      </c>
      <c r="F108" s="41">
        <f>SUM(F110)</f>
        <v>0</v>
      </c>
      <c r="G108" s="78">
        <f>SUM(G110)</f>
        <v>0</v>
      </c>
      <c r="H108" s="41"/>
      <c r="I108" s="150">
        <f>SUM(I110)</f>
        <v>40441900</v>
      </c>
      <c r="J108" s="43">
        <v>0</v>
      </c>
      <c r="K108" s="150">
        <f t="shared" ref="K108:S108" si="48">SUM(K110)</f>
        <v>39351900</v>
      </c>
      <c r="L108" s="150">
        <f t="shared" si="48"/>
        <v>0</v>
      </c>
      <c r="M108" s="150">
        <f t="shared" si="48"/>
        <v>0</v>
      </c>
      <c r="N108" s="150">
        <f t="shared" si="48"/>
        <v>0</v>
      </c>
      <c r="O108" s="150">
        <f t="shared" si="48"/>
        <v>1090000</v>
      </c>
      <c r="P108" s="44">
        <f t="shared" si="48"/>
        <v>0</v>
      </c>
      <c r="Q108" s="44">
        <f t="shared" si="48"/>
        <v>0</v>
      </c>
      <c r="R108" s="42"/>
      <c r="S108" s="231">
        <f t="shared" si="48"/>
        <v>0</v>
      </c>
      <c r="T108" s="25"/>
    </row>
    <row r="109" spans="1:20" s="30" customFormat="1" ht="17.25" customHeight="1" x14ac:dyDescent="0.2">
      <c r="A109" s="20"/>
      <c r="B109" s="83"/>
      <c r="C109" s="12"/>
      <c r="D109" s="13"/>
      <c r="E109" s="24" t="s">
        <v>22</v>
      </c>
      <c r="F109" s="34"/>
      <c r="G109" s="34"/>
      <c r="H109" s="34"/>
      <c r="I109" s="80"/>
      <c r="J109" s="27"/>
      <c r="K109" s="80"/>
      <c r="L109" s="244"/>
      <c r="M109" s="244"/>
      <c r="N109" s="80"/>
      <c r="O109" s="80"/>
      <c r="P109" s="63"/>
      <c r="Q109" s="63"/>
      <c r="R109" s="26"/>
      <c r="S109" s="23"/>
      <c r="T109" s="25"/>
    </row>
    <row r="110" spans="1:20" s="30" customFormat="1" ht="18" customHeight="1" x14ac:dyDescent="0.2">
      <c r="A110" s="20"/>
      <c r="B110" s="83"/>
      <c r="C110" s="12"/>
      <c r="D110" s="13"/>
      <c r="E110" s="34" t="s">
        <v>1</v>
      </c>
      <c r="F110" s="34">
        <f>SUM(F111:F112)</f>
        <v>0</v>
      </c>
      <c r="G110" s="34">
        <f>SUM(G111:G112)</f>
        <v>0</v>
      </c>
      <c r="H110" s="34"/>
      <c r="I110" s="80">
        <f>SUM(I111:I114)</f>
        <v>40441900</v>
      </c>
      <c r="J110" s="26">
        <f t="shared" ref="J110:O110" si="49">SUM(J111:J114)</f>
        <v>0</v>
      </c>
      <c r="K110" s="80">
        <f t="shared" si="49"/>
        <v>39351900</v>
      </c>
      <c r="L110" s="80">
        <f t="shared" si="49"/>
        <v>0</v>
      </c>
      <c r="M110" s="80">
        <f t="shared" si="49"/>
        <v>0</v>
      </c>
      <c r="N110" s="80">
        <f t="shared" si="49"/>
        <v>0</v>
      </c>
      <c r="O110" s="80">
        <f t="shared" si="49"/>
        <v>1090000</v>
      </c>
      <c r="P110" s="35">
        <f t="shared" ref="P110:S110" si="50">SUM(P111:P114)</f>
        <v>0</v>
      </c>
      <c r="Q110" s="35">
        <f t="shared" si="50"/>
        <v>0</v>
      </c>
      <c r="R110" s="26"/>
      <c r="S110" s="23">
        <f t="shared" si="50"/>
        <v>0</v>
      </c>
      <c r="T110" s="25"/>
    </row>
    <row r="111" spans="1:20" s="30" customFormat="1" ht="15.75" customHeight="1" x14ac:dyDescent="0.2">
      <c r="A111" s="20"/>
      <c r="B111" s="83"/>
      <c r="C111" s="32">
        <v>2480</v>
      </c>
      <c r="D111" s="33" t="s">
        <v>13</v>
      </c>
      <c r="E111" s="34"/>
      <c r="F111" s="34"/>
      <c r="G111" s="25"/>
      <c r="H111" s="23"/>
      <c r="I111" s="80">
        <f t="shared" ref="I111:I114" si="51">SUM(K111,O111)</f>
        <v>39351900</v>
      </c>
      <c r="J111" s="27"/>
      <c r="K111" s="80">
        <v>39351900</v>
      </c>
      <c r="L111" s="244"/>
      <c r="M111" s="80"/>
      <c r="N111" s="80"/>
      <c r="O111" s="80"/>
      <c r="P111" s="63"/>
      <c r="Q111" s="63"/>
      <c r="R111" s="26"/>
      <c r="S111" s="23">
        <f>SUM(N111,R111)</f>
        <v>0</v>
      </c>
      <c r="T111" s="25"/>
    </row>
    <row r="112" spans="1:20" s="30" customFormat="1" ht="16.5" customHeight="1" x14ac:dyDescent="0.2">
      <c r="A112" s="20"/>
      <c r="B112" s="83"/>
      <c r="C112" s="32">
        <v>2800</v>
      </c>
      <c r="D112" s="33" t="s">
        <v>13</v>
      </c>
      <c r="E112" s="34"/>
      <c r="F112" s="34"/>
      <c r="G112" s="25"/>
      <c r="H112" s="23"/>
      <c r="I112" s="80">
        <f t="shared" si="51"/>
        <v>1090000</v>
      </c>
      <c r="J112" s="27"/>
      <c r="K112" s="80"/>
      <c r="L112" s="244"/>
      <c r="M112" s="244"/>
      <c r="N112" s="80"/>
      <c r="O112" s="80">
        <v>1090000</v>
      </c>
      <c r="P112" s="64"/>
      <c r="Q112" s="64"/>
      <c r="R112" s="26"/>
      <c r="S112" s="23">
        <f t="shared" ref="S112:S114" si="52">SUM(N112,R112)</f>
        <v>0</v>
      </c>
      <c r="T112" s="25"/>
    </row>
    <row r="113" spans="1:20" s="30" customFormat="1" ht="15" hidden="1" customHeight="1" x14ac:dyDescent="0.2">
      <c r="A113" s="20"/>
      <c r="B113" s="83"/>
      <c r="C113" s="32">
        <v>6220</v>
      </c>
      <c r="D113" s="33" t="s">
        <v>13</v>
      </c>
      <c r="E113" s="34"/>
      <c r="F113" s="34"/>
      <c r="G113" s="25"/>
      <c r="H113" s="23"/>
      <c r="I113" s="80">
        <f t="shared" si="51"/>
        <v>0</v>
      </c>
      <c r="J113" s="27"/>
      <c r="K113" s="80"/>
      <c r="L113" s="244"/>
      <c r="M113" s="244"/>
      <c r="N113" s="80"/>
      <c r="O113" s="80"/>
      <c r="P113" s="64"/>
      <c r="Q113" s="64"/>
      <c r="R113" s="26"/>
      <c r="S113" s="23">
        <f t="shared" si="52"/>
        <v>0</v>
      </c>
      <c r="T113" s="25"/>
    </row>
    <row r="114" spans="1:20" s="30" customFormat="1" ht="15" hidden="1" customHeight="1" x14ac:dyDescent="0.2">
      <c r="A114" s="20"/>
      <c r="B114" s="83"/>
      <c r="C114" s="32">
        <v>6220</v>
      </c>
      <c r="D114" s="33" t="s">
        <v>13</v>
      </c>
      <c r="E114" s="34"/>
      <c r="F114" s="34"/>
      <c r="G114" s="25"/>
      <c r="H114" s="23"/>
      <c r="I114" s="80">
        <f t="shared" si="51"/>
        <v>0</v>
      </c>
      <c r="J114" s="27"/>
      <c r="K114" s="80"/>
      <c r="L114" s="244"/>
      <c r="M114" s="244"/>
      <c r="N114" s="80"/>
      <c r="O114" s="80"/>
      <c r="P114" s="64"/>
      <c r="Q114" s="64"/>
      <c r="R114" s="26"/>
      <c r="S114" s="23">
        <f t="shared" si="52"/>
        <v>0</v>
      </c>
      <c r="T114" s="25"/>
    </row>
    <row r="115" spans="1:20" s="30" customFormat="1" ht="2.25" customHeight="1" x14ac:dyDescent="0.2">
      <c r="A115" s="20"/>
      <c r="B115" s="95"/>
      <c r="C115" s="47"/>
      <c r="D115" s="77"/>
      <c r="E115" s="96"/>
      <c r="F115" s="49"/>
      <c r="G115" s="97"/>
      <c r="H115" s="48"/>
      <c r="I115" s="214"/>
      <c r="J115" s="27"/>
      <c r="K115" s="80"/>
      <c r="L115" s="244"/>
      <c r="M115" s="244"/>
      <c r="N115" s="214">
        <v>0</v>
      </c>
      <c r="O115" s="80"/>
      <c r="P115" s="76"/>
      <c r="Q115" s="76"/>
      <c r="R115" s="50"/>
      <c r="S115" s="23"/>
      <c r="T115" s="25"/>
    </row>
    <row r="116" spans="1:20" s="100" customFormat="1" ht="16.5" customHeight="1" x14ac:dyDescent="0.2">
      <c r="A116" s="20"/>
      <c r="B116" s="98">
        <v>92116</v>
      </c>
      <c r="C116" s="32"/>
      <c r="D116" s="33" t="s">
        <v>7</v>
      </c>
      <c r="E116" s="99" t="s">
        <v>21</v>
      </c>
      <c r="F116" s="34">
        <f>SUM(F118)</f>
        <v>0</v>
      </c>
      <c r="G116" s="34">
        <f>SUM(G118)</f>
        <v>0</v>
      </c>
      <c r="H116" s="34"/>
      <c r="I116" s="80">
        <f>SUM(I118)</f>
        <v>28215960</v>
      </c>
      <c r="J116" s="43">
        <v>0</v>
      </c>
      <c r="K116" s="150">
        <f t="shared" ref="K116:S116" si="53">SUM(K118)</f>
        <v>27551500</v>
      </c>
      <c r="L116" s="150">
        <f t="shared" si="53"/>
        <v>0</v>
      </c>
      <c r="M116" s="150">
        <f t="shared" si="53"/>
        <v>0</v>
      </c>
      <c r="N116" s="80">
        <f t="shared" si="53"/>
        <v>0</v>
      </c>
      <c r="O116" s="150">
        <f t="shared" si="53"/>
        <v>664460</v>
      </c>
      <c r="P116" s="44">
        <f t="shared" si="53"/>
        <v>0</v>
      </c>
      <c r="Q116" s="44">
        <f t="shared" si="53"/>
        <v>0</v>
      </c>
      <c r="R116" s="26"/>
      <c r="S116" s="243">
        <f t="shared" si="53"/>
        <v>0</v>
      </c>
      <c r="T116" s="104"/>
    </row>
    <row r="117" spans="1:20" s="100" customFormat="1" ht="15.75" customHeight="1" x14ac:dyDescent="0.2">
      <c r="A117" s="20"/>
      <c r="B117" s="11"/>
      <c r="C117" s="12"/>
      <c r="D117" s="13"/>
      <c r="E117" s="24" t="s">
        <v>22</v>
      </c>
      <c r="F117" s="15"/>
      <c r="G117" s="15"/>
      <c r="H117" s="15"/>
      <c r="I117" s="213"/>
      <c r="J117" s="17"/>
      <c r="K117" s="213"/>
      <c r="L117" s="213"/>
      <c r="M117" s="213"/>
      <c r="N117" s="80"/>
      <c r="O117" s="213"/>
      <c r="P117" s="101"/>
      <c r="Q117" s="101"/>
      <c r="R117" s="26"/>
      <c r="S117" s="105"/>
      <c r="T117" s="104"/>
    </row>
    <row r="118" spans="1:20" s="100" customFormat="1" ht="15.75" customHeight="1" x14ac:dyDescent="0.2">
      <c r="A118" s="20"/>
      <c r="B118" s="103"/>
      <c r="C118" s="12"/>
      <c r="D118" s="13"/>
      <c r="E118" s="34" t="s">
        <v>1</v>
      </c>
      <c r="F118" s="34">
        <f>SUM(F119:F121)</f>
        <v>0</v>
      </c>
      <c r="G118" s="34">
        <f>SUM(G119:G121)</f>
        <v>0</v>
      </c>
      <c r="H118" s="34"/>
      <c r="I118" s="80">
        <f>SUM(I119:I122)</f>
        <v>28215960</v>
      </c>
      <c r="J118" s="26">
        <f t="shared" ref="J118:O118" si="54">SUM(J119:J122)</f>
        <v>0</v>
      </c>
      <c r="K118" s="80">
        <f t="shared" si="54"/>
        <v>27551500</v>
      </c>
      <c r="L118" s="80">
        <f t="shared" si="54"/>
        <v>0</v>
      </c>
      <c r="M118" s="80">
        <f t="shared" si="54"/>
        <v>0</v>
      </c>
      <c r="N118" s="80">
        <f t="shared" si="54"/>
        <v>0</v>
      </c>
      <c r="O118" s="80">
        <f t="shared" si="54"/>
        <v>664460</v>
      </c>
      <c r="P118" s="35">
        <f t="shared" ref="P118:S118" si="55">SUM(P119:P122)</f>
        <v>0</v>
      </c>
      <c r="Q118" s="35">
        <f t="shared" si="55"/>
        <v>0</v>
      </c>
      <c r="R118" s="26"/>
      <c r="S118" s="105">
        <f t="shared" si="55"/>
        <v>0</v>
      </c>
      <c r="T118" s="104"/>
    </row>
    <row r="119" spans="1:20" s="107" customFormat="1" ht="15.75" customHeight="1" x14ac:dyDescent="0.2">
      <c r="A119" s="20"/>
      <c r="B119" s="103"/>
      <c r="C119" s="32">
        <v>2480</v>
      </c>
      <c r="D119" s="33" t="s">
        <v>79</v>
      </c>
      <c r="E119" s="34"/>
      <c r="F119" s="34"/>
      <c r="G119" s="104"/>
      <c r="H119" s="105"/>
      <c r="I119" s="80">
        <f t="shared" ref="I119:I120" si="56">SUM(K119,O119)</f>
        <v>27551500</v>
      </c>
      <c r="J119" s="27"/>
      <c r="K119" s="80">
        <v>27551500</v>
      </c>
      <c r="L119" s="80"/>
      <c r="M119" s="80"/>
      <c r="N119" s="80"/>
      <c r="O119" s="80"/>
      <c r="P119" s="106"/>
      <c r="Q119" s="106"/>
      <c r="R119" s="26"/>
      <c r="S119" s="105">
        <f>SUM(N119,R119)</f>
        <v>0</v>
      </c>
      <c r="T119" s="104"/>
    </row>
    <row r="120" spans="1:20" s="107" customFormat="1" ht="18" customHeight="1" x14ac:dyDescent="0.2">
      <c r="A120" s="20"/>
      <c r="B120" s="103"/>
      <c r="C120" s="32">
        <v>2800</v>
      </c>
      <c r="D120" s="33" t="s">
        <v>79</v>
      </c>
      <c r="E120" s="34"/>
      <c r="F120" s="34"/>
      <c r="G120" s="104"/>
      <c r="H120" s="105"/>
      <c r="I120" s="80">
        <f t="shared" si="56"/>
        <v>12460</v>
      </c>
      <c r="J120" s="27"/>
      <c r="K120" s="80"/>
      <c r="L120" s="80"/>
      <c r="M120" s="80"/>
      <c r="N120" s="80"/>
      <c r="O120" s="80">
        <v>12460</v>
      </c>
      <c r="P120" s="106"/>
      <c r="Q120" s="108"/>
      <c r="R120" s="26"/>
      <c r="S120" s="105">
        <f t="shared" ref="S120" si="57">SUM(N120,R120)</f>
        <v>0</v>
      </c>
      <c r="T120" s="104"/>
    </row>
    <row r="121" spans="1:20" s="107" customFormat="1" ht="16.5" customHeight="1" x14ac:dyDescent="0.2">
      <c r="A121" s="20"/>
      <c r="B121" s="83"/>
      <c r="C121" s="32">
        <v>6220</v>
      </c>
      <c r="D121" s="33" t="s">
        <v>79</v>
      </c>
      <c r="E121" s="34"/>
      <c r="F121" s="34"/>
      <c r="G121" s="104"/>
      <c r="H121" s="105"/>
      <c r="I121" s="80">
        <f>SUM(K121,O121)</f>
        <v>227500</v>
      </c>
      <c r="J121" s="27"/>
      <c r="K121" s="80"/>
      <c r="L121" s="80"/>
      <c r="M121" s="80"/>
      <c r="N121" s="80"/>
      <c r="O121" s="80">
        <f>27500+200000</f>
        <v>227500</v>
      </c>
      <c r="P121" s="106"/>
      <c r="Q121" s="108"/>
      <c r="R121" s="26"/>
      <c r="S121" s="105">
        <f t="shared" ref="S121" si="58">SUM(N121,R121)</f>
        <v>0</v>
      </c>
      <c r="T121" s="104"/>
    </row>
    <row r="122" spans="1:20" s="107" customFormat="1" ht="16.5" customHeight="1" x14ac:dyDescent="0.2">
      <c r="A122" s="20"/>
      <c r="B122" s="95"/>
      <c r="C122" s="47">
        <v>6229</v>
      </c>
      <c r="D122" s="48" t="s">
        <v>79</v>
      </c>
      <c r="E122" s="49"/>
      <c r="F122" s="49"/>
      <c r="G122" s="109"/>
      <c r="H122" s="110"/>
      <c r="I122" s="80">
        <f>SUM(K122,O122)</f>
        <v>424500</v>
      </c>
      <c r="J122" s="51"/>
      <c r="K122" s="214"/>
      <c r="L122" s="214"/>
      <c r="M122" s="214"/>
      <c r="N122" s="214"/>
      <c r="O122" s="214">
        <v>424500</v>
      </c>
      <c r="P122" s="136"/>
      <c r="Q122" s="111"/>
      <c r="R122" s="50"/>
      <c r="S122" s="235">
        <f t="shared" ref="S122" si="59">SUM(N122,R122)</f>
        <v>0</v>
      </c>
      <c r="T122" s="104"/>
    </row>
    <row r="123" spans="1:20" s="100" customFormat="1" ht="18" customHeight="1" x14ac:dyDescent="0.2">
      <c r="A123" s="20"/>
      <c r="B123" s="98">
        <v>92118</v>
      </c>
      <c r="C123" s="32"/>
      <c r="D123" s="33" t="s">
        <v>8</v>
      </c>
      <c r="E123" s="99" t="s">
        <v>21</v>
      </c>
      <c r="F123" s="34">
        <f>SUM(F125+F147)</f>
        <v>0</v>
      </c>
      <c r="G123" s="34">
        <f>SUM(G125+G147)</f>
        <v>0</v>
      </c>
      <c r="H123" s="34"/>
      <c r="I123" s="150">
        <f>SUM(I125,I147)</f>
        <v>62889825</v>
      </c>
      <c r="J123" s="27">
        <v>0</v>
      </c>
      <c r="K123" s="80">
        <f t="shared" ref="K123:Q123" si="60">SUM(K125,K147)</f>
        <v>50721000</v>
      </c>
      <c r="L123" s="80">
        <f t="shared" si="60"/>
        <v>0</v>
      </c>
      <c r="M123" s="80">
        <f t="shared" si="60"/>
        <v>0</v>
      </c>
      <c r="N123" s="80">
        <f t="shared" si="60"/>
        <v>350000</v>
      </c>
      <c r="O123" s="80">
        <f t="shared" si="60"/>
        <v>12168825</v>
      </c>
      <c r="P123" s="35">
        <f t="shared" si="60"/>
        <v>0</v>
      </c>
      <c r="Q123" s="35">
        <f t="shared" si="60"/>
        <v>0</v>
      </c>
      <c r="R123" s="26"/>
      <c r="S123" s="105">
        <f>SUM(S125,S147)</f>
        <v>0</v>
      </c>
      <c r="T123" s="104"/>
    </row>
    <row r="124" spans="1:20" s="100" customFormat="1" ht="15.75" customHeight="1" x14ac:dyDescent="0.2">
      <c r="A124" s="20"/>
      <c r="B124" s="103"/>
      <c r="C124" s="32"/>
      <c r="D124" s="33"/>
      <c r="E124" s="24" t="s">
        <v>22</v>
      </c>
      <c r="F124" s="34"/>
      <c r="G124" s="34"/>
      <c r="H124" s="34"/>
      <c r="I124" s="80"/>
      <c r="J124" s="27"/>
      <c r="K124" s="80"/>
      <c r="L124" s="244"/>
      <c r="M124" s="244"/>
      <c r="N124" s="80">
        <v>0</v>
      </c>
      <c r="O124" s="80"/>
      <c r="P124" s="28"/>
      <c r="Q124" s="28"/>
      <c r="R124" s="26"/>
      <c r="S124" s="105"/>
      <c r="T124" s="104"/>
    </row>
    <row r="125" spans="1:20" s="100" customFormat="1" ht="17.25" customHeight="1" x14ac:dyDescent="0.2">
      <c r="A125" s="20"/>
      <c r="B125" s="103"/>
      <c r="C125" s="32"/>
      <c r="D125" s="33"/>
      <c r="E125" s="34" t="s">
        <v>1</v>
      </c>
      <c r="F125" s="34">
        <f>SUM(F126:F146)</f>
        <v>0</v>
      </c>
      <c r="G125" s="34">
        <f>SUM(G126:G146)</f>
        <v>0</v>
      </c>
      <c r="H125" s="34"/>
      <c r="I125" s="80">
        <f t="shared" ref="I125:Q125" si="61">SUM(I126:I146)</f>
        <v>56476325</v>
      </c>
      <c r="J125" s="26">
        <f t="shared" si="61"/>
        <v>0</v>
      </c>
      <c r="K125" s="80">
        <f t="shared" si="61"/>
        <v>44657500</v>
      </c>
      <c r="L125" s="80">
        <f t="shared" si="61"/>
        <v>0</v>
      </c>
      <c r="M125" s="80">
        <f t="shared" si="61"/>
        <v>0</v>
      </c>
      <c r="N125" s="80">
        <f t="shared" si="61"/>
        <v>0</v>
      </c>
      <c r="O125" s="80">
        <f t="shared" si="61"/>
        <v>11818825</v>
      </c>
      <c r="P125" s="35">
        <f t="shared" si="61"/>
        <v>0</v>
      </c>
      <c r="Q125" s="35">
        <f t="shared" si="61"/>
        <v>0</v>
      </c>
      <c r="R125" s="26"/>
      <c r="S125" s="105">
        <f>SUM(S126:S146)</f>
        <v>0</v>
      </c>
      <c r="T125" s="104"/>
    </row>
    <row r="126" spans="1:20" s="107" customFormat="1" ht="16.5" customHeight="1" x14ac:dyDescent="0.2">
      <c r="A126" s="20"/>
      <c r="B126" s="103"/>
      <c r="C126" s="32">
        <v>2480</v>
      </c>
      <c r="D126" s="33" t="s">
        <v>47</v>
      </c>
      <c r="E126" s="34"/>
      <c r="F126" s="34"/>
      <c r="G126" s="104"/>
      <c r="H126" s="105"/>
      <c r="I126" s="80">
        <f t="shared" ref="I126:I146" si="62">SUM(K126,O126)</f>
        <v>25992800</v>
      </c>
      <c r="J126" s="27"/>
      <c r="K126" s="80">
        <v>25992800</v>
      </c>
      <c r="L126" s="80"/>
      <c r="M126" s="80"/>
      <c r="N126" s="80"/>
      <c r="O126" s="80"/>
      <c r="P126" s="108"/>
      <c r="Q126" s="108"/>
      <c r="R126" s="26"/>
      <c r="S126" s="105">
        <f>SUM(N126,R126)</f>
        <v>0</v>
      </c>
      <c r="T126" s="104"/>
    </row>
    <row r="127" spans="1:20" s="107" customFormat="1" ht="14.25" customHeight="1" x14ac:dyDescent="0.2">
      <c r="A127" s="20"/>
      <c r="B127" s="103"/>
      <c r="C127" s="32">
        <v>2800</v>
      </c>
      <c r="D127" s="33" t="s">
        <v>47</v>
      </c>
      <c r="E127" s="34"/>
      <c r="F127" s="34"/>
      <c r="G127" s="104"/>
      <c r="H127" s="105"/>
      <c r="I127" s="80">
        <f t="shared" si="62"/>
        <v>85500</v>
      </c>
      <c r="J127" s="27"/>
      <c r="K127" s="80"/>
      <c r="L127" s="80"/>
      <c r="M127" s="80"/>
      <c r="N127" s="80"/>
      <c r="O127" s="80">
        <v>85500</v>
      </c>
      <c r="P127" s="108"/>
      <c r="Q127" s="108"/>
      <c r="R127" s="26"/>
      <c r="S127" s="105">
        <f>SUM(N127,R127)</f>
        <v>0</v>
      </c>
      <c r="T127" s="104"/>
    </row>
    <row r="128" spans="1:20" s="107" customFormat="1" ht="18" customHeight="1" x14ac:dyDescent="0.2">
      <c r="A128" s="20"/>
      <c r="B128" s="103"/>
      <c r="C128" s="32">
        <v>6220</v>
      </c>
      <c r="D128" s="33" t="s">
        <v>47</v>
      </c>
      <c r="E128" s="34"/>
      <c r="F128" s="34"/>
      <c r="G128" s="104"/>
      <c r="H128" s="105"/>
      <c r="I128" s="80">
        <f t="shared" si="62"/>
        <v>4027500</v>
      </c>
      <c r="J128" s="27"/>
      <c r="K128" s="80"/>
      <c r="L128" s="80"/>
      <c r="M128" s="80"/>
      <c r="N128" s="80"/>
      <c r="O128" s="80">
        <v>4027500</v>
      </c>
      <c r="P128" s="108"/>
      <c r="Q128" s="108"/>
      <c r="R128" s="26"/>
      <c r="S128" s="105">
        <f>SUM(N128,R128)</f>
        <v>0</v>
      </c>
      <c r="T128" s="104"/>
    </row>
    <row r="129" spans="1:20" s="107" customFormat="1" ht="15" hidden="1" customHeight="1" x14ac:dyDescent="0.2">
      <c r="A129" s="20"/>
      <c r="B129" s="103"/>
      <c r="C129" s="32">
        <v>6560</v>
      </c>
      <c r="D129" s="33" t="s">
        <v>47</v>
      </c>
      <c r="E129" s="34"/>
      <c r="F129" s="34"/>
      <c r="G129" s="104"/>
      <c r="H129" s="105"/>
      <c r="I129" s="80">
        <f t="shared" si="62"/>
        <v>0</v>
      </c>
      <c r="J129" s="27"/>
      <c r="K129" s="80"/>
      <c r="L129" s="244"/>
      <c r="M129" s="80"/>
      <c r="N129" s="80"/>
      <c r="O129" s="80"/>
      <c r="P129" s="108"/>
      <c r="Q129" s="108"/>
      <c r="R129" s="26"/>
      <c r="S129" s="105">
        <f>SUM(N129,R129)</f>
        <v>0</v>
      </c>
      <c r="T129" s="104"/>
    </row>
    <row r="130" spans="1:20" s="107" customFormat="1" ht="15" hidden="1" customHeight="1" x14ac:dyDescent="0.2">
      <c r="A130" s="20"/>
      <c r="B130" s="103"/>
      <c r="C130" s="32">
        <v>6569</v>
      </c>
      <c r="D130" s="33" t="s">
        <v>47</v>
      </c>
      <c r="E130" s="34"/>
      <c r="F130" s="34"/>
      <c r="G130" s="104"/>
      <c r="H130" s="105"/>
      <c r="I130" s="80">
        <f t="shared" si="62"/>
        <v>0</v>
      </c>
      <c r="J130" s="27"/>
      <c r="K130" s="80"/>
      <c r="L130" s="244"/>
      <c r="M130" s="80"/>
      <c r="N130" s="80"/>
      <c r="O130" s="80"/>
      <c r="P130" s="108"/>
      <c r="Q130" s="108"/>
      <c r="R130" s="26"/>
      <c r="S130" s="105">
        <f>SUM(N130,R130)</f>
        <v>0</v>
      </c>
      <c r="T130" s="104"/>
    </row>
    <row r="131" spans="1:20" s="107" customFormat="1" ht="18" customHeight="1" x14ac:dyDescent="0.2">
      <c r="A131" s="20"/>
      <c r="B131" s="103"/>
      <c r="C131" s="32">
        <v>2480</v>
      </c>
      <c r="D131" s="33" t="s">
        <v>42</v>
      </c>
      <c r="E131" s="34"/>
      <c r="F131" s="34"/>
      <c r="G131" s="104"/>
      <c r="H131" s="105"/>
      <c r="I131" s="80">
        <f t="shared" si="62"/>
        <v>5611000</v>
      </c>
      <c r="J131" s="27"/>
      <c r="K131" s="80">
        <v>5611000</v>
      </c>
      <c r="L131" s="244"/>
      <c r="M131" s="80"/>
      <c r="N131" s="80"/>
      <c r="O131" s="80"/>
      <c r="P131" s="108"/>
      <c r="Q131" s="108"/>
      <c r="R131" s="26"/>
      <c r="S131" s="105">
        <f t="shared" ref="S131:S145" si="63">SUM(N131,R131)</f>
        <v>0</v>
      </c>
      <c r="T131" s="104"/>
    </row>
    <row r="132" spans="1:20" s="107" customFormat="1" ht="15" customHeight="1" x14ac:dyDescent="0.2">
      <c r="A132" s="20"/>
      <c r="B132" s="103"/>
      <c r="C132" s="32">
        <v>2800</v>
      </c>
      <c r="D132" s="33" t="s">
        <v>42</v>
      </c>
      <c r="E132" s="34"/>
      <c r="F132" s="34"/>
      <c r="G132" s="104"/>
      <c r="H132" s="105"/>
      <c r="I132" s="80">
        <f t="shared" si="62"/>
        <v>54000</v>
      </c>
      <c r="J132" s="27"/>
      <c r="K132" s="80"/>
      <c r="L132" s="244"/>
      <c r="M132" s="80"/>
      <c r="N132" s="80"/>
      <c r="O132" s="80">
        <v>54000</v>
      </c>
      <c r="P132" s="108"/>
      <c r="Q132" s="108"/>
      <c r="R132" s="26"/>
      <c r="S132" s="105"/>
      <c r="T132" s="104"/>
    </row>
    <row r="133" spans="1:20" s="100" customFormat="1" ht="16.5" customHeight="1" x14ac:dyDescent="0.2">
      <c r="A133" s="20"/>
      <c r="B133" s="103"/>
      <c r="C133" s="32">
        <v>6569</v>
      </c>
      <c r="D133" s="33" t="s">
        <v>42</v>
      </c>
      <c r="E133" s="34"/>
      <c r="F133" s="34"/>
      <c r="G133" s="104"/>
      <c r="H133" s="105"/>
      <c r="I133" s="80">
        <f t="shared" si="62"/>
        <v>6000000</v>
      </c>
      <c r="J133" s="27"/>
      <c r="K133" s="80"/>
      <c r="L133" s="244"/>
      <c r="M133" s="244"/>
      <c r="N133" s="80"/>
      <c r="O133" s="80">
        <v>6000000</v>
      </c>
      <c r="P133" s="108"/>
      <c r="Q133" s="108"/>
      <c r="R133" s="26"/>
      <c r="S133" s="105">
        <f t="shared" si="63"/>
        <v>0</v>
      </c>
      <c r="T133" s="104"/>
    </row>
    <row r="134" spans="1:20" s="100" customFormat="1" ht="15" hidden="1" customHeight="1" x14ac:dyDescent="0.2">
      <c r="A134" s="20"/>
      <c r="B134" s="103"/>
      <c r="C134" s="32">
        <v>6220</v>
      </c>
      <c r="D134" s="33" t="s">
        <v>42</v>
      </c>
      <c r="E134" s="34"/>
      <c r="F134" s="34"/>
      <c r="G134" s="104"/>
      <c r="H134" s="105"/>
      <c r="I134" s="80">
        <f t="shared" si="62"/>
        <v>0</v>
      </c>
      <c r="J134" s="27"/>
      <c r="K134" s="80"/>
      <c r="L134" s="244"/>
      <c r="M134" s="244"/>
      <c r="N134" s="80"/>
      <c r="O134" s="80"/>
      <c r="P134" s="108"/>
      <c r="Q134" s="108"/>
      <c r="R134" s="26"/>
      <c r="S134" s="105">
        <f t="shared" si="63"/>
        <v>0</v>
      </c>
      <c r="T134" s="104"/>
    </row>
    <row r="135" spans="1:20" s="100" customFormat="1" ht="15" hidden="1" customHeight="1" x14ac:dyDescent="0.2">
      <c r="A135" s="20"/>
      <c r="B135" s="103"/>
      <c r="C135" s="32">
        <v>6229</v>
      </c>
      <c r="D135" s="33" t="s">
        <v>42</v>
      </c>
      <c r="E135" s="34"/>
      <c r="F135" s="34"/>
      <c r="G135" s="104"/>
      <c r="H135" s="105"/>
      <c r="I135" s="80">
        <f t="shared" si="62"/>
        <v>0</v>
      </c>
      <c r="J135" s="27"/>
      <c r="K135" s="80"/>
      <c r="L135" s="244"/>
      <c r="M135" s="244"/>
      <c r="N135" s="80"/>
      <c r="O135" s="80"/>
      <c r="P135" s="108"/>
      <c r="Q135" s="108"/>
      <c r="R135" s="26"/>
      <c r="S135" s="105">
        <f t="shared" si="63"/>
        <v>0</v>
      </c>
      <c r="T135" s="104"/>
    </row>
    <row r="136" spans="1:20" s="100" customFormat="1" ht="15" hidden="1" customHeight="1" x14ac:dyDescent="0.2">
      <c r="A136" s="20"/>
      <c r="B136" s="103"/>
      <c r="C136" s="32">
        <v>6560</v>
      </c>
      <c r="D136" s="33" t="s">
        <v>42</v>
      </c>
      <c r="E136" s="34"/>
      <c r="F136" s="34"/>
      <c r="G136" s="104"/>
      <c r="H136" s="105"/>
      <c r="I136" s="80">
        <f>SUM(K136,O136)</f>
        <v>0</v>
      </c>
      <c r="J136" s="27"/>
      <c r="K136" s="80"/>
      <c r="L136" s="244"/>
      <c r="M136" s="244"/>
      <c r="N136" s="80"/>
      <c r="O136" s="80"/>
      <c r="P136" s="108"/>
      <c r="Q136" s="108"/>
      <c r="R136" s="26"/>
      <c r="S136" s="105">
        <f t="shared" ref="S136" si="64">SUM(N136,R136)</f>
        <v>0</v>
      </c>
      <c r="T136" s="104"/>
    </row>
    <row r="137" spans="1:20" s="100" customFormat="1" ht="15" hidden="1" customHeight="1" x14ac:dyDescent="0.2">
      <c r="A137" s="20"/>
      <c r="B137" s="103"/>
      <c r="C137" s="32">
        <v>6569</v>
      </c>
      <c r="D137" s="33" t="s">
        <v>42</v>
      </c>
      <c r="E137" s="34"/>
      <c r="F137" s="34"/>
      <c r="G137" s="104"/>
      <c r="H137" s="105"/>
      <c r="I137" s="80">
        <f>SUM(K137,O137)</f>
        <v>0</v>
      </c>
      <c r="J137" s="27"/>
      <c r="K137" s="80"/>
      <c r="L137" s="244"/>
      <c r="M137" s="244"/>
      <c r="N137" s="80"/>
      <c r="O137" s="80"/>
      <c r="P137" s="108"/>
      <c r="Q137" s="108"/>
      <c r="R137" s="26"/>
      <c r="S137" s="105">
        <f t="shared" ref="S137" si="65">SUM(N137,R137)</f>
        <v>0</v>
      </c>
      <c r="T137" s="104"/>
    </row>
    <row r="138" spans="1:20" s="100" customFormat="1" ht="18" customHeight="1" x14ac:dyDescent="0.2">
      <c r="A138" s="20"/>
      <c r="B138" s="103"/>
      <c r="C138" s="32">
        <v>2480</v>
      </c>
      <c r="D138" s="33" t="s">
        <v>43</v>
      </c>
      <c r="E138" s="34"/>
      <c r="F138" s="34"/>
      <c r="G138" s="104"/>
      <c r="H138" s="105"/>
      <c r="I138" s="80">
        <f t="shared" si="62"/>
        <v>4361000</v>
      </c>
      <c r="J138" s="27"/>
      <c r="K138" s="80">
        <v>4361000</v>
      </c>
      <c r="L138" s="80"/>
      <c r="M138" s="80"/>
      <c r="N138" s="80"/>
      <c r="O138" s="80"/>
      <c r="P138" s="108"/>
      <c r="Q138" s="108"/>
      <c r="R138" s="26"/>
      <c r="S138" s="105">
        <f t="shared" si="63"/>
        <v>0</v>
      </c>
      <c r="T138" s="104"/>
    </row>
    <row r="139" spans="1:20" s="100" customFormat="1" ht="15" customHeight="1" x14ac:dyDescent="0.2">
      <c r="A139" s="20"/>
      <c r="B139" s="103"/>
      <c r="C139" s="32">
        <v>6220</v>
      </c>
      <c r="D139" s="33" t="s">
        <v>43</v>
      </c>
      <c r="E139" s="34"/>
      <c r="F139" s="34"/>
      <c r="G139" s="104"/>
      <c r="H139" s="105"/>
      <c r="I139" s="80">
        <f t="shared" si="62"/>
        <v>500000</v>
      </c>
      <c r="J139" s="27"/>
      <c r="K139" s="80"/>
      <c r="L139" s="244"/>
      <c r="M139" s="80"/>
      <c r="N139" s="80"/>
      <c r="O139" s="80">
        <v>500000</v>
      </c>
      <c r="P139" s="108"/>
      <c r="Q139" s="108"/>
      <c r="R139" s="26"/>
      <c r="S139" s="105">
        <f t="shared" si="63"/>
        <v>0</v>
      </c>
      <c r="T139" s="104"/>
    </row>
    <row r="140" spans="1:20" s="100" customFormat="1" ht="15" hidden="1" customHeight="1" x14ac:dyDescent="0.2">
      <c r="A140" s="20"/>
      <c r="B140" s="103"/>
      <c r="C140" s="32">
        <v>6560</v>
      </c>
      <c r="D140" s="33" t="s">
        <v>43</v>
      </c>
      <c r="E140" s="34"/>
      <c r="F140" s="34"/>
      <c r="G140" s="104"/>
      <c r="H140" s="105"/>
      <c r="I140" s="80"/>
      <c r="J140" s="27"/>
      <c r="K140" s="80"/>
      <c r="L140" s="244"/>
      <c r="M140" s="244"/>
      <c r="N140" s="80"/>
      <c r="O140" s="80"/>
      <c r="P140" s="108"/>
      <c r="Q140" s="108"/>
      <c r="R140" s="26"/>
      <c r="S140" s="105">
        <f t="shared" si="63"/>
        <v>0</v>
      </c>
      <c r="T140" s="104"/>
    </row>
    <row r="141" spans="1:20" s="100" customFormat="1" ht="18" customHeight="1" x14ac:dyDescent="0.2">
      <c r="A141" s="20"/>
      <c r="B141" s="103"/>
      <c r="C141" s="32">
        <v>2480</v>
      </c>
      <c r="D141" s="33" t="s">
        <v>84</v>
      </c>
      <c r="E141" s="34"/>
      <c r="F141" s="34"/>
      <c r="G141" s="104"/>
      <c r="H141" s="105"/>
      <c r="I141" s="80">
        <f t="shared" si="62"/>
        <v>1000000</v>
      </c>
      <c r="J141" s="27"/>
      <c r="K141" s="80">
        <v>1000000</v>
      </c>
      <c r="L141" s="244"/>
      <c r="M141" s="80"/>
      <c r="N141" s="80"/>
      <c r="O141" s="80"/>
      <c r="P141" s="108"/>
      <c r="Q141" s="108"/>
      <c r="R141" s="26"/>
      <c r="S141" s="105">
        <f t="shared" si="63"/>
        <v>0</v>
      </c>
      <c r="T141" s="104"/>
    </row>
    <row r="142" spans="1:20" s="100" customFormat="1" ht="15" hidden="1" customHeight="1" x14ac:dyDescent="0.2">
      <c r="A142" s="20"/>
      <c r="B142" s="103"/>
      <c r="C142" s="32">
        <v>6220</v>
      </c>
      <c r="D142" s="33" t="s">
        <v>84</v>
      </c>
      <c r="E142" s="34"/>
      <c r="F142" s="34"/>
      <c r="G142" s="104"/>
      <c r="H142" s="105"/>
      <c r="I142" s="80"/>
      <c r="J142" s="27"/>
      <c r="K142" s="80"/>
      <c r="L142" s="244"/>
      <c r="M142" s="80"/>
      <c r="N142" s="80"/>
      <c r="O142" s="80"/>
      <c r="P142" s="108"/>
      <c r="Q142" s="108"/>
      <c r="R142" s="26"/>
      <c r="S142" s="105">
        <f t="shared" ref="S142" si="66">SUM(N142,R142)</f>
        <v>0</v>
      </c>
      <c r="T142" s="104"/>
    </row>
    <row r="143" spans="1:20" s="100" customFormat="1" ht="20.25" customHeight="1" x14ac:dyDescent="0.2">
      <c r="A143" s="228"/>
      <c r="B143" s="232"/>
      <c r="C143" s="323">
        <v>6560</v>
      </c>
      <c r="D143" s="77" t="s">
        <v>84</v>
      </c>
      <c r="E143" s="49"/>
      <c r="F143" s="49"/>
      <c r="G143" s="143"/>
      <c r="H143" s="235"/>
      <c r="I143" s="214">
        <f t="shared" si="62"/>
        <v>901825</v>
      </c>
      <c r="J143" s="51"/>
      <c r="K143" s="214"/>
      <c r="L143" s="245"/>
      <c r="M143" s="214"/>
      <c r="N143" s="214"/>
      <c r="O143" s="214">
        <v>901825</v>
      </c>
      <c r="P143" s="108"/>
      <c r="Q143" s="108"/>
      <c r="R143" s="26"/>
      <c r="S143" s="105">
        <f t="shared" ref="S143" si="67">SUM(N143,R143)</f>
        <v>0</v>
      </c>
      <c r="T143" s="104"/>
    </row>
    <row r="144" spans="1:20" s="100" customFormat="1" ht="18" customHeight="1" x14ac:dyDescent="0.2">
      <c r="A144" s="229"/>
      <c r="B144" s="240"/>
      <c r="C144" s="283">
        <v>2480</v>
      </c>
      <c r="D144" s="241" t="s">
        <v>68</v>
      </c>
      <c r="E144" s="41"/>
      <c r="F144" s="41"/>
      <c r="G144" s="242"/>
      <c r="H144" s="243"/>
      <c r="I144" s="150">
        <f t="shared" si="62"/>
        <v>7692700</v>
      </c>
      <c r="J144" s="43"/>
      <c r="K144" s="150">
        <v>7692700</v>
      </c>
      <c r="L144" s="246"/>
      <c r="M144" s="150"/>
      <c r="N144" s="150"/>
      <c r="O144" s="150"/>
      <c r="P144" s="108"/>
      <c r="Q144" s="108"/>
      <c r="R144" s="26"/>
      <c r="S144" s="105">
        <f t="shared" si="63"/>
        <v>0</v>
      </c>
      <c r="T144" s="104"/>
    </row>
    <row r="145" spans="1:20" s="100" customFormat="1" ht="15" hidden="1" customHeight="1" x14ac:dyDescent="0.2">
      <c r="A145" s="20"/>
      <c r="B145" s="103"/>
      <c r="C145" s="284">
        <v>6220</v>
      </c>
      <c r="D145" s="112" t="s">
        <v>68</v>
      </c>
      <c r="E145" s="34"/>
      <c r="F145" s="34"/>
      <c r="G145" s="104"/>
      <c r="H145" s="105"/>
      <c r="I145" s="80">
        <f t="shared" si="62"/>
        <v>0</v>
      </c>
      <c r="J145" s="27"/>
      <c r="K145" s="80"/>
      <c r="L145" s="244"/>
      <c r="M145" s="80"/>
      <c r="N145" s="80"/>
      <c r="O145" s="80"/>
      <c r="P145" s="108"/>
      <c r="Q145" s="108"/>
      <c r="R145" s="26"/>
      <c r="S145" s="105">
        <f t="shared" si="63"/>
        <v>0</v>
      </c>
      <c r="T145" s="104"/>
    </row>
    <row r="146" spans="1:20" s="100" customFormat="1" ht="18" customHeight="1" x14ac:dyDescent="0.2">
      <c r="A146" s="20"/>
      <c r="B146" s="103"/>
      <c r="C146" s="32">
        <v>6560</v>
      </c>
      <c r="D146" s="112" t="s">
        <v>68</v>
      </c>
      <c r="E146" s="34"/>
      <c r="F146" s="34"/>
      <c r="G146" s="104"/>
      <c r="H146" s="105"/>
      <c r="I146" s="80">
        <f t="shared" si="62"/>
        <v>250000</v>
      </c>
      <c r="J146" s="27"/>
      <c r="K146" s="80"/>
      <c r="L146" s="244"/>
      <c r="M146" s="80"/>
      <c r="N146" s="80"/>
      <c r="O146" s="80">
        <v>250000</v>
      </c>
      <c r="P146" s="108"/>
      <c r="Q146" s="108"/>
      <c r="R146" s="26"/>
      <c r="S146" s="105">
        <f t="shared" ref="S146" si="68">SUM(N146,R146)</f>
        <v>0</v>
      </c>
      <c r="T146" s="104"/>
    </row>
    <row r="147" spans="1:20" s="115" customFormat="1" ht="17.25" customHeight="1" x14ac:dyDescent="0.2">
      <c r="A147" s="65"/>
      <c r="B147" s="113"/>
      <c r="C147" s="114"/>
      <c r="D147" s="68"/>
      <c r="E147" s="69" t="s">
        <v>0</v>
      </c>
      <c r="F147" s="69">
        <f>SUM(F148:F148)</f>
        <v>0</v>
      </c>
      <c r="G147" s="69">
        <f>SUM(G148:G148)</f>
        <v>0</v>
      </c>
      <c r="H147" s="69"/>
      <c r="I147" s="80">
        <f>SUM(I148:J157)</f>
        <v>6413500</v>
      </c>
      <c r="J147" s="72">
        <f t="shared" ref="J147:O147" si="69">SUM(J148:K157)</f>
        <v>6063500</v>
      </c>
      <c r="K147" s="80">
        <f t="shared" si="69"/>
        <v>6063500</v>
      </c>
      <c r="L147" s="80">
        <f t="shared" si="69"/>
        <v>0</v>
      </c>
      <c r="M147" s="80">
        <f t="shared" si="69"/>
        <v>0</v>
      </c>
      <c r="N147" s="80">
        <f t="shared" si="69"/>
        <v>350000</v>
      </c>
      <c r="O147" s="80">
        <f t="shared" si="69"/>
        <v>350000</v>
      </c>
      <c r="P147" s="108">
        <f t="shared" ref="P147:Q147" si="70">SUM(P148:P157)</f>
        <v>0</v>
      </c>
      <c r="Q147" s="108">
        <f t="shared" si="70"/>
        <v>0</v>
      </c>
      <c r="R147" s="26"/>
      <c r="S147" s="257">
        <f>SUM(S148:S157)</f>
        <v>0</v>
      </c>
      <c r="T147" s="116"/>
    </row>
    <row r="148" spans="1:20" s="100" customFormat="1" ht="15.75" customHeight="1" x14ac:dyDescent="0.2">
      <c r="A148" s="20"/>
      <c r="B148" s="103"/>
      <c r="C148" s="32">
        <v>2480</v>
      </c>
      <c r="D148" s="33" t="s">
        <v>44</v>
      </c>
      <c r="E148" s="34"/>
      <c r="F148" s="34"/>
      <c r="G148" s="104"/>
      <c r="H148" s="105"/>
      <c r="I148" s="80">
        <f t="shared" ref="I148:I157" si="71">SUM(K148,O148)</f>
        <v>6063500</v>
      </c>
      <c r="J148" s="27"/>
      <c r="K148" s="80">
        <v>6063500</v>
      </c>
      <c r="L148" s="80"/>
      <c r="M148" s="80"/>
      <c r="N148" s="80"/>
      <c r="O148" s="80"/>
      <c r="P148" s="108"/>
      <c r="Q148" s="108"/>
      <c r="R148" s="26"/>
      <c r="S148" s="105">
        <f>SUM(N148,R148)</f>
        <v>0</v>
      </c>
      <c r="T148" s="104"/>
    </row>
    <row r="149" spans="1:20" s="100" customFormat="1" ht="4.5" hidden="1" customHeight="1" x14ac:dyDescent="0.2">
      <c r="A149" s="20"/>
      <c r="B149" s="103"/>
      <c r="C149" s="32"/>
      <c r="D149" s="33" t="s">
        <v>44</v>
      </c>
      <c r="E149" s="34"/>
      <c r="F149" s="34"/>
      <c r="G149" s="104"/>
      <c r="H149" s="112"/>
      <c r="I149" s="80">
        <f t="shared" si="71"/>
        <v>0</v>
      </c>
      <c r="J149" s="27"/>
      <c r="K149" s="80"/>
      <c r="L149" s="244"/>
      <c r="M149" s="244"/>
      <c r="N149" s="80"/>
      <c r="O149" s="80"/>
      <c r="P149" s="106"/>
      <c r="Q149" s="106"/>
      <c r="R149" s="26"/>
      <c r="S149" s="105">
        <f t="shared" ref="S149:S153" si="72">SUM(N149,R149)</f>
        <v>0</v>
      </c>
      <c r="T149" s="104"/>
    </row>
    <row r="150" spans="1:20" s="100" customFormat="1" ht="15" hidden="1" customHeight="1" x14ac:dyDescent="0.2">
      <c r="A150" s="20"/>
      <c r="B150" s="81">
        <v>92120</v>
      </c>
      <c r="C150" s="82"/>
      <c r="D150" s="33" t="s">
        <v>44</v>
      </c>
      <c r="E150" s="55" t="s">
        <v>21</v>
      </c>
      <c r="F150" s="41">
        <f>SUM(F152)</f>
        <v>3600000</v>
      </c>
      <c r="G150" s="41">
        <f>SUM(G152)</f>
        <v>0</v>
      </c>
      <c r="H150" s="41"/>
      <c r="I150" s="80">
        <f t="shared" si="71"/>
        <v>0</v>
      </c>
      <c r="J150" s="27"/>
      <c r="K150" s="80"/>
      <c r="L150" s="244"/>
      <c r="M150" s="244"/>
      <c r="N150" s="80"/>
      <c r="O150" s="80"/>
      <c r="P150" s="106"/>
      <c r="Q150" s="106"/>
      <c r="R150" s="26"/>
      <c r="S150" s="105">
        <f t="shared" si="72"/>
        <v>0</v>
      </c>
      <c r="T150" s="104"/>
    </row>
    <row r="151" spans="1:20" s="100" customFormat="1" ht="15" hidden="1" customHeight="1" x14ac:dyDescent="0.2">
      <c r="A151" s="20"/>
      <c r="B151" s="103"/>
      <c r="C151" s="32"/>
      <c r="D151" s="33" t="s">
        <v>44</v>
      </c>
      <c r="E151" s="24" t="s">
        <v>22</v>
      </c>
      <c r="F151" s="34"/>
      <c r="G151" s="34"/>
      <c r="H151" s="34"/>
      <c r="I151" s="80">
        <f t="shared" si="71"/>
        <v>0</v>
      </c>
      <c r="J151" s="27"/>
      <c r="K151" s="80"/>
      <c r="L151" s="244"/>
      <c r="M151" s="244"/>
      <c r="N151" s="80"/>
      <c r="O151" s="80"/>
      <c r="P151" s="106"/>
      <c r="Q151" s="106"/>
      <c r="R151" s="26"/>
      <c r="S151" s="105">
        <f t="shared" si="72"/>
        <v>0</v>
      </c>
      <c r="T151" s="104"/>
    </row>
    <row r="152" spans="1:20" s="100" customFormat="1" ht="15" hidden="1" customHeight="1" x14ac:dyDescent="0.2">
      <c r="A152" s="20"/>
      <c r="B152" s="103"/>
      <c r="C152" s="32"/>
      <c r="D152" s="33" t="s">
        <v>44</v>
      </c>
      <c r="E152" s="34" t="s">
        <v>1</v>
      </c>
      <c r="F152" s="34">
        <f>SUM(F153:F153)</f>
        <v>3600000</v>
      </c>
      <c r="G152" s="34">
        <f>SUM(G153:G153)</f>
        <v>0</v>
      </c>
      <c r="H152" s="34"/>
      <c r="I152" s="80">
        <f t="shared" si="71"/>
        <v>0</v>
      </c>
      <c r="J152" s="27"/>
      <c r="K152" s="80"/>
      <c r="L152" s="244"/>
      <c r="M152" s="244"/>
      <c r="N152" s="80"/>
      <c r="O152" s="80"/>
      <c r="P152" s="106"/>
      <c r="Q152" s="106"/>
      <c r="R152" s="26"/>
      <c r="S152" s="105">
        <f t="shared" si="72"/>
        <v>0</v>
      </c>
      <c r="T152" s="104"/>
    </row>
    <row r="153" spans="1:20" s="115" customFormat="1" ht="15" hidden="1" customHeight="1" x14ac:dyDescent="0.2">
      <c r="A153" s="65"/>
      <c r="B153" s="113"/>
      <c r="C153" s="114">
        <v>6220</v>
      </c>
      <c r="D153" s="33" t="s">
        <v>44</v>
      </c>
      <c r="E153" s="69"/>
      <c r="F153" s="69">
        <v>3600000</v>
      </c>
      <c r="G153" s="116"/>
      <c r="H153" s="117"/>
      <c r="I153" s="80">
        <f t="shared" si="71"/>
        <v>0</v>
      </c>
      <c r="J153" s="73"/>
      <c r="K153" s="80"/>
      <c r="L153" s="244"/>
      <c r="M153" s="244"/>
      <c r="N153" s="80"/>
      <c r="O153" s="80"/>
      <c r="P153" s="106"/>
      <c r="Q153" s="106"/>
      <c r="R153" s="26"/>
      <c r="S153" s="105">
        <f t="shared" si="72"/>
        <v>0</v>
      </c>
      <c r="T153" s="116"/>
    </row>
    <row r="154" spans="1:20" s="115" customFormat="1" ht="15" customHeight="1" x14ac:dyDescent="0.2">
      <c r="A154" s="65"/>
      <c r="B154" s="113"/>
      <c r="C154" s="114">
        <v>2800</v>
      </c>
      <c r="D154" s="33" t="s">
        <v>44</v>
      </c>
      <c r="E154" s="69"/>
      <c r="F154" s="69"/>
      <c r="G154" s="116"/>
      <c r="H154" s="117"/>
      <c r="I154" s="80">
        <f t="shared" si="71"/>
        <v>350000</v>
      </c>
      <c r="J154" s="73"/>
      <c r="K154" s="80"/>
      <c r="L154" s="244"/>
      <c r="M154" s="244"/>
      <c r="N154" s="80"/>
      <c r="O154" s="80">
        <v>350000</v>
      </c>
      <c r="P154" s="108"/>
      <c r="Q154" s="106"/>
      <c r="R154" s="26"/>
      <c r="S154" s="105">
        <f>SUM(N154,R154)</f>
        <v>0</v>
      </c>
      <c r="T154" s="116"/>
    </row>
    <row r="155" spans="1:20" s="115" customFormat="1" ht="15" hidden="1" customHeight="1" x14ac:dyDescent="0.2">
      <c r="A155" s="65"/>
      <c r="B155" s="113"/>
      <c r="C155" s="114">
        <v>6220</v>
      </c>
      <c r="D155" s="33" t="s">
        <v>44</v>
      </c>
      <c r="E155" s="69"/>
      <c r="F155" s="69"/>
      <c r="G155" s="116"/>
      <c r="H155" s="117"/>
      <c r="I155" s="80">
        <f t="shared" si="71"/>
        <v>0</v>
      </c>
      <c r="J155" s="73"/>
      <c r="K155" s="72"/>
      <c r="L155" s="28"/>
      <c r="M155" s="28"/>
      <c r="N155" s="26"/>
      <c r="O155" s="72"/>
      <c r="P155" s="106"/>
      <c r="Q155" s="108"/>
      <c r="R155" s="26"/>
      <c r="S155" s="105">
        <f>SUM(N155,R155)</f>
        <v>0</v>
      </c>
      <c r="T155" s="116"/>
    </row>
    <row r="156" spans="1:20" s="115" customFormat="1" ht="15" hidden="1" customHeight="1" x14ac:dyDescent="0.2">
      <c r="A156" s="65"/>
      <c r="B156" s="113"/>
      <c r="C156" s="114">
        <v>6560</v>
      </c>
      <c r="D156" s="33" t="s">
        <v>44</v>
      </c>
      <c r="E156" s="69"/>
      <c r="F156" s="69"/>
      <c r="G156" s="116"/>
      <c r="H156" s="117"/>
      <c r="I156" s="80">
        <f t="shared" si="71"/>
        <v>0</v>
      </c>
      <c r="J156" s="73"/>
      <c r="K156" s="72"/>
      <c r="L156" s="28"/>
      <c r="M156" s="28"/>
      <c r="N156" s="26"/>
      <c r="O156" s="72"/>
      <c r="P156" s="106"/>
      <c r="Q156" s="108"/>
      <c r="R156" s="26"/>
      <c r="S156" s="105">
        <f>SUM(N156,R156)</f>
        <v>0</v>
      </c>
      <c r="T156" s="116"/>
    </row>
    <row r="157" spans="1:20" s="115" customFormat="1" ht="15" hidden="1" customHeight="1" x14ac:dyDescent="0.2">
      <c r="A157" s="65"/>
      <c r="B157" s="113"/>
      <c r="C157" s="114">
        <v>6569</v>
      </c>
      <c r="D157" s="33" t="s">
        <v>44</v>
      </c>
      <c r="E157" s="69"/>
      <c r="F157" s="69"/>
      <c r="G157" s="116"/>
      <c r="H157" s="117"/>
      <c r="I157" s="80">
        <f t="shared" si="71"/>
        <v>0</v>
      </c>
      <c r="J157" s="73"/>
      <c r="K157" s="72"/>
      <c r="L157" s="28"/>
      <c r="M157" s="28"/>
      <c r="N157" s="50"/>
      <c r="O157" s="118"/>
      <c r="P157" s="136"/>
      <c r="Q157" s="111"/>
      <c r="R157" s="50"/>
      <c r="S157" s="105">
        <f>SUM(N157,R157)</f>
        <v>0</v>
      </c>
      <c r="T157" s="116"/>
    </row>
    <row r="158" spans="1:20" s="115" customFormat="1" ht="29.25" hidden="1" customHeight="1" x14ac:dyDescent="0.2">
      <c r="A158" s="65"/>
      <c r="B158" s="94">
        <v>92120</v>
      </c>
      <c r="C158" s="119"/>
      <c r="D158" s="120" t="s">
        <v>28</v>
      </c>
      <c r="E158" s="55" t="s">
        <v>21</v>
      </c>
      <c r="F158" s="121"/>
      <c r="G158" s="122"/>
      <c r="H158" s="123"/>
      <c r="I158" s="150">
        <f>SUM(I160)</f>
        <v>0</v>
      </c>
      <c r="J158" s="125">
        <v>0</v>
      </c>
      <c r="K158" s="124">
        <f t="shared" ref="K158:S158" si="73">SUM(K160)</f>
        <v>0</v>
      </c>
      <c r="L158" s="126">
        <f t="shared" si="73"/>
        <v>0</v>
      </c>
      <c r="M158" s="126">
        <f t="shared" si="73"/>
        <v>0</v>
      </c>
      <c r="N158" s="26">
        <f t="shared" si="73"/>
        <v>0</v>
      </c>
      <c r="O158" s="72">
        <f t="shared" si="73"/>
        <v>0</v>
      </c>
      <c r="P158" s="35">
        <f t="shared" si="73"/>
        <v>0</v>
      </c>
      <c r="Q158" s="35">
        <f t="shared" si="73"/>
        <v>0</v>
      </c>
      <c r="R158" s="26"/>
      <c r="S158" s="258">
        <f t="shared" si="73"/>
        <v>0</v>
      </c>
      <c r="T158" s="116"/>
    </row>
    <row r="159" spans="1:20" s="115" customFormat="1" ht="15" hidden="1" customHeight="1" x14ac:dyDescent="0.2">
      <c r="A159" s="65"/>
      <c r="B159" s="114"/>
      <c r="C159" s="114"/>
      <c r="D159" s="68"/>
      <c r="E159" s="24" t="s">
        <v>22</v>
      </c>
      <c r="F159" s="69"/>
      <c r="G159" s="116"/>
      <c r="H159" s="117"/>
      <c r="I159" s="80"/>
      <c r="J159" s="73"/>
      <c r="K159" s="72"/>
      <c r="L159" s="28"/>
      <c r="M159" s="28"/>
      <c r="N159" s="26"/>
      <c r="O159" s="72"/>
      <c r="P159" s="106"/>
      <c r="Q159" s="106"/>
      <c r="R159" s="26"/>
      <c r="S159" s="257"/>
      <c r="T159" s="116"/>
    </row>
    <row r="160" spans="1:20" s="115" customFormat="1" ht="15" hidden="1" customHeight="1" x14ac:dyDescent="0.2">
      <c r="A160" s="65"/>
      <c r="B160" s="113"/>
      <c r="C160" s="114"/>
      <c r="D160" s="68"/>
      <c r="E160" s="69" t="s">
        <v>24</v>
      </c>
      <c r="F160" s="69"/>
      <c r="G160" s="116"/>
      <c r="H160" s="117"/>
      <c r="I160" s="80">
        <f>SUM(I161:I162)</f>
        <v>0</v>
      </c>
      <c r="J160" s="72">
        <f t="shared" ref="J160:O160" si="74">SUM(J161:J162)</f>
        <v>0</v>
      </c>
      <c r="K160" s="72">
        <f t="shared" si="74"/>
        <v>0</v>
      </c>
      <c r="L160" s="72">
        <f t="shared" si="74"/>
        <v>0</v>
      </c>
      <c r="M160" s="72">
        <f t="shared" si="74"/>
        <v>0</v>
      </c>
      <c r="N160" s="72">
        <f t="shared" si="74"/>
        <v>0</v>
      </c>
      <c r="O160" s="72">
        <f t="shared" si="74"/>
        <v>0</v>
      </c>
      <c r="P160" s="35">
        <f t="shared" ref="P160:S160" si="75">SUM(P161:P162)</f>
        <v>0</v>
      </c>
      <c r="Q160" s="35">
        <f t="shared" si="75"/>
        <v>0</v>
      </c>
      <c r="R160" s="26"/>
      <c r="S160" s="257">
        <f t="shared" si="75"/>
        <v>0</v>
      </c>
      <c r="T160" s="116"/>
    </row>
    <row r="161" spans="1:20" s="115" customFormat="1" ht="15" hidden="1" customHeight="1" x14ac:dyDescent="0.2">
      <c r="A161" s="65"/>
      <c r="B161" s="113"/>
      <c r="C161" s="114">
        <v>6567</v>
      </c>
      <c r="D161" s="68" t="s">
        <v>47</v>
      </c>
      <c r="E161" s="69"/>
      <c r="F161" s="69"/>
      <c r="G161" s="116"/>
      <c r="H161" s="117"/>
      <c r="I161" s="80">
        <f t="shared" ref="I161:I162" si="76">SUM(K161,O161)</f>
        <v>0</v>
      </c>
      <c r="J161" s="73"/>
      <c r="K161" s="72"/>
      <c r="L161" s="28"/>
      <c r="M161" s="28"/>
      <c r="N161" s="26">
        <v>0</v>
      </c>
      <c r="O161" s="72"/>
      <c r="P161" s="108"/>
      <c r="Q161" s="106"/>
      <c r="R161" s="26"/>
      <c r="S161" s="257">
        <f>SUM(N161,R161)</f>
        <v>0</v>
      </c>
      <c r="T161" s="116"/>
    </row>
    <row r="162" spans="1:20" s="115" customFormat="1" ht="15" hidden="1" customHeight="1" x14ac:dyDescent="0.2">
      <c r="A162" s="65"/>
      <c r="B162" s="113"/>
      <c r="C162" s="114">
        <v>6569</v>
      </c>
      <c r="D162" s="68" t="s">
        <v>47</v>
      </c>
      <c r="E162" s="69"/>
      <c r="F162" s="69"/>
      <c r="G162" s="116"/>
      <c r="H162" s="117"/>
      <c r="I162" s="80">
        <f t="shared" si="76"/>
        <v>0</v>
      </c>
      <c r="J162" s="73"/>
      <c r="K162" s="72"/>
      <c r="L162" s="28"/>
      <c r="M162" s="28"/>
      <c r="N162" s="26">
        <v>0</v>
      </c>
      <c r="O162" s="72"/>
      <c r="P162" s="108"/>
      <c r="Q162" s="106"/>
      <c r="R162" s="26"/>
      <c r="S162" s="257">
        <f>SUM(N162,R162)</f>
        <v>0</v>
      </c>
      <c r="T162" s="116"/>
    </row>
    <row r="163" spans="1:20" s="137" customFormat="1" ht="4.5" hidden="1" customHeight="1" x14ac:dyDescent="0.2">
      <c r="A163" s="127"/>
      <c r="B163" s="128"/>
      <c r="C163" s="129"/>
      <c r="D163" s="130"/>
      <c r="E163" s="131"/>
      <c r="F163" s="131"/>
      <c r="G163" s="132"/>
      <c r="H163" s="133"/>
      <c r="I163" s="214"/>
      <c r="J163" s="134"/>
      <c r="K163" s="118"/>
      <c r="L163" s="135"/>
      <c r="M163" s="135"/>
      <c r="N163" s="50"/>
      <c r="O163" s="118"/>
      <c r="P163" s="136"/>
      <c r="Q163" s="136"/>
      <c r="R163" s="50"/>
      <c r="S163" s="133"/>
      <c r="T163" s="116"/>
    </row>
    <row r="164" spans="1:20" s="100" customFormat="1" ht="17.100000000000001" customHeight="1" x14ac:dyDescent="0.2">
      <c r="A164" s="198"/>
      <c r="B164" s="199"/>
      <c r="C164" s="200"/>
      <c r="D164" s="201"/>
      <c r="E164" s="314" t="s">
        <v>9</v>
      </c>
      <c r="F164" s="202">
        <f>SUM(F166:F167)</f>
        <v>0</v>
      </c>
      <c r="G164" s="203"/>
      <c r="H164" s="203"/>
      <c r="I164" s="216">
        <f>SUM(I166:I167)</f>
        <v>246626854</v>
      </c>
      <c r="J164" s="149">
        <f t="shared" ref="J164:O164" si="77">SUM(J166:J167)</f>
        <v>0</v>
      </c>
      <c r="K164" s="149">
        <f t="shared" si="77"/>
        <v>211588144</v>
      </c>
      <c r="L164" s="149">
        <f t="shared" si="77"/>
        <v>0</v>
      </c>
      <c r="M164" s="149">
        <f t="shared" si="77"/>
        <v>0</v>
      </c>
      <c r="N164" s="149">
        <f t="shared" si="77"/>
        <v>25094900</v>
      </c>
      <c r="O164" s="149">
        <f t="shared" si="77"/>
        <v>35038710</v>
      </c>
      <c r="P164" s="112"/>
      <c r="Q164" s="112"/>
      <c r="R164" s="23"/>
      <c r="S164" s="112"/>
      <c r="T164" s="104"/>
    </row>
    <row r="165" spans="1:20" s="100" customFormat="1" ht="17.100000000000001" customHeight="1" x14ac:dyDescent="0.2">
      <c r="A165" s="138"/>
      <c r="B165" s="139"/>
      <c r="C165" s="140"/>
      <c r="D165" s="141"/>
      <c r="E165" s="315" t="s">
        <v>22</v>
      </c>
      <c r="F165" s="142"/>
      <c r="G165" s="107"/>
      <c r="H165" s="107"/>
      <c r="I165" s="217"/>
      <c r="J165" s="27"/>
      <c r="K165" s="26"/>
      <c r="L165" s="27"/>
      <c r="M165" s="27"/>
      <c r="N165" s="79">
        <f>SUM(K165-L165+M165)</f>
        <v>0</v>
      </c>
      <c r="O165" s="79"/>
      <c r="P165" s="112"/>
      <c r="Q165" s="112"/>
      <c r="R165" s="23"/>
      <c r="S165" s="112"/>
      <c r="T165" s="104"/>
    </row>
    <row r="166" spans="1:20" s="100" customFormat="1" ht="17.100000000000001" customHeight="1" x14ac:dyDescent="0.2">
      <c r="A166" s="138"/>
      <c r="B166" s="139"/>
      <c r="C166" s="140"/>
      <c r="D166" s="141"/>
      <c r="E166" s="316" t="s">
        <v>10</v>
      </c>
      <c r="F166" s="34">
        <f>SUM(F9)</f>
        <v>0</v>
      </c>
      <c r="G166" s="107"/>
      <c r="H166" s="107"/>
      <c r="I166" s="217">
        <f>SUM(I9)</f>
        <v>218691994</v>
      </c>
      <c r="J166" s="27"/>
      <c r="K166" s="26">
        <f>SUM(K9)</f>
        <v>186493244</v>
      </c>
      <c r="L166" s="27"/>
      <c r="M166" s="27"/>
      <c r="N166" s="79"/>
      <c r="O166" s="79">
        <f>SUM(O9)</f>
        <v>32198750</v>
      </c>
      <c r="P166" s="112"/>
      <c r="Q166" s="112"/>
      <c r="R166" s="23"/>
      <c r="S166" s="112"/>
      <c r="T166" s="104"/>
    </row>
    <row r="167" spans="1:20" s="100" customFormat="1" ht="17.100000000000001" customHeight="1" x14ac:dyDescent="0.2">
      <c r="A167" s="143"/>
      <c r="B167" s="144"/>
      <c r="C167" s="145"/>
      <c r="D167" s="146"/>
      <c r="E167" s="317" t="s">
        <v>11</v>
      </c>
      <c r="F167" s="49">
        <f>SUM(F10)</f>
        <v>0</v>
      </c>
      <c r="G167" s="109"/>
      <c r="H167" s="109"/>
      <c r="I167" s="218">
        <f>SUM(I10)</f>
        <v>27934860</v>
      </c>
      <c r="J167" s="51"/>
      <c r="K167" s="50">
        <f>SUM(K10)</f>
        <v>25094900</v>
      </c>
      <c r="L167" s="51"/>
      <c r="M167" s="51"/>
      <c r="N167" s="204">
        <f>SUM(K167-L167+M167)</f>
        <v>25094900</v>
      </c>
      <c r="O167" s="204">
        <f>SUM(O10)</f>
        <v>2839960</v>
      </c>
      <c r="P167" s="112"/>
      <c r="Q167" s="112"/>
      <c r="R167" s="23"/>
      <c r="S167" s="112"/>
      <c r="T167" s="104"/>
    </row>
    <row r="168" spans="1:20" s="100" customFormat="1" x14ac:dyDescent="0.2">
      <c r="A168" s="107"/>
      <c r="B168" s="107"/>
      <c r="C168" s="147"/>
      <c r="D168" s="107"/>
      <c r="E168" s="107"/>
      <c r="F168" s="107"/>
      <c r="I168" s="219"/>
      <c r="O168" s="203"/>
      <c r="P168" s="142"/>
      <c r="Q168" s="112"/>
      <c r="R168" s="112"/>
      <c r="S168" s="104"/>
      <c r="T168" s="107"/>
    </row>
    <row r="169" spans="1:20" s="100" customFormat="1" hidden="1" x14ac:dyDescent="0.2">
      <c r="A169" s="107"/>
      <c r="B169" s="107"/>
      <c r="C169" s="147"/>
      <c r="D169" s="107"/>
      <c r="E169" s="107"/>
      <c r="F169" s="107"/>
      <c r="I169" s="220">
        <f>SUMIF(C28:C162,"&gt;6190",I28:I162)</f>
        <v>28104860</v>
      </c>
      <c r="J169" s="148"/>
      <c r="K169" s="148"/>
      <c r="L169" s="148"/>
      <c r="M169" s="148"/>
      <c r="N169" s="148"/>
      <c r="O169" s="275"/>
      <c r="P169" s="142"/>
      <c r="Q169" s="112"/>
      <c r="R169" s="112"/>
      <c r="S169" s="104"/>
      <c r="T169" s="107"/>
    </row>
    <row r="170" spans="1:20" s="100" customFormat="1" hidden="1" x14ac:dyDescent="0.2">
      <c r="A170" s="107"/>
      <c r="B170" s="107"/>
      <c r="C170" s="147"/>
      <c r="D170" s="107"/>
      <c r="E170" s="171" t="s">
        <v>9</v>
      </c>
      <c r="F170" s="172"/>
      <c r="G170" s="173"/>
      <c r="H170" s="173"/>
      <c r="I170" s="221">
        <f t="shared" ref="I170:Q170" si="78">SUM(I7)</f>
        <v>246626854</v>
      </c>
      <c r="J170" s="174">
        <f t="shared" si="78"/>
        <v>0</v>
      </c>
      <c r="K170" s="174">
        <f t="shared" si="78"/>
        <v>211588144</v>
      </c>
      <c r="L170" s="174">
        <f t="shared" si="78"/>
        <v>0</v>
      </c>
      <c r="M170" s="174">
        <f t="shared" si="78"/>
        <v>0</v>
      </c>
      <c r="N170" s="174">
        <f t="shared" si="78"/>
        <v>6539160</v>
      </c>
      <c r="O170" s="276">
        <f t="shared" si="78"/>
        <v>35038710</v>
      </c>
      <c r="P170" s="259">
        <f t="shared" si="78"/>
        <v>0</v>
      </c>
      <c r="Q170" s="260">
        <f t="shared" si="78"/>
        <v>0</v>
      </c>
      <c r="R170" s="260"/>
      <c r="S170" s="285">
        <f>SUM(S7)</f>
        <v>5199200</v>
      </c>
      <c r="T170" s="107"/>
    </row>
    <row r="171" spans="1:20" s="100" customFormat="1" hidden="1" x14ac:dyDescent="0.2">
      <c r="A171" s="107"/>
      <c r="B171" s="107"/>
      <c r="C171" s="147"/>
      <c r="D171" s="107"/>
      <c r="E171" s="175" t="s">
        <v>25</v>
      </c>
      <c r="F171" s="172"/>
      <c r="G171" s="173"/>
      <c r="H171" s="173"/>
      <c r="I171" s="222">
        <f t="shared" ref="I171:Q171" si="79">SUM(I9)</f>
        <v>218691994</v>
      </c>
      <c r="J171" s="176">
        <f t="shared" si="79"/>
        <v>0</v>
      </c>
      <c r="K171" s="176">
        <f t="shared" si="79"/>
        <v>186493244</v>
      </c>
      <c r="L171" s="176">
        <f t="shared" si="79"/>
        <v>0</v>
      </c>
      <c r="M171" s="176">
        <f t="shared" si="79"/>
        <v>0</v>
      </c>
      <c r="N171" s="176">
        <f t="shared" si="79"/>
        <v>5199200</v>
      </c>
      <c r="O171" s="277">
        <f t="shared" si="79"/>
        <v>32198750</v>
      </c>
      <c r="P171" s="261">
        <f t="shared" si="79"/>
        <v>0</v>
      </c>
      <c r="Q171" s="262">
        <f t="shared" si="79"/>
        <v>0</v>
      </c>
      <c r="R171" s="262"/>
      <c r="S171" s="286">
        <f>SUM(S9)</f>
        <v>5199200</v>
      </c>
      <c r="T171" s="107"/>
    </row>
    <row r="172" spans="1:20" s="100" customFormat="1" hidden="1" x14ac:dyDescent="0.2">
      <c r="A172" s="107"/>
      <c r="B172" s="107"/>
      <c r="C172" s="147"/>
      <c r="D172" s="107"/>
      <c r="E172" s="175" t="s">
        <v>26</v>
      </c>
      <c r="F172" s="172"/>
      <c r="G172" s="173"/>
      <c r="H172" s="173"/>
      <c r="I172" s="222">
        <f t="shared" ref="I172:Q172" si="80">SUM(I10)</f>
        <v>27934860</v>
      </c>
      <c r="J172" s="176">
        <f t="shared" si="80"/>
        <v>0</v>
      </c>
      <c r="K172" s="176">
        <f t="shared" si="80"/>
        <v>25094900</v>
      </c>
      <c r="L172" s="176">
        <f t="shared" si="80"/>
        <v>0</v>
      </c>
      <c r="M172" s="176">
        <f t="shared" si="80"/>
        <v>0</v>
      </c>
      <c r="N172" s="176">
        <f t="shared" si="80"/>
        <v>1339960</v>
      </c>
      <c r="O172" s="277">
        <f t="shared" si="80"/>
        <v>2839960</v>
      </c>
      <c r="P172" s="261">
        <f t="shared" si="80"/>
        <v>0</v>
      </c>
      <c r="Q172" s="262">
        <f t="shared" si="80"/>
        <v>0</v>
      </c>
      <c r="R172" s="262"/>
      <c r="S172" s="286">
        <f>SUM(S10)</f>
        <v>0</v>
      </c>
      <c r="T172" s="107"/>
    </row>
    <row r="173" spans="1:20" s="100" customFormat="1" hidden="1" x14ac:dyDescent="0.2">
      <c r="A173" s="107"/>
      <c r="B173" s="107"/>
      <c r="C173" s="147"/>
      <c r="D173" s="107"/>
      <c r="E173" s="177"/>
      <c r="F173" s="107"/>
      <c r="I173" s="219"/>
      <c r="O173" s="107"/>
      <c r="P173" s="142"/>
      <c r="Q173" s="112"/>
      <c r="R173" s="112"/>
      <c r="S173" s="104"/>
      <c r="T173" s="107"/>
    </row>
    <row r="174" spans="1:20" s="100" customFormat="1" ht="30" hidden="1" x14ac:dyDescent="0.2">
      <c r="A174" s="107"/>
      <c r="B174" s="107"/>
      <c r="C174" s="147"/>
      <c r="D174" s="107"/>
      <c r="E174" s="178" t="s">
        <v>55</v>
      </c>
      <c r="F174" s="107"/>
      <c r="I174" s="222">
        <f>SUMIF(C14:C162,"&gt;6190",I14:I162)</f>
        <v>28104860</v>
      </c>
      <c r="J174" s="176">
        <f>SUMIF(D14:D162,"&gt;6190",J14:J162)</f>
        <v>0</v>
      </c>
      <c r="K174" s="176">
        <f>SUMIF(C14:C162,"&gt;6190",K14:K162)</f>
        <v>0</v>
      </c>
      <c r="L174" s="176">
        <f>SUMIF(C14:C162,"&gt;6190",L14:L162)</f>
        <v>0</v>
      </c>
      <c r="M174" s="176">
        <f>SUMIF(C14:C162,"&gt;6190",M14:M162)</f>
        <v>0</v>
      </c>
      <c r="N174" s="176">
        <f>SUMIF(C14:C162,"&gt;6190",N14:N162)</f>
        <v>0</v>
      </c>
      <c r="O174" s="277">
        <f>SUMIF(C14:C162,"&gt;6190",O14:O162)</f>
        <v>28104860</v>
      </c>
      <c r="P174" s="261">
        <f>SUMIF(C14:C162,"&gt;6190",P14:P162)</f>
        <v>0</v>
      </c>
      <c r="Q174" s="262">
        <f>SUMIF(C14:C162,"&gt;6190",Q14:Q162)</f>
        <v>0</v>
      </c>
      <c r="R174" s="262"/>
      <c r="S174" s="286">
        <f>SUMIF(C14:C162,"&gt;6190",S14:S162)</f>
        <v>0</v>
      </c>
      <c r="T174" s="107"/>
    </row>
    <row r="175" spans="1:20" s="100" customFormat="1" hidden="1" x14ac:dyDescent="0.2">
      <c r="A175" s="107"/>
      <c r="B175" s="107"/>
      <c r="C175" s="147"/>
      <c r="D175" s="107"/>
      <c r="E175" s="178" t="s">
        <v>49</v>
      </c>
      <c r="F175" s="107"/>
      <c r="I175" s="222">
        <f>SUMIF(C14:C162,"&lt;6190",I14:J162)</f>
        <v>218521994</v>
      </c>
      <c r="J175" s="176">
        <f>SUMIF(D19:D162,"&lt;6190",J19:J162)</f>
        <v>0</v>
      </c>
      <c r="K175" s="176">
        <f>SUMIF(C14:C162,"&lt;6190",K14:K162)</f>
        <v>211588144</v>
      </c>
      <c r="L175" s="179">
        <f>SUMIF(C14:C162,"&lt;6190",L14:L162)</f>
        <v>0</v>
      </c>
      <c r="M175" s="179">
        <f>SUMIF(C14:C162,"&lt;6190",M14:M162)</f>
        <v>0</v>
      </c>
      <c r="N175" s="176">
        <f>SUMIF(C14:C162,"&lt;6190",N14:N162)</f>
        <v>5199200</v>
      </c>
      <c r="O175" s="277">
        <f>SUMIF(C14:C162,"&lt;6190",O14:O162)</f>
        <v>6933850</v>
      </c>
      <c r="P175" s="274">
        <f>SUMIF(C14:C162,"&lt;6190",P14:P162)</f>
        <v>0</v>
      </c>
      <c r="Q175" s="263">
        <f>SUMIF(C14:C162,"&lt;6190",Q14:Q162)</f>
        <v>0</v>
      </c>
      <c r="R175" s="262"/>
      <c r="S175" s="286">
        <f>SUMIF(C14:C162,"&lt;6190",S14:S162)</f>
        <v>5199200</v>
      </c>
      <c r="T175" s="107"/>
    </row>
    <row r="176" spans="1:20" s="100" customFormat="1" ht="13.5" hidden="1" customHeight="1" x14ac:dyDescent="0.2">
      <c r="A176" s="107"/>
      <c r="B176" s="107"/>
      <c r="C176" s="147"/>
      <c r="D176" s="107"/>
      <c r="E176" s="180" t="s">
        <v>21</v>
      </c>
      <c r="F176" s="107"/>
      <c r="I176" s="223">
        <f>SUM(I174:I175)</f>
        <v>246626854</v>
      </c>
      <c r="J176" s="181">
        <f t="shared" ref="J176:S176" si="81">SUM(J174:J175)</f>
        <v>0</v>
      </c>
      <c r="K176" s="181">
        <f>SUM(K174:K175)</f>
        <v>211588144</v>
      </c>
      <c r="L176" s="174">
        <f t="shared" si="81"/>
        <v>0</v>
      </c>
      <c r="M176" s="174">
        <f>SUM(M174:M175)</f>
        <v>0</v>
      </c>
      <c r="N176" s="181">
        <f>SUM(N174:N175)</f>
        <v>5199200</v>
      </c>
      <c r="O176" s="278">
        <f t="shared" si="81"/>
        <v>35038710</v>
      </c>
      <c r="P176" s="259">
        <f t="shared" si="81"/>
        <v>0</v>
      </c>
      <c r="Q176" s="260">
        <f t="shared" si="81"/>
        <v>0</v>
      </c>
      <c r="R176" s="265"/>
      <c r="S176" s="287">
        <f t="shared" si="81"/>
        <v>5199200</v>
      </c>
      <c r="T176" s="107"/>
    </row>
    <row r="177" spans="1:20" s="100" customFormat="1" hidden="1" x14ac:dyDescent="0.2">
      <c r="A177" s="107"/>
      <c r="B177" s="107"/>
      <c r="C177" s="147"/>
      <c r="D177" s="107"/>
      <c r="E177" s="182" t="s">
        <v>29</v>
      </c>
      <c r="F177" s="107"/>
      <c r="I177" s="221">
        <f t="shared" ref="I177:Q177" si="82">SUM(I7-I176)</f>
        <v>0</v>
      </c>
      <c r="J177" s="183">
        <f t="shared" si="82"/>
        <v>0</v>
      </c>
      <c r="K177" s="183">
        <f t="shared" si="82"/>
        <v>0</v>
      </c>
      <c r="L177" s="183">
        <f t="shared" si="82"/>
        <v>0</v>
      </c>
      <c r="M177" s="183">
        <f t="shared" si="82"/>
        <v>0</v>
      </c>
      <c r="N177" s="183">
        <f t="shared" si="82"/>
        <v>1339960</v>
      </c>
      <c r="O177" s="279">
        <f t="shared" si="82"/>
        <v>0</v>
      </c>
      <c r="P177" s="266">
        <f t="shared" si="82"/>
        <v>0</v>
      </c>
      <c r="Q177" s="267">
        <f t="shared" si="82"/>
        <v>0</v>
      </c>
      <c r="R177" s="267"/>
      <c r="S177" s="288">
        <f>SUM(S7-S176)</f>
        <v>0</v>
      </c>
      <c r="T177" s="107"/>
    </row>
    <row r="178" spans="1:20" s="100" customFormat="1" hidden="1" x14ac:dyDescent="0.2">
      <c r="A178" s="107"/>
      <c r="B178" s="107"/>
      <c r="C178" s="147"/>
      <c r="D178" s="107"/>
      <c r="E178" s="184"/>
      <c r="F178" s="107"/>
      <c r="I178" s="220"/>
      <c r="J178" s="148"/>
      <c r="K178" s="148"/>
      <c r="L178" s="148"/>
      <c r="M178" s="148"/>
      <c r="N178" s="148"/>
      <c r="O178" s="275"/>
      <c r="P178" s="102"/>
      <c r="Q178" s="105"/>
      <c r="R178" s="105"/>
      <c r="S178" s="289"/>
      <c r="T178" s="107"/>
    </row>
    <row r="179" spans="1:20" s="100" customFormat="1" hidden="1" x14ac:dyDescent="0.2">
      <c r="A179" s="107"/>
      <c r="B179" s="107"/>
      <c r="C179" s="147"/>
      <c r="D179" s="107"/>
      <c r="E179" s="185" t="s">
        <v>77</v>
      </c>
      <c r="F179" s="186"/>
      <c r="G179" s="187"/>
      <c r="H179" s="187"/>
      <c r="I179" s="222">
        <f>SUMIF(C19:C162,"=2479",I19:I162)</f>
        <v>0</v>
      </c>
      <c r="J179" s="176">
        <f>SUMIF(D19:D162,"=2479",J19:J162)</f>
        <v>0</v>
      </c>
      <c r="K179" s="176">
        <f>SUMIF(C19:C162,"=2479",K19:K162)</f>
        <v>0</v>
      </c>
      <c r="L179" s="176">
        <f>SUMIF(C19:C162,"=2479",L19:L162)</f>
        <v>0</v>
      </c>
      <c r="M179" s="176">
        <f>SUMIF(C19:C162,"=2479",M19:M162)</f>
        <v>0</v>
      </c>
      <c r="N179" s="176">
        <f>SUMIF(C19:C162,"=2479",N19:N162)</f>
        <v>0</v>
      </c>
      <c r="O179" s="277">
        <f>SUMIF(C19:C162,"=2479",O19:O162)</f>
        <v>0</v>
      </c>
      <c r="P179" s="261">
        <f ca="1">SUMIF(C18:C162,"=2479",P19:P162)</f>
        <v>0</v>
      </c>
      <c r="Q179" s="262">
        <f ca="1">SUMIF(C18:C162,"=2479",Q19:Q162)</f>
        <v>0</v>
      </c>
      <c r="R179" s="262"/>
      <c r="S179" s="286">
        <f>SUMIF(C19:C162,"=2479",S19:S162)</f>
        <v>0</v>
      </c>
      <c r="T179" s="107"/>
    </row>
    <row r="180" spans="1:20" s="100" customFormat="1" hidden="1" x14ac:dyDescent="0.2">
      <c r="A180" s="107"/>
      <c r="B180" s="107"/>
      <c r="C180" s="147"/>
      <c r="D180" s="107"/>
      <c r="E180" s="185" t="s">
        <v>56</v>
      </c>
      <c r="F180" s="107"/>
      <c r="I180" s="222">
        <f>SUMIF(C14:C162,"=2480",I14:I162)</f>
        <v>211588144</v>
      </c>
      <c r="J180" s="176">
        <f>SUMIF(D19:D162,"=2480",J19:J162)</f>
        <v>0</v>
      </c>
      <c r="K180" s="176">
        <f>SUMIF(C14:C162,"=2480",K14:K162)</f>
        <v>211588144</v>
      </c>
      <c r="L180" s="176">
        <f>SUMIF(C14:C162,"=2480",L14:L162)</f>
        <v>0</v>
      </c>
      <c r="M180" s="176">
        <f>SUMIF(C14:C162,"=2480",M14:M162)</f>
        <v>0</v>
      </c>
      <c r="N180" s="176">
        <f>SUMIF(C14:C162,"=2480",N14:N162)</f>
        <v>5199200</v>
      </c>
      <c r="O180" s="277">
        <f>SUMIF(C14:C162,"=2480",O14:O162)</f>
        <v>0</v>
      </c>
      <c r="P180" s="261">
        <f>SUMIF(C14:C162,"=2480",P14:P162)</f>
        <v>0</v>
      </c>
      <c r="Q180" s="262">
        <f>SUMIF(C14:C162,"=2480",Q14:Q162)</f>
        <v>0</v>
      </c>
      <c r="R180" s="262"/>
      <c r="S180" s="286">
        <f>SUMIF(C14:C162,"=2480",S14:S162)</f>
        <v>5199200</v>
      </c>
      <c r="T180" s="107"/>
    </row>
    <row r="181" spans="1:20" s="100" customFormat="1" ht="12.75" hidden="1" customHeight="1" x14ac:dyDescent="0.2">
      <c r="A181" s="107"/>
      <c r="B181" s="107"/>
      <c r="C181" s="147"/>
      <c r="D181" s="107"/>
      <c r="E181" s="188" t="s">
        <v>75</v>
      </c>
      <c r="F181" s="189"/>
      <c r="G181" s="190"/>
      <c r="H181" s="190"/>
      <c r="I181" s="222">
        <f>SUMIF(C14:C162,"=2800",I14:J162)</f>
        <v>6933850</v>
      </c>
      <c r="J181" s="191">
        <f>SUMIF(D14:D162,"=2800",J14:K162)</f>
        <v>0</v>
      </c>
      <c r="K181" s="191">
        <f>SUMIF(C14:C162,"=2800",K14:K162)</f>
        <v>0</v>
      </c>
      <c r="L181" s="191">
        <f>SUMIF(C14:C162,"=2800",L14:L162)</f>
        <v>0</v>
      </c>
      <c r="M181" s="191">
        <f>SUMIF(C14:C162,"=2800",M14:M162)</f>
        <v>0</v>
      </c>
      <c r="N181" s="191">
        <f>SUMIF(C14:C162,"=2800",N14:N162)</f>
        <v>0</v>
      </c>
      <c r="O181" s="280">
        <f>SUMIF(C14:C162,"=2800",O14:O162)</f>
        <v>6933850</v>
      </c>
      <c r="P181" s="268">
        <f>SUMIF(C14:C162,"=2800",P14:P162)</f>
        <v>0</v>
      </c>
      <c r="Q181" s="269">
        <f>SUMIF(C14:C162,"=2800",Q14:Q162)</f>
        <v>0</v>
      </c>
      <c r="R181" s="269"/>
      <c r="S181" s="290">
        <f>SUMIF(C14:C162,"=2800",S14:S162)</f>
        <v>0</v>
      </c>
      <c r="T181" s="298">
        <f>SUM(S182:S184)</f>
        <v>0</v>
      </c>
    </row>
    <row r="182" spans="1:20" s="100" customFormat="1" hidden="1" x14ac:dyDescent="0.2">
      <c r="A182" s="107"/>
      <c r="B182" s="107"/>
      <c r="C182" s="147"/>
      <c r="D182" s="107"/>
      <c r="E182" s="188" t="s">
        <v>70</v>
      </c>
      <c r="F182" s="189"/>
      <c r="G182" s="190"/>
      <c r="H182" s="190"/>
      <c r="I182" s="222">
        <f>SUMIF(C18:C162,"=2805",I18:I162)</f>
        <v>0</v>
      </c>
      <c r="J182" s="191">
        <f>SUMIF(D18:D162,"=2805",J18:J162)</f>
        <v>0</v>
      </c>
      <c r="K182" s="191">
        <f>SUMIF(C18:C162,"=2805",K18:K162)</f>
        <v>0</v>
      </c>
      <c r="L182" s="191">
        <f>SUMIF(C18:C162,"=2805",L18:L162)</f>
        <v>0</v>
      </c>
      <c r="M182" s="191">
        <f>SUMIF(C19:C162,"=2805",M18:M162)</f>
        <v>0</v>
      </c>
      <c r="N182" s="191">
        <f>SUMIF(C18:C162,"=2805",N18:N162)</f>
        <v>0</v>
      </c>
      <c r="O182" s="280">
        <f>SUMIF(C18:C162,"=2805",O18:O162)</f>
        <v>0</v>
      </c>
      <c r="P182" s="268">
        <f>SUMIF(C18:C162,"=2805",P18:P162)</f>
        <v>0</v>
      </c>
      <c r="Q182" s="269">
        <f>SUMIF(C18:C162,"=2805",Q18:Q162)</f>
        <v>0</v>
      </c>
      <c r="R182" s="269"/>
      <c r="S182" s="290">
        <f>SUMIF(C18:C162,"=2805",S18:S162)</f>
        <v>0</v>
      </c>
      <c r="T182" s="298"/>
    </row>
    <row r="183" spans="1:20" s="100" customFormat="1" hidden="1" x14ac:dyDescent="0.2">
      <c r="A183" s="107"/>
      <c r="B183" s="107"/>
      <c r="C183" s="147"/>
      <c r="D183" s="107"/>
      <c r="E183" s="188" t="s">
        <v>71</v>
      </c>
      <c r="F183" s="189"/>
      <c r="G183" s="190"/>
      <c r="H183" s="190"/>
      <c r="I183" s="222">
        <f>SUMIF(C19:C162,"=2806",I19:I162)</f>
        <v>0</v>
      </c>
      <c r="J183" s="191">
        <f>SUMIF(D19:D162,"=2806",J19:J162)</f>
        <v>0</v>
      </c>
      <c r="K183" s="191">
        <f>SUMIF(C19:C162,"=2806",K19:K162)</f>
        <v>0</v>
      </c>
      <c r="L183" s="191">
        <f>SUMIF(C19:C162,"=2806",L19:L162)</f>
        <v>0</v>
      </c>
      <c r="M183" s="191">
        <f>SUMIF(C19:C162,"=2806",M19:M162)</f>
        <v>0</v>
      </c>
      <c r="N183" s="191">
        <f>SUMIF(C19:C162,"=2806",N19:N162)</f>
        <v>0</v>
      </c>
      <c r="O183" s="280">
        <f>SUMIF(C19:C162,"=2806",O19:O162)</f>
        <v>0</v>
      </c>
      <c r="P183" s="268">
        <f>SUMIF(C14:C162,"=2806",P14:P162)</f>
        <v>0</v>
      </c>
      <c r="Q183" s="269">
        <f>SUMIF(C18:C162,"=2806",Q18:Q162)</f>
        <v>0</v>
      </c>
      <c r="R183" s="269"/>
      <c r="S183" s="290">
        <f>SUMIF(C19:C162,"=2806",S19:S162)</f>
        <v>0</v>
      </c>
      <c r="T183" s="298"/>
    </row>
    <row r="184" spans="1:20" s="100" customFormat="1" hidden="1" x14ac:dyDescent="0.2">
      <c r="A184" s="107"/>
      <c r="B184" s="107"/>
      <c r="C184" s="147"/>
      <c r="D184" s="107"/>
      <c r="E184" s="188" t="s">
        <v>72</v>
      </c>
      <c r="F184" s="189"/>
      <c r="G184" s="190"/>
      <c r="H184" s="190"/>
      <c r="I184" s="222">
        <f>SUMIF(C18:C162,"=2807",I18:I162)</f>
        <v>0</v>
      </c>
      <c r="J184" s="191">
        <f>SUMIF(D19:D162,"=2807",J18:J162)</f>
        <v>0</v>
      </c>
      <c r="K184" s="191">
        <f>SUMIF(C18:C162,"=2807",K18:K162)</f>
        <v>0</v>
      </c>
      <c r="L184" s="191">
        <f>SUMIF(C18:C162,"=2807",L18:L162)</f>
        <v>0</v>
      </c>
      <c r="M184" s="191">
        <f>SUMIF(C18:C162,"=2807",M18:M162)</f>
        <v>0</v>
      </c>
      <c r="N184" s="191">
        <f>SUMIF(C18:C162,"=2807",N18:N162)</f>
        <v>0</v>
      </c>
      <c r="O184" s="280">
        <f>SUMIF(C18:C162,"=2807",O18:O162)</f>
        <v>0</v>
      </c>
      <c r="P184" s="268">
        <f>SUMIF(C18:C162,"=2807",P18:P162)</f>
        <v>0</v>
      </c>
      <c r="Q184" s="269">
        <f>SUMIF(C18:C162,"=2807",Q18:Q162)</f>
        <v>0</v>
      </c>
      <c r="R184" s="269"/>
      <c r="S184" s="290">
        <f>SUMIF(C18:C162,"=2807",S18:S162)</f>
        <v>0</v>
      </c>
      <c r="T184" s="298"/>
    </row>
    <row r="185" spans="1:20" s="100" customFormat="1" hidden="1" x14ac:dyDescent="0.2">
      <c r="A185" s="107"/>
      <c r="B185" s="107"/>
      <c r="C185" s="147"/>
      <c r="D185" s="107"/>
      <c r="E185" s="185" t="s">
        <v>57</v>
      </c>
      <c r="F185" s="107"/>
      <c r="I185" s="222">
        <f>SUMIF(C19:C162,"=6220",I19:I162)</f>
        <v>11304000</v>
      </c>
      <c r="J185" s="176">
        <f>SUMIF(D19:D162,"=6220",J19:J162)</f>
        <v>0</v>
      </c>
      <c r="K185" s="176">
        <f>SUMIF(C19:C162,"=6220",K19:K162)</f>
        <v>0</v>
      </c>
      <c r="L185" s="176">
        <f>SUMIF(F19:F162,"=6220",L19:L162)</f>
        <v>0</v>
      </c>
      <c r="M185" s="176">
        <f>SUMIF(C19:C162,"=6220",M19:M162)</f>
        <v>0</v>
      </c>
      <c r="N185" s="176">
        <f>SUMIF(C19:C162,"=6220",N19:N162)</f>
        <v>0</v>
      </c>
      <c r="O185" s="277">
        <f>SUMIF(C19:C162,"=6220",O19:O162)</f>
        <v>11304000</v>
      </c>
      <c r="P185" s="261">
        <f>SUMIF(C19:C162,"=6220",P19:P162)</f>
        <v>0</v>
      </c>
      <c r="Q185" s="262">
        <f>SUMIF(C19:C162,"=6220",Q19:Q162)</f>
        <v>0</v>
      </c>
      <c r="R185" s="262"/>
      <c r="S185" s="286">
        <f>SUMIF(C19:C162,"=6220",S19:S162)</f>
        <v>0</v>
      </c>
      <c r="T185" s="296">
        <f>SUM(S185:S188)</f>
        <v>0</v>
      </c>
    </row>
    <row r="186" spans="1:20" s="100" customFormat="1" hidden="1" x14ac:dyDescent="0.2">
      <c r="A186" s="107"/>
      <c r="B186" s="107"/>
      <c r="C186" s="147"/>
      <c r="D186" s="107"/>
      <c r="E186" s="185" t="s">
        <v>76</v>
      </c>
      <c r="F186" s="107"/>
      <c r="I186" s="222">
        <f>SUMIF(C19:C162,"=6226",I19:I162)</f>
        <v>0</v>
      </c>
      <c r="J186" s="176">
        <f>SUMIF(D19:D162,"=6226",J19:J162)</f>
        <v>0</v>
      </c>
      <c r="K186" s="176">
        <f>SUMIF(C19:C162,"=6226",K19:K162)</f>
        <v>0</v>
      </c>
      <c r="L186" s="176">
        <f>SUMIF(C19:C162,"=6226",L19:L162)</f>
        <v>0</v>
      </c>
      <c r="M186" s="176">
        <f>SUMIF(C19:C162,"=6226",M19:M162)</f>
        <v>0</v>
      </c>
      <c r="N186" s="176">
        <f>SUMIF(C19:C162,"=6226",N19:N162)</f>
        <v>0</v>
      </c>
      <c r="O186" s="277">
        <f>SUMIF(C19:C162,"=6226",O19:O162)</f>
        <v>0</v>
      </c>
      <c r="P186" s="261">
        <f>SUMIF(C19:C162,"=6226",P19:P162)</f>
        <v>0</v>
      </c>
      <c r="Q186" s="262">
        <f>SUMIF(C19:C162,"=6226",Q19:Q162)</f>
        <v>0</v>
      </c>
      <c r="R186" s="262"/>
      <c r="S186" s="286">
        <f>SUMIF(C19:C162,"=6226",S19:S162)</f>
        <v>0</v>
      </c>
      <c r="T186" s="296"/>
    </row>
    <row r="187" spans="1:20" s="100" customFormat="1" hidden="1" x14ac:dyDescent="0.2">
      <c r="A187" s="107"/>
      <c r="B187" s="107"/>
      <c r="C187" s="147"/>
      <c r="D187" s="107"/>
      <c r="E187" s="185" t="s">
        <v>67</v>
      </c>
      <c r="F187" s="107"/>
      <c r="I187" s="222">
        <f>SUMIF(C19:C162,"=6227",I19:I162)</f>
        <v>0</v>
      </c>
      <c r="J187" s="176">
        <f>SUMIF(D19:D162,"=6227",J19:J162)</f>
        <v>0</v>
      </c>
      <c r="K187" s="176">
        <f>SUMIF(C19:C162,"=6227",K19:K162)</f>
        <v>0</v>
      </c>
      <c r="L187" s="176">
        <f>SUMIF(C19:C162,"=6227",L19:L162)</f>
        <v>0</v>
      </c>
      <c r="M187" s="176">
        <f>SUMIF(C19:C162,"=6227",M19:M162)</f>
        <v>0</v>
      </c>
      <c r="N187" s="176">
        <f>SUMIF(C19:C162,"=6227",N19:N162)</f>
        <v>0</v>
      </c>
      <c r="O187" s="277">
        <f>SUMIF(C19:C162,"=6227",O19:O162)</f>
        <v>0</v>
      </c>
      <c r="P187" s="261">
        <f>SUMIF(C19:C162,"=6227",P19:P162)</f>
        <v>0</v>
      </c>
      <c r="Q187" s="262">
        <f>SUMIF(C19:C162,"=6227",Q19:Q162)</f>
        <v>0</v>
      </c>
      <c r="R187" s="262"/>
      <c r="S187" s="286">
        <f>SUMIF(C19:C162,"=6227",S19:S162)</f>
        <v>0</v>
      </c>
      <c r="T187" s="296"/>
    </row>
    <row r="188" spans="1:20" s="100" customFormat="1" hidden="1" x14ac:dyDescent="0.2">
      <c r="A188" s="107"/>
      <c r="B188" s="107"/>
      <c r="C188" s="147"/>
      <c r="D188" s="107"/>
      <c r="E188" s="185" t="s">
        <v>61</v>
      </c>
      <c r="F188" s="107"/>
      <c r="I188" s="222">
        <f>SUMIF(C19:C162,"=6229",I19:I162)</f>
        <v>9179035</v>
      </c>
      <c r="J188" s="176">
        <f>SUMIF(D19:D162,"=6229",J19:J162)</f>
        <v>0</v>
      </c>
      <c r="K188" s="176">
        <f>SUMIF(C19:C162,"=6229",K19:K162)</f>
        <v>0</v>
      </c>
      <c r="L188" s="176">
        <f>SUMIF(C19:C162,"=6229",L19:L162)</f>
        <v>0</v>
      </c>
      <c r="M188" s="176">
        <f>SUMIF(C19:C162,"=6229",M19:M162)</f>
        <v>0</v>
      </c>
      <c r="N188" s="176">
        <f>SUMIF(C19:C162,"=6229",N19:N162)</f>
        <v>0</v>
      </c>
      <c r="O188" s="277">
        <f>SUMIF(C19:C162,"=6229",O19:O162)</f>
        <v>9179035</v>
      </c>
      <c r="P188" s="261">
        <f>SUMIF(C19:C162,"=6229",P19:P162)</f>
        <v>0</v>
      </c>
      <c r="Q188" s="262">
        <f>SUMIF(C19:C162,"=6229",Q19:Q162)</f>
        <v>0</v>
      </c>
      <c r="R188" s="262"/>
      <c r="S188" s="286">
        <f>SUMIF(C19:C162,"=6229",S19:S162)</f>
        <v>0</v>
      </c>
      <c r="T188" s="297"/>
    </row>
    <row r="189" spans="1:20" s="100" customFormat="1" ht="12.75" hidden="1" customHeight="1" x14ac:dyDescent="0.2">
      <c r="A189" s="107"/>
      <c r="B189" s="107"/>
      <c r="C189" s="147"/>
      <c r="D189" s="107"/>
      <c r="E189" s="192" t="s">
        <v>69</v>
      </c>
      <c r="F189" s="107"/>
      <c r="I189" s="222">
        <f>SUMIF(C19:C162,"=6560",I19:I162)</f>
        <v>1621825</v>
      </c>
      <c r="J189" s="193">
        <f>SUMIF(D19:D162,"=6560",J19:J162)</f>
        <v>0</v>
      </c>
      <c r="K189" s="193">
        <f>SUMIF(C19:C162,"=6560",K19:K162)</f>
        <v>0</v>
      </c>
      <c r="L189" s="193">
        <f>SUMIF(C19:C162,"=6560",L19:L162)</f>
        <v>0</v>
      </c>
      <c r="M189" s="193">
        <f>SUMIF(C19:C162,"=6560",M19:M162)</f>
        <v>0</v>
      </c>
      <c r="N189" s="193">
        <f>SUMIF(C19:C162,"=6560",N19:N162)</f>
        <v>0</v>
      </c>
      <c r="O189" s="281">
        <f>SUMIF(C19:C162,"=6560",O19:O162)</f>
        <v>1621825</v>
      </c>
      <c r="P189" s="270">
        <f>SUMIF(C19:C162,"=6560",P19:P162)</f>
        <v>0</v>
      </c>
      <c r="Q189" s="271">
        <f>SUMIF(C19:C162,"=6560",Q19:Q162)</f>
        <v>0</v>
      </c>
      <c r="R189" s="271"/>
      <c r="S189" s="291">
        <f>SUMIF(C19:C162,"=6560",S19:S162)</f>
        <v>0</v>
      </c>
      <c r="T189" s="295">
        <f>SUM(S189:S192)</f>
        <v>0</v>
      </c>
    </row>
    <row r="190" spans="1:20" s="100" customFormat="1" hidden="1" x14ac:dyDescent="0.2">
      <c r="A190" s="107"/>
      <c r="B190" s="107"/>
      <c r="C190" s="147"/>
      <c r="D190" s="107"/>
      <c r="E190" s="192" t="s">
        <v>66</v>
      </c>
      <c r="F190" s="107"/>
      <c r="I190" s="222">
        <f>SUMIF(C19:C162,"=6567",I19:I162)</f>
        <v>0</v>
      </c>
      <c r="J190" s="193">
        <f>SUMIF(D19:D162,"=6567",J19:J162)</f>
        <v>0</v>
      </c>
      <c r="K190" s="193">
        <f>SUMIF(C19:C162,"=6567",K19:K162)</f>
        <v>0</v>
      </c>
      <c r="L190" s="193">
        <f>SUMIF(C19:C162,"=6567",L19:L162)</f>
        <v>0</v>
      </c>
      <c r="M190" s="193">
        <f>SUMIF(C19:C162,"=6567",M19:M162)</f>
        <v>0</v>
      </c>
      <c r="N190" s="193">
        <f>SUMIF(C19:C162,"=6567",N19:N162)</f>
        <v>0</v>
      </c>
      <c r="O190" s="281">
        <f>SUMIF(C19:C162,"=6567",O19:O162)</f>
        <v>0</v>
      </c>
      <c r="P190" s="270">
        <f>SUMIF(C19:C162,"=6567",P19:P162)</f>
        <v>0</v>
      </c>
      <c r="Q190" s="271">
        <f>SUMIF(C19:C162,"=6567",Q19:Q162)</f>
        <v>0</v>
      </c>
      <c r="R190" s="271"/>
      <c r="S190" s="291">
        <f>SUMIF(C19:C162,"=6567",S19:S162)</f>
        <v>0</v>
      </c>
      <c r="T190" s="295"/>
    </row>
    <row r="191" spans="1:20" s="100" customFormat="1" hidden="1" x14ac:dyDescent="0.2">
      <c r="A191" s="107"/>
      <c r="B191" s="107"/>
      <c r="C191" s="147"/>
      <c r="D191" s="107"/>
      <c r="E191" s="192" t="s">
        <v>63</v>
      </c>
      <c r="F191" s="107"/>
      <c r="I191" s="222">
        <f>SUMIF(C19:C162,"=6568",I19:I162)</f>
        <v>0</v>
      </c>
      <c r="J191" s="193">
        <f>SUMIF(D19:D162,"=6568",J19:J162)</f>
        <v>0</v>
      </c>
      <c r="K191" s="193">
        <f>SUMIF(C19:C162,"=6568",K19:K162)</f>
        <v>0</v>
      </c>
      <c r="L191" s="193">
        <f>SUMIF(C19:C162,"=6568",L19:L162)</f>
        <v>0</v>
      </c>
      <c r="M191" s="193">
        <f>SUMIF(C19:C162,"=6568",M19:M162)</f>
        <v>0</v>
      </c>
      <c r="N191" s="193">
        <f>SUMIF(C19:C162,"=6568",N19:N162)</f>
        <v>0</v>
      </c>
      <c r="O191" s="281">
        <f>SUMIF(C19:C162,"=6568",O19:O162)</f>
        <v>0</v>
      </c>
      <c r="P191" s="270">
        <f>SUMIF(C19:C162,"=6568",P19:P162)</f>
        <v>0</v>
      </c>
      <c r="Q191" s="271">
        <f>SUMIF(C19:C162,"=6568",Q19:Q162)</f>
        <v>0</v>
      </c>
      <c r="R191" s="271"/>
      <c r="S191" s="291">
        <f>SUMIF(C19:C162,"=6568",S19:S162)</f>
        <v>0</v>
      </c>
      <c r="T191" s="295"/>
    </row>
    <row r="192" spans="1:20" s="100" customFormat="1" hidden="1" x14ac:dyDescent="0.2">
      <c r="A192" s="107"/>
      <c r="B192" s="107"/>
      <c r="C192" s="147"/>
      <c r="D192" s="107"/>
      <c r="E192" s="192" t="s">
        <v>62</v>
      </c>
      <c r="F192" s="107"/>
      <c r="I192" s="222">
        <f>SUMIF(C19:C162,"=6569",I19:I162)</f>
        <v>6000000</v>
      </c>
      <c r="J192" s="193">
        <f>SUMIF(D19:D162,"=6569",J19:J162)</f>
        <v>0</v>
      </c>
      <c r="K192" s="193">
        <f>SUMIF(C19:C162,"=6569",K19:K162)</f>
        <v>0</v>
      </c>
      <c r="L192" s="193">
        <f>SUMIF(C19:C162,"=6569",L19:L162)</f>
        <v>0</v>
      </c>
      <c r="M192" s="193">
        <f>SUMIF(C19:C162,"=6569",M19:M162)</f>
        <v>0</v>
      </c>
      <c r="N192" s="193">
        <f>SUMIF(C19:C162,"=6569",N19:N162)</f>
        <v>0</v>
      </c>
      <c r="O192" s="281">
        <f>SUMIF(C19:C162,"=6569",O19:O162)</f>
        <v>6000000</v>
      </c>
      <c r="P192" s="270">
        <f>SUMIF(C19:C162,"=6569",P19:P162)</f>
        <v>0</v>
      </c>
      <c r="Q192" s="271">
        <f>SUMIF(C19:C162,"=6569",Q19:Q162)</f>
        <v>0</v>
      </c>
      <c r="R192" s="271"/>
      <c r="S192" s="291">
        <f>SUMIF(C19:C162,"=6569",S19:S162)</f>
        <v>0</v>
      </c>
      <c r="T192" s="295"/>
    </row>
    <row r="193" spans="1:20" s="100" customFormat="1" hidden="1" x14ac:dyDescent="0.2">
      <c r="A193" s="107"/>
      <c r="B193" s="107"/>
      <c r="C193" s="147"/>
      <c r="D193" s="107"/>
      <c r="E193" s="194" t="s">
        <v>64</v>
      </c>
      <c r="F193" s="107"/>
      <c r="I193" s="223">
        <f>SUM(I180:I192)</f>
        <v>246626854</v>
      </c>
      <c r="J193" s="181">
        <f t="shared" ref="J193:S193" si="83">SUM(J180:J192)</f>
        <v>0</v>
      </c>
      <c r="K193" s="181">
        <f t="shared" si="83"/>
        <v>211588144</v>
      </c>
      <c r="L193" s="181">
        <f t="shared" si="83"/>
        <v>0</v>
      </c>
      <c r="M193" s="181">
        <f t="shared" si="83"/>
        <v>0</v>
      </c>
      <c r="N193" s="181">
        <f t="shared" si="83"/>
        <v>5199200</v>
      </c>
      <c r="O193" s="278">
        <f t="shared" si="83"/>
        <v>35038710</v>
      </c>
      <c r="P193" s="264">
        <f t="shared" si="83"/>
        <v>0</v>
      </c>
      <c r="Q193" s="265">
        <f t="shared" si="83"/>
        <v>0</v>
      </c>
      <c r="R193" s="265"/>
      <c r="S193" s="287">
        <f t="shared" si="83"/>
        <v>5199200</v>
      </c>
      <c r="T193" s="107"/>
    </row>
    <row r="194" spans="1:20" s="100" customFormat="1" hidden="1" x14ac:dyDescent="0.2">
      <c r="A194" s="107"/>
      <c r="B194" s="107"/>
      <c r="C194" s="147"/>
      <c r="D194" s="107"/>
      <c r="E194" s="185" t="s">
        <v>58</v>
      </c>
      <c r="F194" s="107"/>
      <c r="I194" s="222">
        <f>SUM(I180:I184)</f>
        <v>218521994</v>
      </c>
      <c r="J194" s="176">
        <f t="shared" ref="J194:S194" si="84">SUM(J180:J184)</f>
        <v>0</v>
      </c>
      <c r="K194" s="176">
        <f t="shared" si="84"/>
        <v>211588144</v>
      </c>
      <c r="L194" s="176">
        <f t="shared" si="84"/>
        <v>0</v>
      </c>
      <c r="M194" s="176">
        <f t="shared" si="84"/>
        <v>0</v>
      </c>
      <c r="N194" s="176">
        <f t="shared" si="84"/>
        <v>5199200</v>
      </c>
      <c r="O194" s="277">
        <f t="shared" si="84"/>
        <v>6933850</v>
      </c>
      <c r="P194" s="261">
        <f t="shared" si="84"/>
        <v>0</v>
      </c>
      <c r="Q194" s="262">
        <f t="shared" si="84"/>
        <v>0</v>
      </c>
      <c r="R194" s="262"/>
      <c r="S194" s="286">
        <f t="shared" si="84"/>
        <v>5199200</v>
      </c>
      <c r="T194" s="107"/>
    </row>
    <row r="195" spans="1:20" s="100" customFormat="1" hidden="1" x14ac:dyDescent="0.2">
      <c r="A195" s="107"/>
      <c r="B195" s="107"/>
      <c r="C195" s="147"/>
      <c r="D195" s="107"/>
      <c r="E195" s="185" t="s">
        <v>59</v>
      </c>
      <c r="F195" s="107"/>
      <c r="I195" s="222">
        <f>SUM(I185:I192)</f>
        <v>28104860</v>
      </c>
      <c r="J195" s="176">
        <f t="shared" ref="J195:S195" si="85">SUM(J185:J192)</f>
        <v>0</v>
      </c>
      <c r="K195" s="176">
        <f t="shared" si="85"/>
        <v>0</v>
      </c>
      <c r="L195" s="176">
        <f t="shared" si="85"/>
        <v>0</v>
      </c>
      <c r="M195" s="176">
        <f t="shared" si="85"/>
        <v>0</v>
      </c>
      <c r="N195" s="176">
        <f t="shared" si="85"/>
        <v>0</v>
      </c>
      <c r="O195" s="277">
        <f t="shared" si="85"/>
        <v>28104860</v>
      </c>
      <c r="P195" s="261">
        <f t="shared" si="85"/>
        <v>0</v>
      </c>
      <c r="Q195" s="262">
        <f t="shared" si="85"/>
        <v>0</v>
      </c>
      <c r="R195" s="262"/>
      <c r="S195" s="286">
        <f t="shared" si="85"/>
        <v>0</v>
      </c>
      <c r="T195" s="107"/>
    </row>
    <row r="196" spans="1:20" s="100" customFormat="1" hidden="1" x14ac:dyDescent="0.2">
      <c r="A196" s="107"/>
      <c r="B196" s="107"/>
      <c r="C196" s="147"/>
      <c r="D196" s="107"/>
      <c r="E196" s="195"/>
      <c r="F196" s="107"/>
      <c r="I196" s="220"/>
      <c r="J196" s="148"/>
      <c r="K196" s="148"/>
      <c r="L196" s="148"/>
      <c r="M196" s="148"/>
      <c r="N196" s="148"/>
      <c r="O196" s="275"/>
      <c r="P196" s="102"/>
      <c r="Q196" s="105"/>
      <c r="R196" s="105"/>
      <c r="S196" s="289"/>
      <c r="T196" s="107"/>
    </row>
    <row r="197" spans="1:20" s="100" customFormat="1" ht="13.5" hidden="1" customHeight="1" x14ac:dyDescent="0.2">
      <c r="A197" s="107"/>
      <c r="B197" s="107"/>
      <c r="C197" s="147"/>
      <c r="D197" s="107"/>
      <c r="E197" s="182" t="s">
        <v>21</v>
      </c>
      <c r="F197" s="107"/>
      <c r="I197" s="221">
        <f>I176-SUM(I179:J192)</f>
        <v>0</v>
      </c>
      <c r="J197" s="183">
        <f t="shared" ref="J197" si="86">J176-SUM(J179:K192)</f>
        <v>-211588144</v>
      </c>
      <c r="K197" s="183">
        <f t="shared" ref="K197:S197" si="87">K176-SUM(K179:K192)</f>
        <v>0</v>
      </c>
      <c r="L197" s="183">
        <f t="shared" si="87"/>
        <v>0</v>
      </c>
      <c r="M197" s="183">
        <f t="shared" si="87"/>
        <v>0</v>
      </c>
      <c r="N197" s="183">
        <f t="shared" si="87"/>
        <v>0</v>
      </c>
      <c r="O197" s="279">
        <f t="shared" si="87"/>
        <v>0</v>
      </c>
      <c r="P197" s="266">
        <f t="shared" ca="1" si="87"/>
        <v>0</v>
      </c>
      <c r="Q197" s="267">
        <f t="shared" ca="1" si="87"/>
        <v>0</v>
      </c>
      <c r="R197" s="267"/>
      <c r="S197" s="288">
        <f t="shared" si="87"/>
        <v>0</v>
      </c>
      <c r="T197" s="107"/>
    </row>
    <row r="198" spans="1:20" s="100" customFormat="1" ht="14.25" hidden="1" customHeight="1" x14ac:dyDescent="0.2">
      <c r="A198" s="107"/>
      <c r="B198" s="107"/>
      <c r="C198" s="147"/>
      <c r="D198" s="107"/>
      <c r="E198" s="196" t="s">
        <v>58</v>
      </c>
      <c r="F198" s="107"/>
      <c r="I198" s="222">
        <f>SUM(I175)-SUM(I179:I184)</f>
        <v>0</v>
      </c>
      <c r="J198" s="197">
        <f t="shared" ref="J198:S198" si="88">SUM(J175)-SUM(J179:J184)</f>
        <v>0</v>
      </c>
      <c r="K198" s="197">
        <f t="shared" si="88"/>
        <v>0</v>
      </c>
      <c r="L198" s="197">
        <f t="shared" si="88"/>
        <v>0</v>
      </c>
      <c r="M198" s="197">
        <f t="shared" si="88"/>
        <v>0</v>
      </c>
      <c r="N198" s="197">
        <f t="shared" si="88"/>
        <v>0</v>
      </c>
      <c r="O198" s="282">
        <f t="shared" si="88"/>
        <v>0</v>
      </c>
      <c r="P198" s="272">
        <f t="shared" ca="1" si="88"/>
        <v>0</v>
      </c>
      <c r="Q198" s="273">
        <f ca="1">SUM(Q175)-SUM(Q179:Q184)</f>
        <v>0</v>
      </c>
      <c r="R198" s="273"/>
      <c r="S198" s="292">
        <f t="shared" si="88"/>
        <v>0</v>
      </c>
      <c r="T198" s="107"/>
    </row>
    <row r="199" spans="1:20" s="100" customFormat="1" ht="13.5" hidden="1" customHeight="1" x14ac:dyDescent="0.2">
      <c r="A199" s="107"/>
      <c r="B199" s="107"/>
      <c r="C199" s="147"/>
      <c r="D199" s="107"/>
      <c r="E199" s="196" t="s">
        <v>59</v>
      </c>
      <c r="F199" s="107"/>
      <c r="I199" s="222">
        <f t="shared" ref="I199:S199" si="89">I174-SUM(I185:I192)</f>
        <v>0</v>
      </c>
      <c r="J199" s="197">
        <f t="shared" si="89"/>
        <v>0</v>
      </c>
      <c r="K199" s="197">
        <f t="shared" si="89"/>
        <v>0</v>
      </c>
      <c r="L199" s="197">
        <f t="shared" si="89"/>
        <v>0</v>
      </c>
      <c r="M199" s="197">
        <f>M174-SUM(M185:M192)</f>
        <v>0</v>
      </c>
      <c r="N199" s="197">
        <f t="shared" si="89"/>
        <v>0</v>
      </c>
      <c r="O199" s="282">
        <f t="shared" si="89"/>
        <v>0</v>
      </c>
      <c r="P199" s="272">
        <f>P174-SUM(P185:P192)</f>
        <v>0</v>
      </c>
      <c r="Q199" s="273">
        <f t="shared" si="89"/>
        <v>0</v>
      </c>
      <c r="R199" s="273"/>
      <c r="S199" s="292">
        <f t="shared" si="89"/>
        <v>0</v>
      </c>
      <c r="T199" s="107"/>
    </row>
    <row r="200" spans="1:20" s="100" customFormat="1" hidden="1" x14ac:dyDescent="0.2">
      <c r="A200" s="107"/>
      <c r="B200" s="107"/>
      <c r="C200" s="147"/>
      <c r="D200" s="107"/>
      <c r="E200" s="207" t="s">
        <v>87</v>
      </c>
      <c r="F200" s="207"/>
      <c r="G200" s="208"/>
      <c r="H200" s="208"/>
      <c r="I200" s="224">
        <f>SUM(I201:I202)</f>
        <v>218521994</v>
      </c>
      <c r="O200" s="107"/>
      <c r="P200" s="142"/>
      <c r="Q200" s="112"/>
      <c r="R200" s="112"/>
      <c r="S200" s="104"/>
      <c r="T200" s="107"/>
    </row>
    <row r="201" spans="1:20" s="100" customFormat="1" hidden="1" x14ac:dyDescent="0.2">
      <c r="A201" s="107"/>
      <c r="B201" s="107"/>
      <c r="C201" s="147"/>
      <c r="D201" s="107"/>
      <c r="E201" s="209" t="s">
        <v>25</v>
      </c>
      <c r="F201" s="209"/>
      <c r="G201" s="210"/>
      <c r="H201" s="210"/>
      <c r="I201" s="225">
        <f>SUM(I14,I19,I21,I22,I24,I26,I28,I32,I33,I55,I65,I66,I70,I78,I79,I82,I83,I86,I88,I89,I90,I91,I92,I98,I106,I111,I112,I119,I126,I127,I131,I132,I138,I141,I144,I120,I71,I29)</f>
        <v>190614634</v>
      </c>
      <c r="O201" s="107"/>
      <c r="P201" s="142"/>
      <c r="Q201" s="112"/>
      <c r="R201" s="112"/>
      <c r="S201" s="104"/>
      <c r="T201" s="107"/>
    </row>
    <row r="202" spans="1:20" s="100" customFormat="1" hidden="1" x14ac:dyDescent="0.2">
      <c r="A202" s="107"/>
      <c r="B202" s="107"/>
      <c r="C202" s="147"/>
      <c r="D202" s="107"/>
      <c r="E202" s="209" t="s">
        <v>26</v>
      </c>
      <c r="F202" s="209"/>
      <c r="G202" s="210"/>
      <c r="H202" s="210"/>
      <c r="I202" s="225">
        <f>SUM(I42,I45,I46,I58,I59,I148,I154)</f>
        <v>27907360</v>
      </c>
      <c r="O202" s="107"/>
      <c r="P202" s="142"/>
      <c r="Q202" s="112"/>
      <c r="R202" s="112"/>
      <c r="S202" s="104"/>
      <c r="T202" s="107"/>
    </row>
    <row r="203" spans="1:20" s="100" customFormat="1" hidden="1" x14ac:dyDescent="0.2">
      <c r="A203" s="107"/>
      <c r="B203" s="107"/>
      <c r="C203" s="147"/>
      <c r="D203" s="107"/>
      <c r="E203" s="107"/>
      <c r="F203" s="107"/>
      <c r="I203" s="220"/>
      <c r="O203" s="107"/>
      <c r="P203" s="142"/>
      <c r="Q203" s="112"/>
      <c r="R203" s="112"/>
      <c r="S203" s="104"/>
      <c r="T203" s="107"/>
    </row>
    <row r="204" spans="1:20" s="100" customFormat="1" hidden="1" x14ac:dyDescent="0.2">
      <c r="A204" s="107"/>
      <c r="B204" s="107"/>
      <c r="C204" s="147"/>
      <c r="D204" s="107"/>
      <c r="E204" s="205" t="s">
        <v>88</v>
      </c>
      <c r="F204" s="107"/>
      <c r="I204" s="226">
        <f>SUM(I205:I206)</f>
        <v>26984860</v>
      </c>
      <c r="O204" s="107"/>
      <c r="P204" s="142"/>
      <c r="Q204" s="112"/>
      <c r="R204" s="112"/>
      <c r="S204" s="104"/>
      <c r="T204" s="107"/>
    </row>
    <row r="205" spans="1:20" s="100" customFormat="1" hidden="1" x14ac:dyDescent="0.2">
      <c r="A205" s="107"/>
      <c r="B205" s="107"/>
      <c r="C205" s="147"/>
      <c r="D205" s="107"/>
      <c r="E205" s="206" t="s">
        <v>25</v>
      </c>
      <c r="F205" s="107"/>
      <c r="I205" s="227">
        <f>SUM(I30,I31,I36,I72,I80,I99,I121:I122,I128,I133,I143,I146)</f>
        <v>26957360</v>
      </c>
      <c r="O205" s="107"/>
      <c r="P205" s="142"/>
      <c r="Q205" s="112"/>
      <c r="R205" s="112"/>
      <c r="S205" s="104"/>
      <c r="T205" s="107"/>
    </row>
    <row r="206" spans="1:20" s="100" customFormat="1" hidden="1" x14ac:dyDescent="0.2">
      <c r="A206" s="107"/>
      <c r="B206" s="107"/>
      <c r="C206" s="147"/>
      <c r="D206" s="107"/>
      <c r="E206" s="206" t="s">
        <v>26</v>
      </c>
      <c r="F206" s="107"/>
      <c r="I206" s="227">
        <f>SUM(I47)</f>
        <v>27500</v>
      </c>
      <c r="O206" s="107"/>
      <c r="P206" s="142"/>
      <c r="Q206" s="112"/>
      <c r="R206" s="112"/>
      <c r="S206" s="104"/>
      <c r="T206" s="107"/>
    </row>
    <row r="207" spans="1:20" s="100" customFormat="1" x14ac:dyDescent="0.2">
      <c r="A207" s="107"/>
      <c r="B207" s="107"/>
      <c r="C207" s="147"/>
      <c r="D207" s="107"/>
      <c r="E207" s="107"/>
      <c r="F207" s="107"/>
      <c r="I207" s="219"/>
      <c r="O207" s="107"/>
      <c r="P207" s="142"/>
      <c r="Q207" s="112"/>
      <c r="R207" s="112"/>
      <c r="S207" s="104"/>
      <c r="T207" s="107"/>
    </row>
    <row r="208" spans="1:20" s="100" customFormat="1" x14ac:dyDescent="0.2">
      <c r="A208" s="107"/>
      <c r="B208" s="107"/>
      <c r="C208" s="147"/>
      <c r="D208" s="107"/>
      <c r="E208" s="107"/>
      <c r="F208" s="107"/>
      <c r="I208" s="219"/>
      <c r="O208" s="107"/>
      <c r="P208" s="142"/>
      <c r="Q208" s="112"/>
      <c r="R208" s="112"/>
      <c r="S208" s="104"/>
      <c r="T208" s="107"/>
    </row>
    <row r="209" spans="1:20" s="100" customFormat="1" x14ac:dyDescent="0.2">
      <c r="A209" s="107"/>
      <c r="B209" s="107"/>
      <c r="C209" s="147"/>
      <c r="D209" s="107"/>
      <c r="E209" s="107"/>
      <c r="F209" s="107"/>
      <c r="I209" s="219"/>
      <c r="O209" s="107"/>
      <c r="P209" s="142"/>
      <c r="Q209" s="112"/>
      <c r="R209" s="112"/>
      <c r="S209" s="104"/>
      <c r="T209" s="107"/>
    </row>
    <row r="210" spans="1:20" s="100" customFormat="1" x14ac:dyDescent="0.2">
      <c r="A210" s="107"/>
      <c r="B210" s="107"/>
      <c r="C210" s="147"/>
      <c r="D210" s="107"/>
      <c r="E210" s="107"/>
      <c r="F210" s="107"/>
      <c r="I210" s="219"/>
      <c r="O210" s="107"/>
      <c r="P210" s="142"/>
      <c r="Q210" s="112"/>
      <c r="R210" s="112"/>
      <c r="S210" s="104"/>
      <c r="T210" s="107"/>
    </row>
    <row r="211" spans="1:20" s="100" customFormat="1" x14ac:dyDescent="0.2">
      <c r="A211" s="107"/>
      <c r="B211" s="107"/>
      <c r="C211" s="147"/>
      <c r="D211" s="107"/>
      <c r="E211" s="107"/>
      <c r="F211" s="107"/>
      <c r="I211" s="219"/>
      <c r="O211" s="107"/>
      <c r="P211" s="142"/>
      <c r="Q211" s="112"/>
      <c r="R211" s="112"/>
      <c r="S211" s="104"/>
      <c r="T211" s="107"/>
    </row>
    <row r="212" spans="1:20" s="100" customFormat="1" x14ac:dyDescent="0.2">
      <c r="A212" s="107"/>
      <c r="B212" s="107"/>
      <c r="C212" s="147"/>
      <c r="D212" s="107"/>
      <c r="E212" s="107"/>
      <c r="F212" s="107"/>
      <c r="I212" s="219"/>
      <c r="O212" s="107"/>
      <c r="P212" s="142"/>
      <c r="Q212" s="112"/>
      <c r="R212" s="112"/>
      <c r="S212" s="104"/>
      <c r="T212" s="107"/>
    </row>
    <row r="213" spans="1:20" s="100" customFormat="1" x14ac:dyDescent="0.2">
      <c r="A213" s="107"/>
      <c r="B213" s="107"/>
      <c r="C213" s="147"/>
      <c r="D213" s="107"/>
      <c r="E213" s="107"/>
      <c r="F213" s="107"/>
      <c r="I213" s="219"/>
      <c r="O213" s="107"/>
      <c r="P213" s="142"/>
      <c r="Q213" s="112"/>
      <c r="R213" s="112"/>
      <c r="S213" s="104"/>
      <c r="T213" s="107"/>
    </row>
    <row r="214" spans="1:20" s="100" customFormat="1" x14ac:dyDescent="0.2">
      <c r="A214" s="107"/>
      <c r="B214" s="107"/>
      <c r="C214" s="147"/>
      <c r="D214" s="107"/>
      <c r="E214" s="107"/>
      <c r="F214" s="107"/>
      <c r="I214" s="219"/>
    </row>
    <row r="215" spans="1:20" s="100" customFormat="1" x14ac:dyDescent="0.2">
      <c r="A215" s="107"/>
      <c r="B215" s="107"/>
      <c r="C215" s="147"/>
      <c r="D215" s="107"/>
      <c r="E215" s="107"/>
      <c r="F215" s="107"/>
      <c r="I215" s="219"/>
    </row>
    <row r="216" spans="1:20" s="100" customFormat="1" x14ac:dyDescent="0.2">
      <c r="A216" s="107"/>
      <c r="B216" s="107"/>
      <c r="C216" s="147"/>
      <c r="D216" s="107"/>
      <c r="E216" s="107"/>
      <c r="F216" s="107"/>
      <c r="I216" s="219"/>
    </row>
    <row r="217" spans="1:20" s="100" customFormat="1" x14ac:dyDescent="0.2">
      <c r="A217" s="107"/>
      <c r="B217" s="107"/>
      <c r="C217" s="147"/>
      <c r="D217" s="107"/>
      <c r="E217" s="107"/>
      <c r="F217" s="107"/>
      <c r="I217" s="219"/>
    </row>
    <row r="218" spans="1:20" s="100" customFormat="1" x14ac:dyDescent="0.2">
      <c r="A218" s="107"/>
      <c r="B218" s="107"/>
      <c r="C218" s="147"/>
      <c r="D218" s="107"/>
      <c r="E218" s="107"/>
      <c r="F218" s="107"/>
      <c r="I218" s="219"/>
    </row>
    <row r="219" spans="1:20" s="100" customFormat="1" x14ac:dyDescent="0.2">
      <c r="A219" s="107"/>
      <c r="B219" s="107"/>
      <c r="C219" s="147"/>
      <c r="D219" s="107"/>
      <c r="E219" s="107"/>
      <c r="F219" s="107"/>
      <c r="I219" s="219"/>
    </row>
    <row r="220" spans="1:20" s="100" customFormat="1" x14ac:dyDescent="0.2">
      <c r="A220" s="107"/>
      <c r="B220" s="107"/>
      <c r="C220" s="147"/>
      <c r="D220" s="107"/>
      <c r="E220" s="107"/>
      <c r="F220" s="107"/>
      <c r="I220" s="219"/>
    </row>
    <row r="221" spans="1:20" s="100" customFormat="1" x14ac:dyDescent="0.2">
      <c r="A221" s="107"/>
      <c r="B221" s="107"/>
      <c r="C221" s="147"/>
      <c r="D221" s="107"/>
      <c r="E221" s="107"/>
      <c r="F221" s="107"/>
      <c r="I221" s="219"/>
    </row>
    <row r="222" spans="1:20" s="100" customFormat="1" x14ac:dyDescent="0.2">
      <c r="A222" s="107"/>
      <c r="B222" s="107"/>
      <c r="C222" s="147"/>
      <c r="D222" s="107"/>
      <c r="E222" s="107"/>
      <c r="F222" s="107"/>
      <c r="I222" s="219"/>
    </row>
    <row r="223" spans="1:20" s="100" customFormat="1" x14ac:dyDescent="0.2">
      <c r="A223" s="107"/>
      <c r="B223" s="107"/>
      <c r="C223" s="147"/>
      <c r="D223" s="107"/>
      <c r="E223" s="107"/>
      <c r="F223" s="107"/>
      <c r="I223" s="219"/>
    </row>
    <row r="224" spans="1:20" s="100" customFormat="1" x14ac:dyDescent="0.2">
      <c r="A224" s="107"/>
      <c r="B224" s="107"/>
      <c r="C224" s="147"/>
      <c r="D224" s="107"/>
      <c r="E224" s="107"/>
      <c r="F224" s="107"/>
      <c r="I224" s="219"/>
    </row>
    <row r="225" spans="1:9" s="100" customFormat="1" x14ac:dyDescent="0.2">
      <c r="A225" s="107"/>
      <c r="B225" s="107"/>
      <c r="C225" s="147"/>
      <c r="D225" s="107"/>
      <c r="E225" s="107"/>
      <c r="F225" s="107"/>
      <c r="I225" s="219"/>
    </row>
    <row r="226" spans="1:9" s="100" customFormat="1" x14ac:dyDescent="0.2">
      <c r="A226" s="107"/>
      <c r="B226" s="107"/>
      <c r="C226" s="147"/>
      <c r="D226" s="107"/>
      <c r="E226" s="107"/>
      <c r="F226" s="107"/>
      <c r="I226" s="219"/>
    </row>
    <row r="227" spans="1:9" s="100" customFormat="1" x14ac:dyDescent="0.2">
      <c r="A227" s="107"/>
      <c r="B227" s="107"/>
      <c r="C227" s="147"/>
      <c r="D227" s="107"/>
      <c r="E227" s="107"/>
      <c r="F227" s="107"/>
      <c r="I227" s="219"/>
    </row>
    <row r="228" spans="1:9" s="100" customFormat="1" x14ac:dyDescent="0.2">
      <c r="A228" s="107"/>
      <c r="B228" s="107"/>
      <c r="C228" s="147"/>
      <c r="D228" s="107"/>
      <c r="E228" s="107"/>
      <c r="F228" s="107"/>
      <c r="I228" s="219"/>
    </row>
    <row r="229" spans="1:9" s="100" customFormat="1" x14ac:dyDescent="0.2">
      <c r="A229" s="107"/>
      <c r="B229" s="107"/>
      <c r="C229" s="147"/>
      <c r="D229" s="107"/>
      <c r="E229" s="107"/>
      <c r="F229" s="107"/>
      <c r="I229" s="219"/>
    </row>
    <row r="230" spans="1:9" s="100" customFormat="1" x14ac:dyDescent="0.2">
      <c r="A230" s="107"/>
      <c r="B230" s="107"/>
      <c r="C230" s="147"/>
      <c r="D230" s="107"/>
      <c r="E230" s="107"/>
      <c r="F230" s="107"/>
      <c r="I230" s="219"/>
    </row>
    <row r="231" spans="1:9" s="100" customFormat="1" x14ac:dyDescent="0.2">
      <c r="A231" s="107"/>
      <c r="B231" s="107"/>
      <c r="C231" s="147"/>
      <c r="D231" s="107"/>
      <c r="E231" s="107"/>
      <c r="F231" s="107"/>
      <c r="I231" s="219"/>
    </row>
    <row r="232" spans="1:9" s="100" customFormat="1" x14ac:dyDescent="0.2">
      <c r="A232" s="107"/>
      <c r="B232" s="107"/>
      <c r="C232" s="147"/>
      <c r="D232" s="107"/>
      <c r="E232" s="107"/>
      <c r="F232" s="107"/>
      <c r="I232" s="219"/>
    </row>
    <row r="233" spans="1:9" s="100" customFormat="1" x14ac:dyDescent="0.2">
      <c r="A233" s="107"/>
      <c r="B233" s="107"/>
      <c r="C233" s="147"/>
      <c r="D233" s="107"/>
      <c r="E233" s="107"/>
      <c r="F233" s="107"/>
      <c r="I233" s="219"/>
    </row>
    <row r="234" spans="1:9" s="100" customFormat="1" x14ac:dyDescent="0.2">
      <c r="A234" s="107"/>
      <c r="B234" s="107"/>
      <c r="C234" s="147"/>
      <c r="D234" s="107"/>
      <c r="E234" s="107"/>
      <c r="F234" s="107"/>
      <c r="I234" s="219"/>
    </row>
    <row r="235" spans="1:9" s="100" customFormat="1" x14ac:dyDescent="0.2">
      <c r="A235" s="107"/>
      <c r="B235" s="107"/>
      <c r="C235" s="147"/>
      <c r="D235" s="107"/>
      <c r="E235" s="107"/>
      <c r="F235" s="107"/>
      <c r="I235" s="219"/>
    </row>
    <row r="236" spans="1:9" s="100" customFormat="1" x14ac:dyDescent="0.2">
      <c r="A236" s="107"/>
      <c r="B236" s="107"/>
      <c r="C236" s="147"/>
      <c r="D236" s="107"/>
      <c r="E236" s="107"/>
      <c r="F236" s="107"/>
      <c r="I236" s="219"/>
    </row>
    <row r="237" spans="1:9" s="100" customFormat="1" x14ac:dyDescent="0.2">
      <c r="A237" s="107"/>
      <c r="B237" s="107"/>
      <c r="C237" s="147"/>
      <c r="D237" s="107"/>
      <c r="E237" s="107"/>
      <c r="F237" s="107"/>
      <c r="I237" s="219"/>
    </row>
    <row r="238" spans="1:9" s="100" customFormat="1" x14ac:dyDescent="0.2">
      <c r="A238" s="107"/>
      <c r="B238" s="107"/>
      <c r="C238" s="147"/>
      <c r="D238" s="107"/>
      <c r="E238" s="107"/>
      <c r="F238" s="107"/>
      <c r="I238" s="219"/>
    </row>
    <row r="239" spans="1:9" s="100" customFormat="1" x14ac:dyDescent="0.2">
      <c r="A239" s="107"/>
      <c r="B239" s="107"/>
      <c r="C239" s="147"/>
      <c r="D239" s="107"/>
      <c r="E239" s="107"/>
      <c r="F239" s="107"/>
      <c r="I239" s="219"/>
    </row>
    <row r="240" spans="1:9" s="100" customFormat="1" x14ac:dyDescent="0.2">
      <c r="A240" s="107"/>
      <c r="B240" s="107"/>
      <c r="C240" s="147"/>
      <c r="D240" s="107"/>
      <c r="E240" s="107"/>
      <c r="F240" s="107"/>
      <c r="I240" s="219"/>
    </row>
    <row r="241" spans="1:9" s="100" customFormat="1" x14ac:dyDescent="0.2">
      <c r="A241" s="107"/>
      <c r="B241" s="107"/>
      <c r="C241" s="147"/>
      <c r="D241" s="107"/>
      <c r="E241" s="107"/>
      <c r="F241" s="107"/>
      <c r="I241" s="219"/>
    </row>
    <row r="242" spans="1:9" s="100" customFormat="1" x14ac:dyDescent="0.2">
      <c r="A242" s="107"/>
      <c r="B242" s="107"/>
      <c r="C242" s="147"/>
      <c r="D242" s="107"/>
      <c r="E242" s="107"/>
      <c r="F242" s="107"/>
      <c r="I242" s="219"/>
    </row>
    <row r="243" spans="1:9" s="100" customFormat="1" x14ac:dyDescent="0.2">
      <c r="A243" s="107"/>
      <c r="B243" s="107"/>
      <c r="C243" s="147"/>
      <c r="D243" s="107"/>
      <c r="E243" s="107"/>
      <c r="F243" s="107"/>
      <c r="I243" s="219"/>
    </row>
    <row r="244" spans="1:9" s="100" customFormat="1" x14ac:dyDescent="0.2">
      <c r="A244" s="107"/>
      <c r="B244" s="107"/>
      <c r="C244" s="147"/>
      <c r="D244" s="107"/>
      <c r="E244" s="107"/>
      <c r="F244" s="107"/>
      <c r="I244" s="219"/>
    </row>
    <row r="245" spans="1:9" s="100" customFormat="1" x14ac:dyDescent="0.2">
      <c r="A245" s="107"/>
      <c r="B245" s="107"/>
      <c r="C245" s="147"/>
      <c r="D245" s="107"/>
      <c r="E245" s="107"/>
      <c r="F245" s="107"/>
      <c r="I245" s="219"/>
    </row>
    <row r="246" spans="1:9" s="100" customFormat="1" x14ac:dyDescent="0.2">
      <c r="A246" s="107"/>
      <c r="B246" s="107"/>
      <c r="C246" s="147"/>
      <c r="D246" s="107"/>
      <c r="E246" s="107"/>
      <c r="F246" s="107"/>
      <c r="I246" s="219"/>
    </row>
    <row r="247" spans="1:9" s="100" customFormat="1" x14ac:dyDescent="0.2">
      <c r="A247" s="107"/>
      <c r="B247" s="107"/>
      <c r="C247" s="147"/>
      <c r="D247" s="107"/>
      <c r="E247" s="107"/>
      <c r="F247" s="107"/>
      <c r="I247" s="219"/>
    </row>
    <row r="248" spans="1:9" s="100" customFormat="1" x14ac:dyDescent="0.2">
      <c r="A248" s="107"/>
      <c r="B248" s="107"/>
      <c r="C248" s="147"/>
      <c r="D248" s="107"/>
      <c r="E248" s="107"/>
      <c r="F248" s="107"/>
      <c r="I248" s="219"/>
    </row>
    <row r="249" spans="1:9" s="100" customFormat="1" x14ac:dyDescent="0.2">
      <c r="A249" s="107"/>
      <c r="B249" s="107"/>
      <c r="C249" s="147"/>
      <c r="D249" s="107"/>
      <c r="E249" s="107"/>
      <c r="F249" s="107"/>
      <c r="I249" s="219"/>
    </row>
    <row r="250" spans="1:9" s="100" customFormat="1" x14ac:dyDescent="0.2">
      <c r="A250" s="107"/>
      <c r="B250" s="107"/>
      <c r="C250" s="147"/>
      <c r="D250" s="107"/>
      <c r="E250" s="107"/>
      <c r="F250" s="107"/>
      <c r="I250" s="219"/>
    </row>
    <row r="251" spans="1:9" s="100" customFormat="1" x14ac:dyDescent="0.2">
      <c r="A251" s="107"/>
      <c r="B251" s="107"/>
      <c r="C251" s="147"/>
      <c r="D251" s="107"/>
      <c r="E251" s="107"/>
      <c r="F251" s="107"/>
      <c r="I251" s="219"/>
    </row>
    <row r="252" spans="1:9" s="100" customFormat="1" x14ac:dyDescent="0.2">
      <c r="A252" s="107"/>
      <c r="B252" s="107"/>
      <c r="C252" s="147"/>
      <c r="D252" s="107"/>
      <c r="E252" s="107"/>
      <c r="F252" s="107"/>
      <c r="I252" s="219"/>
    </row>
    <row r="253" spans="1:9" s="100" customFormat="1" x14ac:dyDescent="0.2">
      <c r="A253" s="107"/>
      <c r="B253" s="107"/>
      <c r="C253" s="147"/>
      <c r="D253" s="107"/>
      <c r="E253" s="107"/>
      <c r="F253" s="107"/>
      <c r="I253" s="219"/>
    </row>
    <row r="254" spans="1:9" s="100" customFormat="1" x14ac:dyDescent="0.2">
      <c r="A254" s="107"/>
      <c r="B254" s="107"/>
      <c r="C254" s="147"/>
      <c r="D254" s="107"/>
      <c r="E254" s="107"/>
      <c r="F254" s="107"/>
      <c r="I254" s="219"/>
    </row>
    <row r="255" spans="1:9" s="100" customFormat="1" x14ac:dyDescent="0.2">
      <c r="A255" s="107"/>
      <c r="B255" s="107"/>
      <c r="C255" s="147"/>
      <c r="D255" s="107"/>
      <c r="E255" s="107"/>
      <c r="F255" s="107"/>
      <c r="I255" s="219"/>
    </row>
    <row r="256" spans="1:9" s="100" customFormat="1" x14ac:dyDescent="0.2">
      <c r="A256" s="107"/>
      <c r="B256" s="107"/>
      <c r="C256" s="147"/>
      <c r="D256" s="107"/>
      <c r="E256" s="107"/>
      <c r="F256" s="107"/>
      <c r="I256" s="219"/>
    </row>
    <row r="257" spans="1:9" s="100" customFormat="1" x14ac:dyDescent="0.2">
      <c r="A257" s="107"/>
      <c r="B257" s="107"/>
      <c r="C257" s="147"/>
      <c r="D257" s="107"/>
      <c r="E257" s="107"/>
      <c r="F257" s="107"/>
      <c r="I257" s="219"/>
    </row>
    <row r="258" spans="1:9" s="100" customFormat="1" x14ac:dyDescent="0.2">
      <c r="A258" s="107"/>
      <c r="B258" s="107"/>
      <c r="C258" s="147"/>
      <c r="D258" s="107"/>
      <c r="E258" s="107"/>
      <c r="F258" s="107"/>
      <c r="I258" s="219"/>
    </row>
    <row r="259" spans="1:9" s="100" customFormat="1" x14ac:dyDescent="0.2">
      <c r="A259" s="107"/>
      <c r="B259" s="107"/>
      <c r="C259" s="147"/>
      <c r="D259" s="107"/>
      <c r="E259" s="107"/>
      <c r="F259" s="107"/>
      <c r="I259" s="219"/>
    </row>
    <row r="260" spans="1:9" s="100" customFormat="1" x14ac:dyDescent="0.2">
      <c r="A260" s="107"/>
      <c r="B260" s="107"/>
      <c r="C260" s="147"/>
      <c r="D260" s="107"/>
      <c r="E260" s="107"/>
      <c r="F260" s="107"/>
      <c r="I260" s="219"/>
    </row>
    <row r="261" spans="1:9" s="100" customFormat="1" x14ac:dyDescent="0.2">
      <c r="A261" s="107"/>
      <c r="B261" s="107"/>
      <c r="C261" s="147"/>
      <c r="D261" s="107"/>
      <c r="E261" s="107"/>
      <c r="F261" s="107"/>
      <c r="I261" s="219"/>
    </row>
    <row r="262" spans="1:9" s="100" customFormat="1" x14ac:dyDescent="0.2">
      <c r="A262" s="107"/>
      <c r="B262" s="107"/>
      <c r="C262" s="147"/>
      <c r="D262" s="107"/>
      <c r="E262" s="107"/>
      <c r="F262" s="107"/>
      <c r="I262" s="219"/>
    </row>
    <row r="263" spans="1:9" s="100" customFormat="1" x14ac:dyDescent="0.2">
      <c r="A263" s="107"/>
      <c r="B263" s="107"/>
      <c r="C263" s="147"/>
      <c r="D263" s="107"/>
      <c r="E263" s="107"/>
      <c r="F263" s="107"/>
      <c r="I263" s="219"/>
    </row>
    <row r="264" spans="1:9" s="100" customFormat="1" x14ac:dyDescent="0.2">
      <c r="A264" s="107"/>
      <c r="B264" s="107"/>
      <c r="C264" s="147"/>
      <c r="D264" s="107"/>
      <c r="E264" s="107"/>
      <c r="F264" s="107"/>
      <c r="I264" s="219"/>
    </row>
    <row r="265" spans="1:9" s="100" customFormat="1" x14ac:dyDescent="0.2">
      <c r="A265" s="107"/>
      <c r="B265" s="107"/>
      <c r="C265" s="147"/>
      <c r="D265" s="107"/>
      <c r="E265" s="107"/>
      <c r="F265" s="107"/>
      <c r="I265" s="219"/>
    </row>
    <row r="266" spans="1:9" s="100" customFormat="1" x14ac:dyDescent="0.2">
      <c r="A266" s="107"/>
      <c r="B266" s="107"/>
      <c r="C266" s="147"/>
      <c r="D266" s="107"/>
      <c r="E266" s="107"/>
      <c r="F266" s="107"/>
      <c r="I266" s="219"/>
    </row>
    <row r="267" spans="1:9" s="100" customFormat="1" x14ac:dyDescent="0.2">
      <c r="A267" s="107"/>
      <c r="B267" s="107"/>
      <c r="C267" s="147"/>
      <c r="D267" s="107"/>
      <c r="E267" s="107"/>
      <c r="F267" s="107"/>
      <c r="I267" s="219"/>
    </row>
    <row r="268" spans="1:9" s="100" customFormat="1" x14ac:dyDescent="0.2">
      <c r="A268" s="107"/>
      <c r="B268" s="107"/>
      <c r="C268" s="147"/>
      <c r="D268" s="107"/>
      <c r="E268" s="107"/>
      <c r="F268" s="107"/>
      <c r="I268" s="219"/>
    </row>
    <row r="269" spans="1:9" s="100" customFormat="1" x14ac:dyDescent="0.2">
      <c r="A269" s="107"/>
      <c r="B269" s="107"/>
      <c r="C269" s="147"/>
      <c r="D269" s="107"/>
      <c r="E269" s="107"/>
      <c r="F269" s="107"/>
      <c r="I269" s="219"/>
    </row>
    <row r="270" spans="1:9" s="100" customFormat="1" x14ac:dyDescent="0.2">
      <c r="A270" s="107"/>
      <c r="B270" s="107"/>
      <c r="C270" s="147"/>
      <c r="D270" s="107"/>
      <c r="E270" s="107"/>
      <c r="F270" s="107"/>
      <c r="I270" s="219"/>
    </row>
    <row r="271" spans="1:9" s="100" customFormat="1" x14ac:dyDescent="0.2">
      <c r="A271" s="107"/>
      <c r="B271" s="107"/>
      <c r="C271" s="147"/>
      <c r="D271" s="107"/>
      <c r="E271" s="107"/>
      <c r="F271" s="107"/>
      <c r="I271" s="219"/>
    </row>
    <row r="272" spans="1:9" s="100" customFormat="1" x14ac:dyDescent="0.2">
      <c r="A272" s="107"/>
      <c r="B272" s="107"/>
      <c r="C272" s="147"/>
      <c r="D272" s="107"/>
      <c r="E272" s="107"/>
      <c r="F272" s="107"/>
      <c r="I272" s="219"/>
    </row>
    <row r="273" spans="1:9" s="100" customFormat="1" x14ac:dyDescent="0.2">
      <c r="A273" s="107"/>
      <c r="B273" s="107"/>
      <c r="C273" s="147"/>
      <c r="D273" s="107"/>
      <c r="E273" s="107"/>
      <c r="F273" s="107"/>
      <c r="I273" s="219"/>
    </row>
    <row r="274" spans="1:9" s="100" customFormat="1" x14ac:dyDescent="0.2">
      <c r="A274" s="107"/>
      <c r="B274" s="107"/>
      <c r="C274" s="147"/>
      <c r="D274" s="107"/>
      <c r="E274" s="107"/>
      <c r="F274" s="107"/>
      <c r="I274" s="219"/>
    </row>
    <row r="275" spans="1:9" s="100" customFormat="1" x14ac:dyDescent="0.2">
      <c r="A275" s="107"/>
      <c r="B275" s="107"/>
      <c r="C275" s="147"/>
      <c r="D275" s="107"/>
      <c r="E275" s="107"/>
      <c r="F275" s="107"/>
      <c r="I275" s="219"/>
    </row>
    <row r="276" spans="1:9" s="100" customFormat="1" x14ac:dyDescent="0.2">
      <c r="A276" s="107"/>
      <c r="B276" s="107"/>
      <c r="C276" s="147"/>
      <c r="D276" s="107"/>
      <c r="E276" s="107"/>
      <c r="F276" s="107"/>
      <c r="I276" s="219"/>
    </row>
    <row r="277" spans="1:9" s="100" customFormat="1" x14ac:dyDescent="0.2">
      <c r="A277" s="107"/>
      <c r="B277" s="107"/>
      <c r="C277" s="147"/>
      <c r="D277" s="107"/>
      <c r="E277" s="107"/>
      <c r="F277" s="107"/>
      <c r="I277" s="219"/>
    </row>
    <row r="278" spans="1:9" s="100" customFormat="1" x14ac:dyDescent="0.2">
      <c r="A278" s="107"/>
      <c r="B278" s="107"/>
      <c r="C278" s="147"/>
      <c r="D278" s="107"/>
      <c r="E278" s="107"/>
      <c r="F278" s="107"/>
      <c r="I278" s="219"/>
    </row>
    <row r="279" spans="1:9" s="100" customFormat="1" x14ac:dyDescent="0.2">
      <c r="A279" s="107"/>
      <c r="B279" s="107"/>
      <c r="C279" s="147"/>
      <c r="D279" s="107"/>
      <c r="E279" s="107"/>
      <c r="F279" s="107"/>
      <c r="I279" s="219"/>
    </row>
    <row r="280" spans="1:9" s="100" customFormat="1" x14ac:dyDescent="0.2">
      <c r="A280" s="107"/>
      <c r="B280" s="107"/>
      <c r="C280" s="147"/>
      <c r="D280" s="107"/>
      <c r="E280" s="107"/>
      <c r="F280" s="107"/>
      <c r="I280" s="219"/>
    </row>
    <row r="281" spans="1:9" s="100" customFormat="1" x14ac:dyDescent="0.2">
      <c r="A281" s="107"/>
      <c r="B281" s="107"/>
      <c r="C281" s="147"/>
      <c r="D281" s="107"/>
      <c r="E281" s="107"/>
      <c r="F281" s="107"/>
      <c r="I281" s="219"/>
    </row>
    <row r="282" spans="1:9" s="100" customFormat="1" x14ac:dyDescent="0.2">
      <c r="A282" s="107"/>
      <c r="B282" s="107"/>
      <c r="C282" s="147"/>
      <c r="D282" s="107"/>
      <c r="E282" s="107"/>
      <c r="F282" s="107"/>
      <c r="I282" s="219"/>
    </row>
  </sheetData>
  <mergeCells count="9">
    <mergeCell ref="O4:O5"/>
    <mergeCell ref="T189:T192"/>
    <mergeCell ref="T185:T188"/>
    <mergeCell ref="T181:T184"/>
    <mergeCell ref="G3:G4"/>
    <mergeCell ref="H3:H4"/>
    <mergeCell ref="J3:J4"/>
    <mergeCell ref="I3:I5"/>
    <mergeCell ref="K4:K5"/>
  </mergeCells>
  <phoneticPr fontId="2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89" fitToHeight="0" orientation="portrait" r:id="rId1"/>
  <headerFooter alignWithMargins="0"/>
  <rowBreaks count="2" manualBreakCount="2">
    <brk id="82" max="14" man="1"/>
    <brk id="143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 6.1.2</vt:lpstr>
      <vt:lpstr>'zał 6.1.2'!Obszar_wydruku</vt:lpstr>
      <vt:lpstr>'zał 6.1.2'!Tytuły_wydruku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tylekto</dc:creator>
  <cp:lastModifiedBy>Żulik Zbigniew</cp:lastModifiedBy>
  <cp:lastPrinted>2021-12-21T08:02:06Z</cp:lastPrinted>
  <dcterms:created xsi:type="dcterms:W3CDTF">2005-02-01T10:29:59Z</dcterms:created>
  <dcterms:modified xsi:type="dcterms:W3CDTF">2021-12-21T08:02:25Z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-1248353709</vt:i4>
  </property>
  <property fmtid="{D5CDD505-2E9C-101B-9397-08002B2CF9AE}" pid="3" name="_EmailSubject">
    <vt:lpwstr>Załączniki do uw 2007</vt:lpwstr>
  </property>
  <property fmtid="{D5CDD505-2E9C-101B-9397-08002B2CF9AE}" pid="4" name="_AuthorEmail">
    <vt:lpwstr>salajama@ws_nt7.umk</vt:lpwstr>
  </property>
  <property fmtid="{D5CDD505-2E9C-101B-9397-08002B2CF9AE}" pid="5" name="_AuthorEmailDisplayName">
    <vt:lpwstr>Sałaja Magdalena</vt:lpwstr>
  </property>
  <property fmtid="{D5CDD505-2E9C-101B-9397-08002B2CF9AE}" pid="6" name="_PreviousAdHocReviewCycleID">
    <vt:i4>1836655754</vt:i4>
  </property>
  <property fmtid="{D5CDD505-2E9C-101B-9397-08002B2CF9AE}" pid="7" name="_ReviewingToolsShownOnce">
    <vt:lpwstr/>
  </property>
</Properties>
</file>