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5292E716-A8A0-4D6C-880A-5D20AA4F4433}" xr6:coauthVersionLast="36" xr6:coauthVersionMax="36" xr10:uidLastSave="{00000000-0000-0000-0000-000000000000}"/>
  <bookViews>
    <workbookView xWindow="0" yWindow="1380" windowWidth="12120" windowHeight="7860" tabRatio="599" xr2:uid="{00000000-000D-0000-FFFF-FFFF00000000}"/>
  </bookViews>
  <sheets>
    <sheet name="zał 6.2" sheetId="10" r:id="rId1"/>
  </sheets>
  <definedNames>
    <definedName name="_xlnm.Print_Area" localSheetId="0">'zał 6.2'!$A$1:$K$409</definedName>
    <definedName name="_xlnm.Print_Titles" localSheetId="0">'zał 6.2'!$3:$6</definedName>
  </definedNames>
  <calcPr calcId="191029" iterateDelta="1E-4"/>
</workbook>
</file>

<file path=xl/calcChain.xml><?xml version="1.0" encoding="utf-8"?>
<calcChain xmlns="http://schemas.openxmlformats.org/spreadsheetml/2006/main">
  <c r="K185" i="10" l="1"/>
  <c r="K337" i="10" l="1"/>
  <c r="K334" i="10"/>
  <c r="K260" i="10"/>
  <c r="K244" i="10"/>
  <c r="K243" i="10"/>
  <c r="K189" i="10"/>
  <c r="K188" i="10"/>
  <c r="E189" i="10"/>
  <c r="E188" i="10"/>
  <c r="E244" i="10"/>
  <c r="E241" i="10" s="1"/>
  <c r="K401" i="10" l="1"/>
  <c r="K361" i="10" l="1"/>
  <c r="K340" i="10"/>
  <c r="K314" i="10"/>
  <c r="K247" i="10"/>
  <c r="K151" i="10"/>
  <c r="J407" i="10" l="1"/>
  <c r="N407" i="10"/>
  <c r="O407" i="10"/>
  <c r="K264" i="10" l="1"/>
  <c r="E212" i="10"/>
  <c r="G60" i="10" l="1"/>
  <c r="K59" i="10" l="1"/>
  <c r="G59" i="10"/>
  <c r="F141" i="10"/>
  <c r="G141" i="10"/>
  <c r="H141" i="10"/>
  <c r="I141" i="10"/>
  <c r="J141" i="10"/>
  <c r="K141" i="10"/>
  <c r="E143" i="10"/>
  <c r="E141" i="10" s="1"/>
  <c r="E140" i="10"/>
  <c r="G274" i="10" l="1"/>
  <c r="G273" i="10"/>
  <c r="K362" i="10" l="1"/>
  <c r="G362" i="10"/>
  <c r="G361" i="10"/>
  <c r="K359" i="10" l="1"/>
  <c r="G359" i="10"/>
  <c r="E330" i="10"/>
  <c r="E311" i="10"/>
  <c r="E148" i="10"/>
  <c r="E147" i="10"/>
  <c r="E144" i="10"/>
  <c r="E47" i="10"/>
  <c r="E46" i="10"/>
  <c r="M362" i="10" l="1"/>
  <c r="L362" i="10"/>
  <c r="L361" i="10"/>
  <c r="L359" i="10" l="1"/>
  <c r="M361" i="10" l="1"/>
  <c r="M359" i="10" s="1"/>
  <c r="M189" i="10" l="1"/>
  <c r="L189" i="10"/>
  <c r="M241" i="10"/>
  <c r="L241" i="10"/>
  <c r="K241" i="10"/>
  <c r="L188" i="10"/>
  <c r="M188" i="10" l="1"/>
  <c r="E240" i="10"/>
  <c r="E238" i="10" s="1"/>
  <c r="M238" i="10"/>
  <c r="L238" i="10"/>
  <c r="K238" i="10"/>
  <c r="M314" i="10" l="1"/>
  <c r="L314" i="10"/>
  <c r="I314" i="10"/>
  <c r="H314" i="10"/>
  <c r="G314" i="10"/>
  <c r="M332" i="10"/>
  <c r="L332" i="10"/>
  <c r="K332" i="10"/>
  <c r="E334" i="10"/>
  <c r="E332" i="10" s="1"/>
  <c r="M151" i="10"/>
  <c r="L151" i="10"/>
  <c r="I151" i="10"/>
  <c r="H151" i="10"/>
  <c r="G151" i="10"/>
  <c r="I153" i="10"/>
  <c r="H153" i="10"/>
  <c r="G153" i="10"/>
  <c r="E155" i="10"/>
  <c r="M152" i="10"/>
  <c r="L152" i="10"/>
  <c r="K152" i="10"/>
  <c r="I152" i="10"/>
  <c r="H152" i="10"/>
  <c r="G152" i="10"/>
  <c r="E153" i="10" l="1"/>
  <c r="H60" i="10" l="1"/>
  <c r="I60" i="10"/>
  <c r="L60" i="10"/>
  <c r="M60" i="10"/>
  <c r="M145" i="10" l="1"/>
  <c r="M274" i="10"/>
  <c r="L274" i="10"/>
  <c r="K274" i="10"/>
  <c r="M309" i="10"/>
  <c r="L309" i="10"/>
  <c r="K309" i="10"/>
  <c r="L145" i="10"/>
  <c r="K145" i="10"/>
  <c r="M153" i="10" l="1"/>
  <c r="L153" i="10"/>
  <c r="K153" i="10"/>
  <c r="K39" i="10" l="1"/>
  <c r="M44" i="10"/>
  <c r="L44" i="10"/>
  <c r="K44" i="10"/>
  <c r="I59" i="10"/>
  <c r="H59" i="10"/>
  <c r="M68" i="10"/>
  <c r="I68" i="10"/>
  <c r="M137" i="10" l="1"/>
  <c r="K137" i="10"/>
  <c r="M127" i="10"/>
  <c r="L127" i="10"/>
  <c r="K127" i="10"/>
  <c r="M59" i="10"/>
  <c r="M39" i="10" l="1"/>
  <c r="L247" i="10" l="1"/>
  <c r="L39" i="10"/>
  <c r="M328" i="10" l="1"/>
  <c r="L328" i="10"/>
  <c r="M40" i="10" l="1"/>
  <c r="L40" i="10"/>
  <c r="K40" i="10"/>
  <c r="I40" i="10"/>
  <c r="H40" i="10"/>
  <c r="G40" i="10"/>
  <c r="E40" i="10"/>
  <c r="I39" i="10"/>
  <c r="H39" i="10"/>
  <c r="G39" i="10"/>
  <c r="L59" i="10" l="1"/>
  <c r="L24" i="10"/>
  <c r="K24" i="10"/>
  <c r="K60" i="10" l="1"/>
  <c r="M141" i="10"/>
  <c r="L141" i="10"/>
  <c r="E50" i="10" l="1"/>
  <c r="E48" i="10" s="1"/>
  <c r="E351" i="10"/>
  <c r="E349" i="10" s="1"/>
  <c r="M340" i="10"/>
  <c r="L340" i="10"/>
  <c r="I340" i="10"/>
  <c r="H340" i="10"/>
  <c r="G340" i="10"/>
  <c r="M349" i="10"/>
  <c r="L349" i="10"/>
  <c r="K349" i="10"/>
  <c r="I349" i="10"/>
  <c r="H349" i="10"/>
  <c r="G349" i="10"/>
  <c r="I189" i="10"/>
  <c r="H189" i="10"/>
  <c r="G189" i="10"/>
  <c r="I188" i="10"/>
  <c r="H188" i="10"/>
  <c r="G188" i="10"/>
  <c r="E185" i="10"/>
  <c r="M48" i="10"/>
  <c r="L48" i="10"/>
  <c r="K48" i="10"/>
  <c r="I48" i="10"/>
  <c r="H48" i="10"/>
  <c r="G48" i="10"/>
  <c r="E388" i="10" l="1"/>
  <c r="E386" i="10" s="1"/>
  <c r="E382" i="10"/>
  <c r="E337" i="10"/>
  <c r="E335" i="10" s="1"/>
  <c r="E331" i="10"/>
  <c r="E327" i="10"/>
  <c r="E325" i="10" s="1"/>
  <c r="E324" i="10"/>
  <c r="E322" i="10" s="1"/>
  <c r="E321" i="10"/>
  <c r="E318" i="10"/>
  <c r="K235" i="10"/>
  <c r="E56" i="10"/>
  <c r="E380" i="10" l="1"/>
  <c r="E362" i="10"/>
  <c r="E314" i="10"/>
  <c r="E385" i="10"/>
  <c r="E383" i="10" s="1"/>
  <c r="E139" i="10"/>
  <c r="F60" i="10"/>
  <c r="E126" i="10"/>
  <c r="E123" i="10"/>
  <c r="E121" i="10" s="1"/>
  <c r="E103" i="10"/>
  <c r="E100" i="10"/>
  <c r="E97" i="10"/>
  <c r="M101" i="10"/>
  <c r="L101" i="10"/>
  <c r="K101" i="10"/>
  <c r="I101" i="10"/>
  <c r="H101" i="10"/>
  <c r="G101" i="10"/>
  <c r="M98" i="10"/>
  <c r="L98" i="10"/>
  <c r="K98" i="10"/>
  <c r="I98" i="10"/>
  <c r="H98" i="10"/>
  <c r="G98" i="10"/>
  <c r="M95" i="10"/>
  <c r="L95" i="10"/>
  <c r="K95" i="10"/>
  <c r="I95" i="10"/>
  <c r="H95" i="10"/>
  <c r="G95" i="10"/>
  <c r="M24" i="10"/>
  <c r="I24" i="10"/>
  <c r="H24" i="10"/>
  <c r="G24" i="10"/>
  <c r="E32" i="10"/>
  <c r="E30" i="10" s="1"/>
  <c r="M30" i="10"/>
  <c r="L30" i="10"/>
  <c r="K30" i="10"/>
  <c r="E137" i="10" l="1"/>
  <c r="I130" i="10" l="1"/>
  <c r="M121" i="10" l="1"/>
  <c r="L121" i="10"/>
  <c r="K121" i="10"/>
  <c r="L130" i="10"/>
  <c r="F314" i="10" l="1"/>
  <c r="F407" i="10" s="1"/>
  <c r="M335" i="10"/>
  <c r="L335" i="10"/>
  <c r="K335" i="10"/>
  <c r="M385" i="10" l="1"/>
  <c r="L385" i="10"/>
  <c r="K385" i="10"/>
  <c r="I385" i="10"/>
  <c r="H385" i="10"/>
  <c r="G385" i="10"/>
  <c r="M386" i="10"/>
  <c r="L386" i="10"/>
  <c r="K386" i="10"/>
  <c r="I386" i="10"/>
  <c r="H386" i="10"/>
  <c r="G386" i="10"/>
  <c r="M325" i="10" l="1"/>
  <c r="L325" i="10"/>
  <c r="K325" i="10"/>
  <c r="M322" i="10"/>
  <c r="L322" i="10"/>
  <c r="K322" i="10"/>
  <c r="M380" i="10"/>
  <c r="L380" i="10"/>
  <c r="K380" i="10"/>
  <c r="E43" i="10" l="1"/>
  <c r="E39" i="10" s="1"/>
  <c r="F413" i="10"/>
  <c r="F417" i="10"/>
  <c r="K328" i="10"/>
  <c r="I328" i="10"/>
  <c r="H328" i="10"/>
  <c r="G328" i="10"/>
  <c r="E328" i="10"/>
  <c r="M319" i="10"/>
  <c r="L319" i="10"/>
  <c r="K319" i="10"/>
  <c r="I319" i="10"/>
  <c r="H319" i="10"/>
  <c r="G319" i="10"/>
  <c r="E319" i="10"/>
  <c r="M316" i="10"/>
  <c r="L316" i="10"/>
  <c r="K316" i="10"/>
  <c r="I316" i="10"/>
  <c r="H316" i="10"/>
  <c r="G316" i="10"/>
  <c r="E316" i="10"/>
  <c r="M315" i="10"/>
  <c r="M312" i="10" s="1"/>
  <c r="L315" i="10"/>
  <c r="K315" i="10"/>
  <c r="I315" i="10"/>
  <c r="I312" i="10" s="1"/>
  <c r="H315" i="10"/>
  <c r="H312" i="10" s="1"/>
  <c r="G315" i="10"/>
  <c r="G312" i="10" s="1"/>
  <c r="E315" i="10"/>
  <c r="E312" i="10" s="1"/>
  <c r="L312" i="10" l="1"/>
  <c r="K312" i="10"/>
  <c r="E183" i="10" l="1"/>
  <c r="M183" i="10"/>
  <c r="L183" i="10"/>
  <c r="K183" i="10"/>
  <c r="M54" i="10" l="1"/>
  <c r="L54" i="10"/>
  <c r="K54" i="10"/>
  <c r="I54" i="10"/>
  <c r="H54" i="10"/>
  <c r="G54" i="10"/>
  <c r="M53" i="10"/>
  <c r="L53" i="10"/>
  <c r="K53" i="10"/>
  <c r="I53" i="10"/>
  <c r="I51" i="10" s="1"/>
  <c r="H53" i="10"/>
  <c r="H51" i="10" s="1"/>
  <c r="G53" i="10"/>
  <c r="G51" i="10" s="1"/>
  <c r="E53" i="10"/>
  <c r="E54" i="10"/>
  <c r="E51" i="10" l="1"/>
  <c r="K51" i="10"/>
  <c r="M51" i="10"/>
  <c r="I274" i="10"/>
  <c r="H274" i="10"/>
  <c r="M284" i="10"/>
  <c r="L284" i="10"/>
  <c r="K284" i="10"/>
  <c r="I284" i="10"/>
  <c r="H284" i="10"/>
  <c r="G284" i="10"/>
  <c r="E287" i="10"/>
  <c r="E223" i="10"/>
  <c r="E221" i="10" s="1"/>
  <c r="M134" i="10"/>
  <c r="L134" i="10"/>
  <c r="K134" i="10"/>
  <c r="I134" i="10"/>
  <c r="H134" i="10"/>
  <c r="F134" i="10"/>
  <c r="G134" i="10"/>
  <c r="E136" i="10"/>
  <c r="E134" i="10" s="1"/>
  <c r="F130" i="10"/>
  <c r="E133" i="10"/>
  <c r="E132" i="10"/>
  <c r="E129" i="10"/>
  <c r="E127" i="10" s="1"/>
  <c r="E130" i="10" l="1"/>
  <c r="I137" i="10" l="1"/>
  <c r="H137" i="10"/>
  <c r="G137" i="10"/>
  <c r="M130" i="10" l="1"/>
  <c r="K131" i="10" l="1"/>
  <c r="K130" i="10" s="1"/>
  <c r="M235" i="10" l="1"/>
  <c r="L235" i="10"/>
  <c r="H130" i="10" l="1"/>
  <c r="G130" i="10"/>
  <c r="I127" i="10"/>
  <c r="H127" i="10"/>
  <c r="G127" i="10"/>
  <c r="M341" i="10" l="1"/>
  <c r="L341" i="10"/>
  <c r="K341" i="10"/>
  <c r="I341" i="10"/>
  <c r="H341" i="10"/>
  <c r="G341" i="10"/>
  <c r="E348" i="10"/>
  <c r="E346" i="10" s="1"/>
  <c r="M346" i="10"/>
  <c r="L346" i="10"/>
  <c r="K346" i="10"/>
  <c r="I346" i="10"/>
  <c r="H346" i="10"/>
  <c r="G346" i="10"/>
  <c r="E355" i="10"/>
  <c r="M352" i="10"/>
  <c r="L352" i="10"/>
  <c r="K352" i="10"/>
  <c r="I352" i="10"/>
  <c r="H352" i="10"/>
  <c r="G352" i="10"/>
  <c r="F274" i="10"/>
  <c r="F418" i="10" s="1"/>
  <c r="E305" i="10"/>
  <c r="E303" i="10" s="1"/>
  <c r="G303" i="10"/>
  <c r="E217" i="10"/>
  <c r="E215" i="10" s="1"/>
  <c r="H303" i="10" l="1"/>
  <c r="L206" i="10"/>
  <c r="I303" i="10" l="1"/>
  <c r="L215" i="10" l="1"/>
  <c r="M215" i="10"/>
  <c r="K215" i="10"/>
  <c r="L221" i="10" l="1"/>
  <c r="M221" i="10"/>
  <c r="K221" i="10"/>
  <c r="K338" i="10" l="1"/>
  <c r="I338" i="10"/>
  <c r="H338" i="10"/>
  <c r="G338" i="10"/>
  <c r="L342" i="10"/>
  <c r="M342" i="10"/>
  <c r="K342" i="10"/>
  <c r="E345" i="10"/>
  <c r="E341" i="10" s="1"/>
  <c r="E344" i="10"/>
  <c r="M338" i="10" l="1"/>
  <c r="L338" i="10"/>
  <c r="E342" i="10"/>
  <c r="E226" i="10" l="1"/>
  <c r="E401" i="10" l="1"/>
  <c r="E379" i="10"/>
  <c r="E365" i="10"/>
  <c r="E358" i="10"/>
  <c r="E354" i="10"/>
  <c r="E308" i="10"/>
  <c r="E302" i="10"/>
  <c r="E295" i="10"/>
  <c r="E291" i="10"/>
  <c r="E286" i="10"/>
  <c r="E282" i="10"/>
  <c r="E265" i="10"/>
  <c r="E264" i="10"/>
  <c r="E261" i="10"/>
  <c r="E260" i="10"/>
  <c r="E257" i="10"/>
  <c r="E254" i="10"/>
  <c r="E251" i="10"/>
  <c r="E243" i="10"/>
  <c r="E237" i="10"/>
  <c r="E235" i="10" s="1"/>
  <c r="E234" i="10"/>
  <c r="E231" i="10"/>
  <c r="E227" i="10"/>
  <c r="E220" i="10"/>
  <c r="E214" i="10"/>
  <c r="E209" i="10"/>
  <c r="E208" i="10"/>
  <c r="E193" i="10"/>
  <c r="E192" i="10"/>
  <c r="E182" i="10"/>
  <c r="E152" i="10" s="1"/>
  <c r="E170" i="10"/>
  <c r="E161" i="10"/>
  <c r="E158" i="10"/>
  <c r="E151" i="10" s="1"/>
  <c r="E120" i="10"/>
  <c r="E116" i="10"/>
  <c r="E113" i="10"/>
  <c r="E110" i="10"/>
  <c r="E107" i="10"/>
  <c r="E94" i="10"/>
  <c r="E82" i="10"/>
  <c r="E79" i="10"/>
  <c r="E76" i="10"/>
  <c r="E73" i="10"/>
  <c r="E70" i="10"/>
  <c r="E67" i="10"/>
  <c r="E63" i="10"/>
  <c r="E35" i="10"/>
  <c r="E24" i="10" s="1"/>
  <c r="E59" i="10" l="1"/>
  <c r="E361" i="10"/>
  <c r="E340" i="10"/>
  <c r="E60" i="10"/>
  <c r="E274" i="10"/>
  <c r="E273" i="10"/>
  <c r="E284" i="10"/>
  <c r="E352" i="10"/>
  <c r="M399" i="10"/>
  <c r="L399" i="10"/>
  <c r="K399" i="10"/>
  <c r="I399" i="10"/>
  <c r="H399" i="10"/>
  <c r="G399" i="10"/>
  <c r="M391" i="10"/>
  <c r="M389" i="10" s="1"/>
  <c r="L391" i="10"/>
  <c r="K391" i="10"/>
  <c r="I391" i="10"/>
  <c r="H391" i="10"/>
  <c r="G391" i="10"/>
  <c r="E399" i="10"/>
  <c r="E391" i="10"/>
  <c r="E389" i="10" s="1"/>
  <c r="M377" i="10"/>
  <c r="L377" i="10"/>
  <c r="K377" i="10"/>
  <c r="I377" i="10"/>
  <c r="H377" i="10"/>
  <c r="G377" i="10"/>
  <c r="M363" i="10"/>
  <c r="L363" i="10"/>
  <c r="K363" i="10"/>
  <c r="I363" i="10"/>
  <c r="H363" i="10"/>
  <c r="G363" i="10"/>
  <c r="I361" i="10"/>
  <c r="H361" i="10"/>
  <c r="E377" i="10"/>
  <c r="E363" i="10"/>
  <c r="M356" i="10"/>
  <c r="L356" i="10"/>
  <c r="K356" i="10"/>
  <c r="I356" i="10"/>
  <c r="H356" i="10"/>
  <c r="G356" i="10"/>
  <c r="E356" i="10"/>
  <c r="M306" i="10"/>
  <c r="L306" i="10"/>
  <c r="K306" i="10"/>
  <c r="I306" i="10"/>
  <c r="H306" i="10"/>
  <c r="G306" i="10"/>
  <c r="M300" i="10"/>
  <c r="L300" i="10"/>
  <c r="K300" i="10"/>
  <c r="I300" i="10"/>
  <c r="H300" i="10"/>
  <c r="G300" i="10"/>
  <c r="M292" i="10"/>
  <c r="L292" i="10"/>
  <c r="K292" i="10"/>
  <c r="I292" i="10"/>
  <c r="H292" i="10"/>
  <c r="G292" i="10"/>
  <c r="M288" i="10"/>
  <c r="L288" i="10"/>
  <c r="K288" i="10"/>
  <c r="I288" i="10"/>
  <c r="H288" i="10"/>
  <c r="G288" i="10"/>
  <c r="M279" i="10"/>
  <c r="L279" i="10"/>
  <c r="K279" i="10"/>
  <c r="I279" i="10"/>
  <c r="H279" i="10"/>
  <c r="G279" i="10"/>
  <c r="E306" i="10"/>
  <c r="E300" i="10"/>
  <c r="E292" i="10"/>
  <c r="E288" i="10"/>
  <c r="E279" i="10"/>
  <c r="M273" i="10"/>
  <c r="L273" i="10"/>
  <c r="K273" i="10"/>
  <c r="I273" i="10"/>
  <c r="H273" i="10"/>
  <c r="M247" i="10"/>
  <c r="I247" i="10"/>
  <c r="H247" i="10"/>
  <c r="G247" i="10"/>
  <c r="E247" i="10"/>
  <c r="M262" i="10"/>
  <c r="L262" i="10"/>
  <c r="K262" i="10"/>
  <c r="I262" i="10"/>
  <c r="H262" i="10"/>
  <c r="G262" i="10"/>
  <c r="M258" i="10"/>
  <c r="L258" i="10"/>
  <c r="K258" i="10"/>
  <c r="I258" i="10"/>
  <c r="H258" i="10"/>
  <c r="G258" i="10"/>
  <c r="M255" i="10"/>
  <c r="L255" i="10"/>
  <c r="K255" i="10"/>
  <c r="I255" i="10"/>
  <c r="H255" i="10"/>
  <c r="G255" i="10"/>
  <c r="M252" i="10"/>
  <c r="L252" i="10"/>
  <c r="K252" i="10"/>
  <c r="I252" i="10"/>
  <c r="H252" i="10"/>
  <c r="G252" i="10"/>
  <c r="M249" i="10"/>
  <c r="L249" i="10"/>
  <c r="K249" i="10"/>
  <c r="I249" i="10"/>
  <c r="H249" i="10"/>
  <c r="G249" i="10"/>
  <c r="E262" i="10"/>
  <c r="E258" i="10"/>
  <c r="E255" i="10"/>
  <c r="E252" i="10"/>
  <c r="E249" i="10"/>
  <c r="M248" i="10"/>
  <c r="L248" i="10"/>
  <c r="K248" i="10"/>
  <c r="K408" i="10" s="1"/>
  <c r="I248" i="10"/>
  <c r="H248" i="10"/>
  <c r="G248" i="10"/>
  <c r="G408" i="10" s="1"/>
  <c r="E248" i="10"/>
  <c r="M190" i="10"/>
  <c r="L190" i="10"/>
  <c r="K190" i="10"/>
  <c r="I190" i="10"/>
  <c r="H190" i="10"/>
  <c r="G190" i="10"/>
  <c r="I241" i="10"/>
  <c r="H241" i="10"/>
  <c r="G241" i="10"/>
  <c r="M232" i="10"/>
  <c r="L232" i="10"/>
  <c r="K232" i="10"/>
  <c r="I232" i="10"/>
  <c r="H232" i="10"/>
  <c r="G232" i="10"/>
  <c r="M224" i="10"/>
  <c r="L224" i="10"/>
  <c r="K224" i="10"/>
  <c r="I224" i="10"/>
  <c r="H224" i="10"/>
  <c r="G224" i="10"/>
  <c r="M218" i="10"/>
  <c r="L218" i="10"/>
  <c r="K218" i="10"/>
  <c r="I218" i="10"/>
  <c r="H218" i="10"/>
  <c r="G218" i="10"/>
  <c r="M210" i="10"/>
  <c r="L210" i="10"/>
  <c r="K210" i="10"/>
  <c r="I210" i="10"/>
  <c r="H210" i="10"/>
  <c r="G210" i="10"/>
  <c r="M206" i="10"/>
  <c r="K206" i="10"/>
  <c r="I206" i="10"/>
  <c r="H206" i="10"/>
  <c r="G206" i="10"/>
  <c r="E232" i="10"/>
  <c r="E224" i="10"/>
  <c r="E218" i="10"/>
  <c r="E210" i="10"/>
  <c r="E206" i="10"/>
  <c r="E190" i="10"/>
  <c r="I186" i="10"/>
  <c r="H186" i="10"/>
  <c r="G186" i="10"/>
  <c r="M180" i="10"/>
  <c r="L180" i="10"/>
  <c r="K180" i="10"/>
  <c r="I180" i="10"/>
  <c r="H180" i="10"/>
  <c r="G180" i="10"/>
  <c r="M168" i="10"/>
  <c r="L168" i="10"/>
  <c r="K168" i="10"/>
  <c r="I168" i="10"/>
  <c r="H168" i="10"/>
  <c r="G168" i="10"/>
  <c r="M159" i="10"/>
  <c r="L159" i="10"/>
  <c r="K159" i="10"/>
  <c r="I159" i="10"/>
  <c r="H159" i="10"/>
  <c r="G159" i="10"/>
  <c r="M156" i="10"/>
  <c r="L156" i="10"/>
  <c r="K156" i="10"/>
  <c r="I156" i="10"/>
  <c r="H156" i="10"/>
  <c r="G156" i="10"/>
  <c r="E180" i="10"/>
  <c r="E168" i="10"/>
  <c r="E159" i="10"/>
  <c r="E156" i="10"/>
  <c r="M149" i="10"/>
  <c r="M124" i="10"/>
  <c r="L124" i="10"/>
  <c r="K124" i="10"/>
  <c r="I124" i="10"/>
  <c r="H124" i="10"/>
  <c r="G124" i="10"/>
  <c r="M117" i="10"/>
  <c r="L117" i="10"/>
  <c r="K117" i="10"/>
  <c r="I117" i="10"/>
  <c r="H117" i="10"/>
  <c r="G117" i="10"/>
  <c r="M114" i="10"/>
  <c r="L114" i="10"/>
  <c r="K114" i="10"/>
  <c r="I114" i="10"/>
  <c r="H114" i="10"/>
  <c r="G114" i="10"/>
  <c r="M111" i="10"/>
  <c r="L111" i="10"/>
  <c r="K111" i="10"/>
  <c r="I111" i="10"/>
  <c r="H111" i="10"/>
  <c r="G111" i="10"/>
  <c r="M108" i="10"/>
  <c r="L108" i="10"/>
  <c r="K108" i="10"/>
  <c r="I108" i="10"/>
  <c r="H108" i="10"/>
  <c r="G108" i="10"/>
  <c r="M104" i="10"/>
  <c r="L104" i="10"/>
  <c r="K104" i="10"/>
  <c r="I104" i="10"/>
  <c r="H104" i="10"/>
  <c r="G104" i="10"/>
  <c r="M92" i="10"/>
  <c r="L92" i="10"/>
  <c r="K92" i="10"/>
  <c r="I92" i="10"/>
  <c r="H92" i="10"/>
  <c r="G92" i="10"/>
  <c r="M80" i="10"/>
  <c r="L80" i="10"/>
  <c r="K80" i="10"/>
  <c r="I80" i="10"/>
  <c r="H80" i="10"/>
  <c r="G80" i="10"/>
  <c r="M77" i="10"/>
  <c r="L77" i="10"/>
  <c r="K77" i="10"/>
  <c r="I77" i="10"/>
  <c r="H77" i="10"/>
  <c r="G77" i="10"/>
  <c r="M74" i="10"/>
  <c r="L74" i="10"/>
  <c r="K74" i="10"/>
  <c r="I74" i="10"/>
  <c r="H74" i="10"/>
  <c r="G74" i="10"/>
  <c r="M71" i="10"/>
  <c r="L71" i="10"/>
  <c r="K71" i="10"/>
  <c r="I71" i="10"/>
  <c r="H71" i="10"/>
  <c r="G71" i="10"/>
  <c r="L68" i="10"/>
  <c r="K68" i="10"/>
  <c r="H68" i="10"/>
  <c r="G68" i="10"/>
  <c r="M65" i="10"/>
  <c r="L65" i="10"/>
  <c r="K65" i="10"/>
  <c r="I65" i="10"/>
  <c r="H65" i="10"/>
  <c r="G65" i="10"/>
  <c r="M61" i="10"/>
  <c r="L61" i="10"/>
  <c r="K61" i="10"/>
  <c r="I61" i="10"/>
  <c r="H61" i="10"/>
  <c r="G61" i="10"/>
  <c r="E124" i="10"/>
  <c r="E117" i="10"/>
  <c r="E114" i="10"/>
  <c r="E111" i="10"/>
  <c r="E108" i="10"/>
  <c r="E104" i="10"/>
  <c r="E92" i="10"/>
  <c r="E80" i="10"/>
  <c r="E77" i="10"/>
  <c r="E74" i="10"/>
  <c r="E71" i="10"/>
  <c r="E68" i="10"/>
  <c r="E65" i="10"/>
  <c r="E61" i="10"/>
  <c r="M57" i="10"/>
  <c r="K57" i="10"/>
  <c r="M41" i="10"/>
  <c r="L41" i="10"/>
  <c r="K41" i="10"/>
  <c r="I41" i="10"/>
  <c r="H41" i="10"/>
  <c r="G41" i="10"/>
  <c r="L37" i="10"/>
  <c r="I37" i="10"/>
  <c r="H37" i="10"/>
  <c r="G37" i="10"/>
  <c r="E41" i="10"/>
  <c r="M33" i="10"/>
  <c r="L33" i="10"/>
  <c r="K33" i="10"/>
  <c r="I33" i="10"/>
  <c r="H33" i="10"/>
  <c r="G33" i="10"/>
  <c r="M22" i="10"/>
  <c r="L22" i="10"/>
  <c r="H22" i="10"/>
  <c r="E33" i="10"/>
  <c r="H407" i="10" l="1"/>
  <c r="E425" i="10"/>
  <c r="I407" i="10"/>
  <c r="M407" i="10"/>
  <c r="L271" i="10"/>
  <c r="L407" i="10"/>
  <c r="K271" i="10"/>
  <c r="K407" i="10"/>
  <c r="K405" i="10" s="1"/>
  <c r="G407" i="10"/>
  <c r="G405" i="10" s="1"/>
  <c r="E426" i="10"/>
  <c r="E407" i="10"/>
  <c r="E429" i="10" s="1"/>
  <c r="E338" i="10"/>
  <c r="E408" i="10"/>
  <c r="E359" i="10"/>
  <c r="L408" i="10"/>
  <c r="L418" i="10"/>
  <c r="M408" i="10"/>
  <c r="M418" i="10"/>
  <c r="K418" i="10"/>
  <c r="L389" i="10"/>
  <c r="L417" i="10"/>
  <c r="G22" i="10"/>
  <c r="I22" i="10"/>
  <c r="K22" i="10"/>
  <c r="H418" i="10"/>
  <c r="H408" i="10"/>
  <c r="G417" i="10"/>
  <c r="I417" i="10"/>
  <c r="K417" i="10"/>
  <c r="G418" i="10"/>
  <c r="I418" i="10"/>
  <c r="I408" i="10"/>
  <c r="H417" i="10"/>
  <c r="M37" i="10"/>
  <c r="M417" i="10"/>
  <c r="K149" i="10"/>
  <c r="G389" i="10"/>
  <c r="I389" i="10"/>
  <c r="K389" i="10"/>
  <c r="H389" i="10"/>
  <c r="H359" i="10"/>
  <c r="I359" i="10"/>
  <c r="K37" i="10"/>
  <c r="M245" i="10"/>
  <c r="K245" i="10"/>
  <c r="I149" i="10"/>
  <c r="H245" i="10"/>
  <c r="G245" i="10"/>
  <c r="I245" i="10"/>
  <c r="G149" i="10"/>
  <c r="H271" i="10"/>
  <c r="L245" i="10"/>
  <c r="M271" i="10"/>
  <c r="H149" i="10"/>
  <c r="G271" i="10"/>
  <c r="K186" i="10"/>
  <c r="E149" i="10"/>
  <c r="G57" i="10"/>
  <c r="E22" i="10"/>
  <c r="H57" i="10"/>
  <c r="M186" i="10"/>
  <c r="L186" i="10"/>
  <c r="I271" i="10"/>
  <c r="I57" i="10"/>
  <c r="L149" i="10"/>
  <c r="E186" i="10"/>
  <c r="E271" i="10"/>
  <c r="E245" i="10"/>
  <c r="E16" i="10"/>
  <c r="E9" i="10"/>
  <c r="E7" i="10" s="1"/>
  <c r="F423" i="10"/>
  <c r="F411" i="10"/>
  <c r="F412" i="10" s="1"/>
  <c r="E17" i="10"/>
  <c r="E18" i="10"/>
  <c r="E10" i="10"/>
  <c r="F414" i="10"/>
  <c r="F416" i="10"/>
  <c r="F421" i="10" s="1"/>
  <c r="F422" i="10"/>
  <c r="E430" i="10" l="1"/>
  <c r="E428" i="10" s="1"/>
  <c r="E424" i="10"/>
  <c r="K411" i="10"/>
  <c r="G411" i="10"/>
  <c r="F419" i="10"/>
  <c r="G423" i="10"/>
  <c r="E14" i="10"/>
  <c r="M423" i="10"/>
  <c r="K423" i="10"/>
  <c r="H423" i="10"/>
  <c r="I423" i="10"/>
  <c r="G383" i="10" l="1"/>
  <c r="G416" i="10" s="1"/>
  <c r="H383" i="10"/>
  <c r="G419" i="10" l="1"/>
  <c r="H413" i="10"/>
  <c r="H416" i="10"/>
  <c r="G412" i="10"/>
  <c r="G421" i="10"/>
  <c r="G413" i="10"/>
  <c r="G422" i="10"/>
  <c r="G414" i="10" l="1"/>
  <c r="H419" i="10"/>
  <c r="I383" i="10"/>
  <c r="H422" i="10"/>
  <c r="H405" i="10"/>
  <c r="I416" i="10" l="1"/>
  <c r="I413" i="10"/>
  <c r="H414" i="10"/>
  <c r="H421" i="10"/>
  <c r="I422" i="10"/>
  <c r="I405" i="10"/>
  <c r="I421" i="10" l="1"/>
  <c r="I414" i="10"/>
  <c r="K383" i="10"/>
  <c r="I419" i="10"/>
  <c r="K422" i="10" l="1"/>
  <c r="K413" i="10"/>
  <c r="K416" i="10"/>
  <c r="L383" i="10"/>
  <c r="K419" i="10" l="1"/>
  <c r="K414" i="10"/>
  <c r="K412" i="10"/>
  <c r="K421" i="10"/>
  <c r="M383" i="10"/>
  <c r="L422" i="10"/>
  <c r="M422" i="10" l="1"/>
  <c r="M405" i="10"/>
  <c r="M416" i="10"/>
  <c r="M413" i="10"/>
  <c r="M421" i="10" l="1"/>
  <c r="M414" i="10"/>
  <c r="M419" i="10"/>
  <c r="E98" i="10" l="1"/>
  <c r="E101" i="10"/>
  <c r="E95" i="10"/>
  <c r="E57" i="10" l="1"/>
  <c r="E418" i="10"/>
  <c r="E423" i="10" l="1"/>
  <c r="E417" i="10"/>
  <c r="E37" i="10"/>
  <c r="E411" i="10" s="1"/>
  <c r="E413" i="10" l="1"/>
  <c r="E422" i="10"/>
  <c r="E416" i="10"/>
  <c r="E405" i="10"/>
  <c r="E414" i="10" l="1"/>
  <c r="E412" i="10"/>
  <c r="E421" i="10"/>
  <c r="E419" i="10"/>
  <c r="L137" i="10" l="1"/>
  <c r="L405" i="10" l="1"/>
  <c r="L57" i="10"/>
  <c r="L423" i="10" l="1"/>
  <c r="L416" i="10"/>
  <c r="L421" i="10" s="1"/>
  <c r="L413" i="10"/>
  <c r="L419" i="10" l="1"/>
  <c r="L414" i="10"/>
</calcChain>
</file>

<file path=xl/sharedStrings.xml><?xml version="1.0" encoding="utf-8"?>
<sst xmlns="http://schemas.openxmlformats.org/spreadsheetml/2006/main" count="548" uniqueCount="128">
  <si>
    <t>Ochrona zdrowia</t>
  </si>
  <si>
    <t>Muzea</t>
  </si>
  <si>
    <t>OGÓŁEM</t>
  </si>
  <si>
    <t>w zł</t>
  </si>
  <si>
    <t>Dział</t>
  </si>
  <si>
    <t>Rozdz.</t>
  </si>
  <si>
    <t>Plan</t>
  </si>
  <si>
    <t>ogółem</t>
  </si>
  <si>
    <t>w tym:</t>
  </si>
  <si>
    <t>Kwota dotacji</t>
  </si>
  <si>
    <t>010</t>
  </si>
  <si>
    <t>Rolnictwo i łowiectwo</t>
  </si>
  <si>
    <t xml:space="preserve">– gmina </t>
  </si>
  <si>
    <t>01095</t>
  </si>
  <si>
    <t>Pozostała działalność</t>
  </si>
  <si>
    <t>– powiat</t>
  </si>
  <si>
    <t>Administracja publiczna</t>
  </si>
  <si>
    <t>– gmina</t>
  </si>
  <si>
    <t>Urzędy gmin (miast i miast na prawach powiatu)</t>
  </si>
  <si>
    <t>Promocja jednostek samorządu terytorialnego</t>
  </si>
  <si>
    <t>Bezpieczeństwo publiczne i ochrona przeciwpożarowa</t>
  </si>
  <si>
    <t>gmina</t>
  </si>
  <si>
    <t>Oświata i wychowanie</t>
  </si>
  <si>
    <t>Szkoły podstawowe</t>
  </si>
  <si>
    <t>powiat</t>
  </si>
  <si>
    <t>Szkoły podstawowe specjalne</t>
  </si>
  <si>
    <t>Oddziały przedszkolne w szkołach podstawowych</t>
  </si>
  <si>
    <t xml:space="preserve">Przedszkola </t>
  </si>
  <si>
    <t>Przedszkola specjalne</t>
  </si>
  <si>
    <t>Gimnazja</t>
  </si>
  <si>
    <t>Dowożenie uczniów do szkół</t>
  </si>
  <si>
    <t>Zespoły ekonomiczno–administracyjne szkół</t>
  </si>
  <si>
    <t>Gimnazja specjalne</t>
  </si>
  <si>
    <t>Licea ogólnokształcące</t>
  </si>
  <si>
    <t>Licea profilowane</t>
  </si>
  <si>
    <t>Licea profilowane specjalne</t>
  </si>
  <si>
    <t xml:space="preserve">Szkoły zawodowe </t>
  </si>
  <si>
    <t xml:space="preserve">gmina </t>
  </si>
  <si>
    <t>Szkoły zawodowe specjalne</t>
  </si>
  <si>
    <t>Ratownictwo medyczne</t>
  </si>
  <si>
    <t>Programy polityki zdrowotnej</t>
  </si>
  <si>
    <t>Zwalczanie narkomanii</t>
  </si>
  <si>
    <t>Inspekcja sanitarna</t>
  </si>
  <si>
    <t>Przeciwdziałanie alkoholizmowi</t>
  </si>
  <si>
    <t xml:space="preserve">Składki na ubezp. zdrowotne oraz świadczenia dla osób   </t>
  </si>
  <si>
    <t>nie objętych obowiązkiem ubezpieczenia zdrowotnego</t>
  </si>
  <si>
    <t>Izby wytrzeźwień</t>
  </si>
  <si>
    <t>Pomoc  społeczna</t>
  </si>
  <si>
    <t>Placówki opiekuńczo-wychowawcze</t>
  </si>
  <si>
    <t>85304</t>
  </si>
  <si>
    <t>Rodziny zastępcze</t>
  </si>
  <si>
    <t>Żłobki</t>
  </si>
  <si>
    <t xml:space="preserve">Zasiłki i pomoc w naturze oraz składki na ubezpieczenia </t>
  </si>
  <si>
    <t>społeczne i zdrowotne</t>
  </si>
  <si>
    <t>Domy pomocy społecznej</t>
  </si>
  <si>
    <t>Ośrodki wsparcia</t>
  </si>
  <si>
    <t>Jednostki specjalistycznego poradnictwa, mieszkania chronione i ośrodki interwencji kryzysowej</t>
  </si>
  <si>
    <t>Ośrodki adopcyjno-opiekuńcze</t>
  </si>
  <si>
    <t>Usługi opiekuńcze i specjalistyczne usługi opiekuńcze</t>
  </si>
  <si>
    <t>Pozostałe zadania w zakresie polityki społecznej</t>
  </si>
  <si>
    <t>Rehabilitacja zawodowa i społeczna osób niepełnosprawnych</t>
  </si>
  <si>
    <t>Edukacyjna opieka wychowawcza</t>
  </si>
  <si>
    <t>Ośrodki szkolno – wychowawcze</t>
  </si>
  <si>
    <t>Specjalne ośrodki szkolno – wychowawcze</t>
  </si>
  <si>
    <t>Placówki wychowania pozaszkolnego</t>
  </si>
  <si>
    <t>Internaty i bursy szkolne</t>
  </si>
  <si>
    <t>Domy wczasów dziecięcych</t>
  </si>
  <si>
    <t>Młodzieżowe ośrodki wychowawcze</t>
  </si>
  <si>
    <t>Gospodarka komunalna i ochrona środowiska</t>
  </si>
  <si>
    <t xml:space="preserve">Kultura i ochrona dziedzictwa narodowego </t>
  </si>
  <si>
    <t>Pozostałe zadania w zakresie kultury</t>
  </si>
  <si>
    <t>Ochrona zabytków i opieka nad zabytkami</t>
  </si>
  <si>
    <t>Obiekty sportowe</t>
  </si>
  <si>
    <t>suma</t>
  </si>
  <si>
    <t>różnica</t>
  </si>
  <si>
    <t>Teatry</t>
  </si>
  <si>
    <t>Instytucje kultury fizycznej</t>
  </si>
  <si>
    <t>Wczesne wspomaganie rozwoju dziecka</t>
  </si>
  <si>
    <t>Centra kultury i sztuki</t>
  </si>
  <si>
    <t>Dotacja przedmiotowa</t>
  </si>
  <si>
    <t>Działalność usługowa</t>
  </si>
  <si>
    <t>2. Jednostki spoza sektora finansów publicznych</t>
  </si>
  <si>
    <t>zwiększenia</t>
  </si>
  <si>
    <t>suma Działy</t>
  </si>
  <si>
    <t>zmniejszenia</t>
  </si>
  <si>
    <t>Inne formy wychowania przedszkolnego</t>
  </si>
  <si>
    <t>Ochrona powietrza atmosferycznego i klimatu</t>
  </si>
  <si>
    <t>Wspieranie rodziny</t>
  </si>
  <si>
    <t>Kluby dziecięce</t>
  </si>
  <si>
    <t>Dzienni opiekunowie</t>
  </si>
  <si>
    <t>Gospodarka ściekowa i ochrona wód</t>
  </si>
  <si>
    <t>Ośrodki pomocy społecznej</t>
  </si>
  <si>
    <t>Ochotnicze straże pożarne</t>
  </si>
  <si>
    <t>Realizacja zadań wymagających stosowania specjalnej organizacji nauki i metod pracy dla dzieci w przedszkolach, oddziałach przedszkolnych w szkołach podstawowych i innych formach wychowania przedszkolnego</t>
  </si>
  <si>
    <t>Kwalifikacyjne kursy zawodowe</t>
  </si>
  <si>
    <t>Wymiar sprawiedliwości</t>
  </si>
  <si>
    <t>Nieodpłatna pomoc prawna</t>
  </si>
  <si>
    <t>Rodzina</t>
  </si>
  <si>
    <t>Tworzenie i funkcjonowanie żłobków</t>
  </si>
  <si>
    <t>Działalność placówek opiekuńczo-wychowawczych</t>
  </si>
  <si>
    <t>Tworzenie i funkcjonowanie klubów dziecięcych</t>
  </si>
  <si>
    <t>Ogrody botaniczne i zoologiczne oraz naturalne obszary i obiekty chronionej przyrody</t>
  </si>
  <si>
    <t>Ogrody botaniczne i zoologiczne</t>
  </si>
  <si>
    <t>Szkoły artystyczne</t>
  </si>
  <si>
    <t>Technika</t>
  </si>
  <si>
    <t>Szkoły policealne</t>
  </si>
  <si>
    <t>Branżowe szkoły I i II stopnia</t>
  </si>
  <si>
    <t>Zadania w zakresie przeciwdziałania przemocy w rodzinie</t>
  </si>
  <si>
    <t>Utrzymanie zieleni w miastach i gminach</t>
  </si>
  <si>
    <t>Zarządzanie kryzysowe</t>
  </si>
  <si>
    <t>Zapewnienie uczniom prawa do bezpłatnego dostępu do podręczników, materiałów edukacyjnych lub materiałów ćwiczeniowych</t>
  </si>
  <si>
    <t>System opieki nad dziećmi w wieku do lat 3</t>
  </si>
  <si>
    <t>Centra integracji społecznej</t>
  </si>
  <si>
    <t xml:space="preserve">Dotacja celowa </t>
  </si>
  <si>
    <t xml:space="preserve">Dotacja podmiotowa </t>
  </si>
  <si>
    <t>Pomoc dla cudzoziemców</t>
  </si>
  <si>
    <t>Kolonie i obozy oraz inne formy wypoczynku dzieci i młodzieży szkolnej, a także szkolenia młodzieży</t>
  </si>
  <si>
    <t>Zadania w zakresie kultury fizycznej</t>
  </si>
  <si>
    <t>Licea ogólnokształcące specjalne</t>
  </si>
  <si>
    <t>Realizacja zadań wymagających stosowania specjalnej organizacji nauki i metod pracy dla dzieci i młodzieży w szkołach podstawowych</t>
  </si>
  <si>
    <t>Realizacja zadań wymagających stosowania specjalnej organizacji nauki i metod pracy dla dzieci i młodzieży w gimnazjach, klasach dotychczasowego gimnazjum prowadzonych w szkołach innego typu, liceach ogólnokształcących, technikach, szkołach policealnych, branżowych szkołach I i II stopnia i klasach dotychczasowej zasadniczej szkoły zawodowej prowadzonych w branżowych szkołach I stopnia oraz szkołach artystycznych</t>
  </si>
  <si>
    <t>Składki na ubezpieczenie zdrowotne oraz świadczenia dla osób nieobjętych obowiązkiem ubezpieczenia zdrowotnego</t>
  </si>
  <si>
    <t>Ośrodki rewalidacyjno-wychowawcze</t>
  </si>
  <si>
    <t>Gospodarka odpadami komunalnymi</t>
  </si>
  <si>
    <t xml:space="preserve">Kultura fizyczna </t>
  </si>
  <si>
    <t>ogółem bż</t>
  </si>
  <si>
    <t>inw.+unia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</si>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</sst>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,###,###"/>
  </numFmts>
  <fonts count="12" x14ac:knownFonts="1">
    <font>
      <sz val="10"/>
      <name val="Arial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indexed="10"/>
      <name val="Times New Roman"/>
      <family val="1"/>
      <charset val="238"/>
    </font>
    <font>
      <sz val="9"/>
      <name val="Times New Roman"/>
      <family val="1"/>
      <charset val="238"/>
    </font>
    <font>
      <i/>
      <sz val="8"/>
      <name val="Times New Roman"/>
      <family val="1"/>
      <charset val="238"/>
    </font>
    <font>
      <b/>
      <sz val="9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5">
    <xf numFmtId="0" fontId="0" fillId="0" borderId="0" xfId="0"/>
    <xf numFmtId="4" fontId="4" fillId="0" borderId="0" xfId="1" applyNumberFormat="1" applyFont="1" applyFill="1" applyBorder="1" applyAlignment="1">
      <alignment vertical="center"/>
    </xf>
    <xf numFmtId="4" fontId="3" fillId="0" borderId="4" xfId="1" applyNumberFormat="1" applyFont="1" applyFill="1" applyBorder="1" applyAlignment="1">
      <alignment horizontal="center" vertical="center" wrapText="1"/>
    </xf>
    <xf numFmtId="4" fontId="3" fillId="0" borderId="10" xfId="1" applyNumberFormat="1" applyFont="1" applyFill="1" applyBorder="1" applyAlignment="1">
      <alignment vertical="center" wrapText="1"/>
    </xf>
    <xf numFmtId="1" fontId="4" fillId="0" borderId="0" xfId="1" applyNumberFormat="1" applyFont="1" applyFill="1" applyBorder="1" applyAlignment="1">
      <alignment vertical="center"/>
    </xf>
    <xf numFmtId="4" fontId="4" fillId="0" borderId="5" xfId="1" applyNumberFormat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vertical="center"/>
    </xf>
    <xf numFmtId="0" fontId="3" fillId="0" borderId="10" xfId="2" applyNumberFormat="1" applyFont="1" applyBorder="1" applyAlignment="1">
      <alignment horizontal="left" vertical="center"/>
    </xf>
    <xf numFmtId="4" fontId="3" fillId="0" borderId="10" xfId="1" applyNumberFormat="1" applyFont="1" applyFill="1" applyBorder="1" applyAlignment="1">
      <alignment vertical="center"/>
    </xf>
    <xf numFmtId="4" fontId="3" fillId="0" borderId="9" xfId="1" applyNumberFormat="1" applyFont="1" applyFill="1" applyBorder="1" applyAlignment="1">
      <alignment vertical="center" wrapText="1"/>
    </xf>
    <xf numFmtId="1" fontId="3" fillId="0" borderId="12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left" vertical="center"/>
    </xf>
    <xf numFmtId="4" fontId="5" fillId="4" borderId="10" xfId="1" applyNumberFormat="1" applyFont="1" applyFill="1" applyBorder="1" applyAlignment="1">
      <alignment vertical="center" wrapText="1"/>
    </xf>
    <xf numFmtId="1" fontId="3" fillId="0" borderId="7" xfId="1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left" vertical="center"/>
    </xf>
    <xf numFmtId="4" fontId="5" fillId="4" borderId="2" xfId="1" applyNumberFormat="1" applyFont="1" applyFill="1" applyBorder="1" applyAlignment="1">
      <alignment horizontal="center" vertical="center" wrapText="1"/>
    </xf>
    <xf numFmtId="4" fontId="5" fillId="4" borderId="7" xfId="1" applyNumberFormat="1" applyFont="1" applyFill="1" applyBorder="1" applyAlignment="1">
      <alignment horizontal="center" vertical="center"/>
    </xf>
    <xf numFmtId="1" fontId="4" fillId="0" borderId="12" xfId="1" quotePrefix="1" applyNumberFormat="1" applyFont="1" applyFill="1" applyBorder="1" applyAlignment="1">
      <alignment horizontal="center" vertical="center"/>
    </xf>
    <xf numFmtId="1" fontId="3" fillId="0" borderId="12" xfId="1" quotePrefix="1" applyNumberFormat="1" applyFont="1" applyFill="1" applyBorder="1" applyAlignment="1">
      <alignment horizontal="center" vertical="center"/>
    </xf>
    <xf numFmtId="1" fontId="4" fillId="0" borderId="1" xfId="2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 vertical="center"/>
    </xf>
    <xf numFmtId="4" fontId="4" fillId="0" borderId="1" xfId="1" applyNumberFormat="1" applyFont="1" applyFill="1" applyBorder="1" applyAlignment="1">
      <alignment horizontal="right" vertical="center"/>
    </xf>
    <xf numFmtId="4" fontId="5" fillId="4" borderId="12" xfId="1" applyNumberFormat="1" applyFont="1" applyFill="1" applyBorder="1" applyAlignment="1">
      <alignment vertical="center"/>
    </xf>
    <xf numFmtId="4" fontId="3" fillId="0" borderId="12" xfId="1" applyNumberFormat="1" applyFont="1" applyFill="1" applyBorder="1" applyAlignment="1">
      <alignment vertical="center"/>
    </xf>
    <xf numFmtId="1" fontId="5" fillId="0" borderId="12" xfId="1" applyNumberFormat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4" fontId="3" fillId="0" borderId="1" xfId="1" applyNumberFormat="1" applyFont="1" applyFill="1" applyBorder="1" applyAlignment="1">
      <alignment horizontal="right" vertical="center"/>
    </xf>
    <xf numFmtId="1" fontId="3" fillId="0" borderId="2" xfId="1" applyNumberFormat="1" applyFont="1" applyFill="1" applyBorder="1" applyAlignment="1">
      <alignment horizontal="center" vertical="center"/>
    </xf>
    <xf numFmtId="4" fontId="3" fillId="0" borderId="2" xfId="0" quotePrefix="1" applyNumberFormat="1" applyFont="1" applyFill="1" applyBorder="1" applyAlignment="1">
      <alignment vertical="center"/>
    </xf>
    <xf numFmtId="4" fontId="3" fillId="0" borderId="2" xfId="1" applyNumberFormat="1" applyFont="1" applyFill="1" applyBorder="1" applyAlignment="1">
      <alignment horizontal="right" vertical="center"/>
    </xf>
    <xf numFmtId="1" fontId="3" fillId="0" borderId="1" xfId="2" applyNumberFormat="1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left" vertical="center"/>
    </xf>
    <xf numFmtId="4" fontId="3" fillId="0" borderId="1" xfId="0" quotePrefix="1" applyNumberFormat="1" applyFont="1" applyFill="1" applyBorder="1" applyAlignment="1">
      <alignment vertical="center"/>
    </xf>
    <xf numFmtId="4" fontId="3" fillId="0" borderId="12" xfId="1" applyNumberFormat="1" applyFont="1" applyFill="1" applyBorder="1" applyAlignment="1">
      <alignment horizontal="right" vertical="center"/>
    </xf>
    <xf numFmtId="1" fontId="5" fillId="0" borderId="13" xfId="1" applyNumberFormat="1" applyFont="1" applyFill="1" applyBorder="1" applyAlignment="1">
      <alignment horizontal="center" vertical="center"/>
    </xf>
    <xf numFmtId="1" fontId="3" fillId="0" borderId="13" xfId="1" applyNumberFormat="1" applyFont="1" applyFill="1" applyBorder="1" applyAlignment="1">
      <alignment horizontal="center" vertical="center"/>
    </xf>
    <xf numFmtId="1" fontId="3" fillId="0" borderId="14" xfId="1" applyNumberFormat="1" applyFont="1" applyFill="1" applyBorder="1" applyAlignment="1">
      <alignment horizontal="center" vertical="center"/>
    </xf>
    <xf numFmtId="4" fontId="3" fillId="0" borderId="14" xfId="1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 vertical="center"/>
    </xf>
    <xf numFmtId="4" fontId="3" fillId="0" borderId="11" xfId="0" applyNumberFormat="1" applyFont="1" applyBorder="1" applyAlignment="1">
      <alignment horizontal="left" vertical="center"/>
    </xf>
    <xf numFmtId="4" fontId="3" fillId="0" borderId="11" xfId="0" applyNumberFormat="1" applyFont="1" applyBorder="1" applyAlignment="1">
      <alignment horizontal="right" vertical="center"/>
    </xf>
    <xf numFmtId="1" fontId="5" fillId="0" borderId="12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1" fontId="4" fillId="0" borderId="10" xfId="1" applyNumberFormat="1" applyFont="1" applyFill="1" applyBorder="1" applyAlignment="1">
      <alignment horizontal="center" vertical="center"/>
    </xf>
    <xf numFmtId="1" fontId="5" fillId="0" borderId="11" xfId="1" applyNumberFormat="1" applyFont="1" applyFill="1" applyBorder="1" applyAlignment="1">
      <alignment horizontal="right" vertical="center"/>
    </xf>
    <xf numFmtId="1" fontId="4" fillId="0" borderId="10" xfId="2" applyNumberFormat="1" applyFont="1" applyBorder="1" applyAlignment="1">
      <alignment horizontal="left" vertical="center"/>
    </xf>
    <xf numFmtId="4" fontId="4" fillId="0" borderId="11" xfId="2" applyNumberFormat="1" applyFont="1" applyBorder="1" applyAlignment="1">
      <alignment horizontal="left" vertical="center"/>
    </xf>
    <xf numFmtId="4" fontId="4" fillId="4" borderId="10" xfId="2" applyNumberFormat="1" applyFont="1" applyFill="1" applyBorder="1" applyAlignment="1">
      <alignment vertical="center"/>
    </xf>
    <xf numFmtId="4" fontId="4" fillId="0" borderId="12" xfId="1" applyNumberFormat="1" applyFont="1" applyFill="1" applyBorder="1" applyAlignment="1">
      <alignment vertical="center"/>
    </xf>
    <xf numFmtId="1" fontId="5" fillId="0" borderId="12" xfId="1" applyNumberFormat="1" applyFont="1" applyFill="1" applyBorder="1" applyAlignment="1">
      <alignment horizontal="right" vertical="center"/>
    </xf>
    <xf numFmtId="1" fontId="5" fillId="0" borderId="1" xfId="1" applyNumberFormat="1" applyFont="1" applyFill="1" applyBorder="1" applyAlignment="1">
      <alignment horizontal="right" vertical="center"/>
    </xf>
    <xf numFmtId="1" fontId="3" fillId="0" borderId="12" xfId="2" applyNumberFormat="1" applyFont="1" applyBorder="1" applyAlignment="1">
      <alignment horizontal="center" vertical="center"/>
    </xf>
    <xf numFmtId="4" fontId="3" fillId="0" borderId="12" xfId="2" applyNumberFormat="1" applyFont="1" applyBorder="1" applyAlignment="1">
      <alignment vertical="center"/>
    </xf>
    <xf numFmtId="4" fontId="3" fillId="4" borderId="12" xfId="2" applyNumberFormat="1" applyFont="1" applyFill="1" applyBorder="1" applyAlignment="1">
      <alignment horizontal="center" vertical="center"/>
    </xf>
    <xf numFmtId="4" fontId="3" fillId="0" borderId="12" xfId="2" quotePrefix="1" applyNumberFormat="1" applyFont="1" applyBorder="1" applyAlignment="1">
      <alignment vertical="center"/>
    </xf>
    <xf numFmtId="4" fontId="3" fillId="4" borderId="1" xfId="2" applyNumberFormat="1" applyFont="1" applyFill="1" applyBorder="1" applyAlignment="1">
      <alignment horizontal="right" vertical="center"/>
    </xf>
    <xf numFmtId="1" fontId="5" fillId="0" borderId="7" xfId="1" applyNumberFormat="1" applyFont="1" applyFill="1" applyBorder="1" applyAlignment="1">
      <alignment horizontal="right" vertical="center"/>
    </xf>
    <xf numFmtId="1" fontId="3" fillId="0" borderId="7" xfId="2" applyNumberFormat="1" applyFont="1" applyBorder="1" applyAlignment="1">
      <alignment horizontal="center" vertical="center"/>
    </xf>
    <xf numFmtId="4" fontId="3" fillId="0" borderId="7" xfId="2" quotePrefix="1" applyNumberFormat="1" applyFont="1" applyBorder="1" applyAlignment="1">
      <alignment vertical="center"/>
    </xf>
    <xf numFmtId="4" fontId="3" fillId="4" borderId="2" xfId="2" applyNumberFormat="1" applyFont="1" applyFill="1" applyBorder="1" applyAlignment="1">
      <alignment horizontal="center" vertical="center"/>
    </xf>
    <xf numFmtId="1" fontId="3" fillId="0" borderId="12" xfId="2" applyNumberFormat="1" applyFont="1" applyBorder="1" applyAlignment="1">
      <alignment horizontal="left" vertical="center"/>
    </xf>
    <xf numFmtId="4" fontId="3" fillId="0" borderId="1" xfId="2" applyNumberFormat="1" applyFont="1" applyBorder="1" applyAlignment="1">
      <alignment horizontal="left" vertical="center"/>
    </xf>
    <xf numFmtId="1" fontId="3" fillId="0" borderId="1" xfId="1" applyNumberFormat="1" applyFont="1" applyFill="1" applyBorder="1" applyAlignment="1">
      <alignment horizontal="right" vertical="center"/>
    </xf>
    <xf numFmtId="4" fontId="3" fillId="4" borderId="1" xfId="2" applyNumberFormat="1" applyFont="1" applyFill="1" applyBorder="1" applyAlignment="1">
      <alignment horizontal="center" vertical="center"/>
    </xf>
    <xf numFmtId="1" fontId="3" fillId="0" borderId="12" xfId="1" applyNumberFormat="1" applyFont="1" applyFill="1" applyBorder="1" applyAlignment="1">
      <alignment horizontal="right" vertical="center"/>
    </xf>
    <xf numFmtId="1" fontId="3" fillId="0" borderId="7" xfId="1" applyNumberFormat="1" applyFont="1" applyFill="1" applyBorder="1" applyAlignment="1">
      <alignment horizontal="right" vertical="center"/>
    </xf>
    <xf numFmtId="4" fontId="3" fillId="0" borderId="2" xfId="1" quotePrefix="1" applyNumberFormat="1" applyFont="1" applyFill="1" applyBorder="1" applyAlignment="1">
      <alignment vertical="center"/>
    </xf>
    <xf numFmtId="1" fontId="3" fillId="0" borderId="10" xfId="1" applyNumberFormat="1" applyFont="1" applyFill="1" applyBorder="1" applyAlignment="1">
      <alignment horizontal="center" vertical="center"/>
    </xf>
    <xf numFmtId="1" fontId="3" fillId="0" borderId="10" xfId="2" applyNumberFormat="1" applyFont="1" applyBorder="1" applyAlignment="1">
      <alignment horizontal="left" vertical="center"/>
    </xf>
    <xf numFmtId="4" fontId="3" fillId="0" borderId="11" xfId="2" applyNumberFormat="1" applyFont="1" applyBorder="1" applyAlignment="1">
      <alignment horizontal="left" vertical="center"/>
    </xf>
    <xf numFmtId="4" fontId="3" fillId="4" borderId="11" xfId="2" applyNumberFormat="1" applyFont="1" applyFill="1" applyBorder="1" applyAlignment="1">
      <alignment horizontal="right" vertical="center"/>
    </xf>
    <xf numFmtId="4" fontId="3" fillId="0" borderId="10" xfId="1" applyNumberFormat="1" applyFont="1" applyFill="1" applyBorder="1" applyAlignment="1">
      <alignment horizontal="right" vertical="center"/>
    </xf>
    <xf numFmtId="1" fontId="3" fillId="0" borderId="1" xfId="2" applyNumberFormat="1" applyFont="1" applyBorder="1" applyAlignment="1">
      <alignment horizontal="center" vertical="center"/>
    </xf>
    <xf numFmtId="4" fontId="3" fillId="4" borderId="12" xfId="1" applyNumberFormat="1" applyFont="1" applyFill="1" applyBorder="1" applyAlignment="1">
      <alignment vertical="center"/>
    </xf>
    <xf numFmtId="1" fontId="5" fillId="0" borderId="13" xfId="1" applyNumberFormat="1" applyFont="1" applyFill="1" applyBorder="1" applyAlignment="1">
      <alignment horizontal="right" vertical="center"/>
    </xf>
    <xf numFmtId="1" fontId="5" fillId="0" borderId="14" xfId="1" applyNumberFormat="1" applyFont="1" applyFill="1" applyBorder="1" applyAlignment="1">
      <alignment horizontal="right" vertical="center"/>
    </xf>
    <xf numFmtId="4" fontId="5" fillId="0" borderId="14" xfId="1" applyNumberFormat="1" applyFont="1" applyFill="1" applyBorder="1" applyAlignment="1">
      <alignment horizontal="right" vertical="center"/>
    </xf>
    <xf numFmtId="1" fontId="4" fillId="0" borderId="12" xfId="1" applyNumberFormat="1" applyFont="1" applyFill="1" applyBorder="1" applyAlignment="1">
      <alignment horizontal="center" vertical="center"/>
    </xf>
    <xf numFmtId="4" fontId="4" fillId="0" borderId="1" xfId="2" applyNumberFormat="1" applyFont="1" applyBorder="1" applyAlignment="1">
      <alignment horizontal="left" vertical="center"/>
    </xf>
    <xf numFmtId="4" fontId="4" fillId="4" borderId="16" xfId="1" applyNumberFormat="1" applyFont="1" applyFill="1" applyBorder="1" applyAlignment="1">
      <alignment horizontal="right" vertical="center"/>
    </xf>
    <xf numFmtId="4" fontId="4" fillId="0" borderId="16" xfId="1" applyNumberFormat="1" applyFont="1" applyFill="1" applyBorder="1" applyAlignment="1">
      <alignment vertical="center"/>
    </xf>
    <xf numFmtId="4" fontId="3" fillId="0" borderId="1" xfId="1" quotePrefix="1" applyNumberFormat="1" applyFont="1" applyFill="1" applyBorder="1" applyAlignment="1">
      <alignment vertical="center"/>
    </xf>
    <xf numFmtId="4" fontId="3" fillId="4" borderId="12" xfId="1" applyNumberFormat="1" applyFont="1" applyFill="1" applyBorder="1" applyAlignment="1">
      <alignment horizontal="right" vertical="center"/>
    </xf>
    <xf numFmtId="1" fontId="3" fillId="0" borderId="2" xfId="2" applyNumberFormat="1" applyFont="1" applyBorder="1" applyAlignment="1">
      <alignment horizontal="left" vertical="center"/>
    </xf>
    <xf numFmtId="4" fontId="3" fillId="4" borderId="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vertical="center"/>
    </xf>
    <xf numFmtId="1" fontId="3" fillId="0" borderId="11" xfId="2" applyNumberFormat="1" applyFont="1" applyBorder="1" applyAlignment="1">
      <alignment horizontal="left" vertical="center"/>
    </xf>
    <xf numFmtId="4" fontId="3" fillId="0" borderId="11" xfId="1" quotePrefix="1" applyNumberFormat="1" applyFont="1" applyFill="1" applyBorder="1" applyAlignment="1">
      <alignment vertical="center"/>
    </xf>
    <xf numFmtId="4" fontId="5" fillId="4" borderId="10" xfId="1" applyNumberFormat="1" applyFont="1" applyFill="1" applyBorder="1" applyAlignment="1">
      <alignment vertical="center"/>
    </xf>
    <xf numFmtId="4" fontId="3" fillId="4" borderId="10" xfId="1" applyNumberFormat="1" applyFont="1" applyFill="1" applyBorder="1" applyAlignment="1">
      <alignment vertical="center"/>
    </xf>
    <xf numFmtId="4" fontId="3" fillId="0" borderId="11" xfId="1" quotePrefix="1" applyNumberFormat="1" applyFont="1" applyFill="1" applyBorder="1" applyAlignment="1">
      <alignment horizontal="left" vertical="center"/>
    </xf>
    <xf numFmtId="4" fontId="3" fillId="0" borderId="1" xfId="1" quotePrefix="1" applyNumberFormat="1" applyFont="1" applyFill="1" applyBorder="1" applyAlignment="1">
      <alignment horizontal="left" vertical="center"/>
    </xf>
    <xf numFmtId="1" fontId="4" fillId="0" borderId="16" xfId="1" applyNumberFormat="1" applyFont="1" applyFill="1" applyBorder="1" applyAlignment="1">
      <alignment horizontal="center" vertical="center"/>
    </xf>
    <xf numFmtId="1" fontId="5" fillId="0" borderId="16" xfId="1" applyNumberFormat="1" applyFont="1" applyFill="1" applyBorder="1" applyAlignment="1">
      <alignment horizontal="right" vertical="center"/>
    </xf>
    <xf numFmtId="1" fontId="4" fillId="0" borderId="17" xfId="2" applyNumberFormat="1" applyFont="1" applyBorder="1" applyAlignment="1">
      <alignment horizontal="left" vertical="center"/>
    </xf>
    <xf numFmtId="4" fontId="4" fillId="0" borderId="17" xfId="1" applyNumberFormat="1" applyFont="1" applyFill="1" applyBorder="1" applyAlignment="1">
      <alignment horizontal="left" vertical="center"/>
    </xf>
    <xf numFmtId="4" fontId="4" fillId="4" borderId="16" xfId="1" applyNumberFormat="1" applyFont="1" applyFill="1" applyBorder="1" applyAlignment="1">
      <alignment vertical="center"/>
    </xf>
    <xf numFmtId="4" fontId="5" fillId="0" borderId="1" xfId="1" applyNumberFormat="1" applyFont="1" applyFill="1" applyBorder="1" applyAlignment="1">
      <alignment horizontal="left" vertical="center"/>
    </xf>
    <xf numFmtId="4" fontId="3" fillId="4" borderId="7" xfId="1" applyNumberFormat="1" applyFont="1" applyFill="1" applyBorder="1" applyAlignment="1">
      <alignment vertical="center"/>
    </xf>
    <xf numFmtId="4" fontId="3" fillId="0" borderId="1" xfId="1" applyNumberFormat="1" applyFont="1" applyFill="1" applyBorder="1" applyAlignment="1">
      <alignment horizontal="left" vertical="center"/>
    </xf>
    <xf numFmtId="4" fontId="4" fillId="0" borderId="11" xfId="1" applyNumberFormat="1" applyFont="1" applyFill="1" applyBorder="1" applyAlignment="1">
      <alignment horizontal="left" vertical="center"/>
    </xf>
    <xf numFmtId="4" fontId="4" fillId="0" borderId="10" xfId="1" applyNumberFormat="1" applyFont="1" applyFill="1" applyBorder="1" applyAlignment="1">
      <alignment vertical="center"/>
    </xf>
    <xf numFmtId="4" fontId="4" fillId="4" borderId="10" xfId="1" applyNumberFormat="1" applyFont="1" applyFill="1" applyBorder="1" applyAlignment="1">
      <alignment vertical="center"/>
    </xf>
    <xf numFmtId="1" fontId="4" fillId="0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vertical="center"/>
    </xf>
    <xf numFmtId="4" fontId="5" fillId="0" borderId="1" xfId="1" applyNumberFormat="1" applyFont="1" applyFill="1" applyBorder="1" applyAlignment="1">
      <alignment vertical="center"/>
    </xf>
    <xf numFmtId="4" fontId="6" fillId="4" borderId="12" xfId="1" applyNumberFormat="1" applyFont="1" applyFill="1" applyBorder="1" applyAlignment="1">
      <alignment vertical="center"/>
    </xf>
    <xf numFmtId="1" fontId="3" fillId="0" borderId="1" xfId="1" applyNumberFormat="1" applyFont="1" applyFill="1" applyBorder="1" applyAlignment="1">
      <alignment vertical="center"/>
    </xf>
    <xf numFmtId="4" fontId="3" fillId="0" borderId="1" xfId="1" applyNumberFormat="1" applyFont="1" applyFill="1" applyBorder="1" applyAlignment="1">
      <alignment vertical="center"/>
    </xf>
    <xf numFmtId="4" fontId="3" fillId="4" borderId="1" xfId="1" applyNumberFormat="1" applyFont="1" applyFill="1" applyBorder="1" applyAlignment="1">
      <alignment vertical="center"/>
    </xf>
    <xf numFmtId="1" fontId="3" fillId="0" borderId="12" xfId="1" applyNumberFormat="1" applyFont="1" applyFill="1" applyBorder="1" applyAlignment="1">
      <alignment vertical="center"/>
    </xf>
    <xf numFmtId="1" fontId="4" fillId="0" borderId="2" xfId="1" applyNumberFormat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vertical="center"/>
    </xf>
    <xf numFmtId="1" fontId="3" fillId="0" borderId="1" xfId="1" quotePrefix="1" applyNumberFormat="1" applyFont="1" applyFill="1" applyBorder="1" applyAlignment="1">
      <alignment horizontal="center" vertical="center"/>
    </xf>
    <xf numFmtId="4" fontId="3" fillId="4" borderId="1" xfId="1" applyNumberFormat="1" applyFont="1" applyFill="1" applyBorder="1" applyAlignment="1">
      <alignment horizontal="right" vertical="center"/>
    </xf>
    <xf numFmtId="4" fontId="6" fillId="4" borderId="10" xfId="1" applyNumberFormat="1" applyFont="1" applyFill="1" applyBorder="1" applyAlignment="1">
      <alignment vertical="center"/>
    </xf>
    <xf numFmtId="1" fontId="4" fillId="0" borderId="1" xfId="1" quotePrefix="1" applyNumberFormat="1" applyFont="1" applyFill="1" applyBorder="1" applyAlignment="1">
      <alignment horizontal="center" vertical="center"/>
    </xf>
    <xf numFmtId="1" fontId="4" fillId="0" borderId="7" xfId="1" quotePrefix="1" applyNumberFormat="1" applyFont="1" applyFill="1" applyBorder="1" applyAlignment="1">
      <alignment horizontal="center" vertical="center"/>
    </xf>
    <xf numFmtId="4" fontId="3" fillId="0" borderId="11" xfId="1" applyNumberFormat="1" applyFont="1" applyFill="1" applyBorder="1" applyAlignment="1">
      <alignment horizontal="left" vertical="center"/>
    </xf>
    <xf numFmtId="4" fontId="3" fillId="4" borderId="11" xfId="1" applyNumberFormat="1" applyFont="1" applyFill="1" applyBorder="1" applyAlignment="1">
      <alignment horizontal="right" vertical="center"/>
    </xf>
    <xf numFmtId="1" fontId="3" fillId="0" borderId="10" xfId="1" quotePrefix="1" applyNumberFormat="1" applyFont="1" applyFill="1" applyBorder="1" applyAlignment="1">
      <alignment horizontal="center" vertical="center"/>
    </xf>
    <xf numFmtId="1" fontId="3" fillId="0" borderId="11" xfId="1" applyNumberFormat="1" applyFont="1" applyFill="1" applyBorder="1" applyAlignment="1">
      <alignment vertical="center"/>
    </xf>
    <xf numFmtId="4" fontId="3" fillId="0" borderId="10" xfId="1" applyNumberFormat="1" applyFont="1" applyFill="1" applyBorder="1" applyAlignment="1">
      <alignment horizontal="left" vertical="center"/>
    </xf>
    <xf numFmtId="4" fontId="3" fillId="0" borderId="12" xfId="1" quotePrefix="1" applyNumberFormat="1" applyFont="1" applyFill="1" applyBorder="1" applyAlignment="1">
      <alignment vertical="center"/>
    </xf>
    <xf numFmtId="4" fontId="3" fillId="0" borderId="11" xfId="1" applyNumberFormat="1" applyFont="1" applyFill="1" applyBorder="1" applyAlignment="1">
      <alignment vertical="center"/>
    </xf>
    <xf numFmtId="4" fontId="3" fillId="4" borderId="11" xfId="1" applyNumberFormat="1" applyFont="1" applyFill="1" applyBorder="1" applyAlignment="1">
      <alignment vertical="center"/>
    </xf>
    <xf numFmtId="1" fontId="3" fillId="0" borderId="2" xfId="1" quotePrefix="1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vertical="center"/>
    </xf>
    <xf numFmtId="1" fontId="4" fillId="0" borderId="7" xfId="1" applyNumberFormat="1" applyFont="1" applyFill="1" applyBorder="1" applyAlignment="1">
      <alignment horizontal="center" vertical="center"/>
    </xf>
    <xf numFmtId="1" fontId="3" fillId="0" borderId="11" xfId="1" applyNumberFormat="1" applyFont="1" applyFill="1" applyBorder="1" applyAlignment="1">
      <alignment horizontal="center" vertical="center"/>
    </xf>
    <xf numFmtId="4" fontId="3" fillId="4" borderId="10" xfId="1" applyNumberFormat="1" applyFont="1" applyFill="1" applyBorder="1" applyAlignment="1">
      <alignment horizontal="right" vertical="center"/>
    </xf>
    <xf numFmtId="4" fontId="5" fillId="4" borderId="7" xfId="1" applyNumberFormat="1" applyFont="1" applyFill="1" applyBorder="1" applyAlignment="1">
      <alignment vertical="center"/>
    </xf>
    <xf numFmtId="4" fontId="3" fillId="0" borderId="7" xfId="1" quotePrefix="1" applyNumberFormat="1" applyFont="1" applyFill="1" applyBorder="1" applyAlignment="1">
      <alignment vertical="center"/>
    </xf>
    <xf numFmtId="1" fontId="3" fillId="0" borderId="11" xfId="1" applyNumberFormat="1" applyFont="1" applyFill="1" applyBorder="1" applyAlignment="1">
      <alignment vertical="center" wrapText="1"/>
    </xf>
    <xf numFmtId="4" fontId="5" fillId="4" borderId="11" xfId="1" applyNumberFormat="1" applyFont="1" applyFill="1" applyBorder="1" applyAlignment="1">
      <alignment vertical="center"/>
    </xf>
    <xf numFmtId="4" fontId="5" fillId="4" borderId="1" xfId="1" applyNumberFormat="1" applyFont="1" applyFill="1" applyBorder="1" applyAlignment="1">
      <alignment vertical="center"/>
    </xf>
    <xf numFmtId="1" fontId="3" fillId="0" borderId="17" xfId="1" applyNumberFormat="1" applyFont="1" applyFill="1" applyBorder="1" applyAlignment="1">
      <alignment horizontal="center" vertical="center"/>
    </xf>
    <xf numFmtId="1" fontId="4" fillId="0" borderId="17" xfId="1" applyNumberFormat="1" applyFont="1" applyFill="1" applyBorder="1" applyAlignment="1">
      <alignment vertical="center"/>
    </xf>
    <xf numFmtId="4" fontId="4" fillId="0" borderId="17" xfId="1" applyNumberFormat="1" applyFont="1" applyFill="1" applyBorder="1" applyAlignment="1">
      <alignment vertical="center"/>
    </xf>
    <xf numFmtId="4" fontId="4" fillId="4" borderId="17" xfId="1" applyNumberFormat="1" applyFont="1" applyFill="1" applyBorder="1" applyAlignment="1">
      <alignment horizontal="right" vertical="center"/>
    </xf>
    <xf numFmtId="4" fontId="3" fillId="4" borderId="2" xfId="1" applyNumberFormat="1" applyFont="1" applyFill="1" applyBorder="1" applyAlignment="1">
      <alignment horizontal="right" vertical="center"/>
    </xf>
    <xf numFmtId="4" fontId="5" fillId="0" borderId="12" xfId="1" applyNumberFormat="1" applyFont="1" applyFill="1" applyBorder="1" applyAlignment="1">
      <alignment horizontal="left" vertical="center"/>
    </xf>
    <xf numFmtId="4" fontId="4" fillId="4" borderId="10" xfId="1" applyNumberFormat="1" applyFont="1" applyFill="1" applyBorder="1" applyAlignment="1">
      <alignment horizontal="right" vertical="center"/>
    </xf>
    <xf numFmtId="1" fontId="6" fillId="0" borderId="1" xfId="1" applyNumberFormat="1" applyFont="1" applyFill="1" applyBorder="1" applyAlignment="1">
      <alignment vertical="center"/>
    </xf>
    <xf numFmtId="1" fontId="6" fillId="0" borderId="12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4" fontId="3" fillId="5" borderId="1" xfId="1" applyNumberFormat="1" applyFont="1" applyFill="1" applyBorder="1" applyAlignment="1">
      <alignment horizontal="right" vertical="center"/>
    </xf>
    <xf numFmtId="4" fontId="3" fillId="0" borderId="12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vertical="center"/>
    </xf>
    <xf numFmtId="1" fontId="3" fillId="0" borderId="3" xfId="1" applyNumberFormat="1" applyFont="1" applyFill="1" applyBorder="1" applyAlignment="1">
      <alignment horizontal="center" vertical="center"/>
    </xf>
    <xf numFmtId="1" fontId="3" fillId="0" borderId="18" xfId="1" applyNumberFormat="1" applyFont="1" applyFill="1" applyBorder="1" applyAlignment="1">
      <alignment vertical="center"/>
    </xf>
    <xf numFmtId="1" fontId="3" fillId="0" borderId="5" xfId="1" applyNumberFormat="1" applyFont="1" applyFill="1" applyBorder="1" applyAlignment="1">
      <alignment vertical="center"/>
    </xf>
    <xf numFmtId="1" fontId="3" fillId="0" borderId="10" xfId="1" applyNumberFormat="1" applyFont="1" applyBorder="1" applyAlignment="1">
      <alignment horizontal="center" vertical="center"/>
    </xf>
    <xf numFmtId="1" fontId="3" fillId="0" borderId="10" xfId="1" applyNumberFormat="1" applyFont="1" applyBorder="1" applyAlignment="1">
      <alignment vertical="center"/>
    </xf>
    <xf numFmtId="1" fontId="3" fillId="0" borderId="12" xfId="1" applyNumberFormat="1" applyFont="1" applyBorder="1" applyAlignment="1">
      <alignment horizontal="center" vertical="center"/>
    </xf>
    <xf numFmtId="1" fontId="3" fillId="0" borderId="0" xfId="1" applyNumberFormat="1" applyFont="1" applyBorder="1" applyAlignment="1">
      <alignment vertical="center"/>
    </xf>
    <xf numFmtId="4" fontId="3" fillId="5" borderId="11" xfId="1" applyNumberFormat="1" applyFont="1" applyFill="1" applyBorder="1" applyAlignment="1">
      <alignment vertical="center"/>
    </xf>
    <xf numFmtId="1" fontId="3" fillId="0" borderId="18" xfId="1" applyNumberFormat="1" applyFont="1" applyBorder="1" applyAlignment="1">
      <alignment vertical="center" wrapText="1"/>
    </xf>
    <xf numFmtId="1" fontId="3" fillId="0" borderId="11" xfId="1" applyNumberFormat="1" applyFont="1" applyBorder="1" applyAlignment="1">
      <alignment vertical="center"/>
    </xf>
    <xf numFmtId="4" fontId="3" fillId="0" borderId="10" xfId="1" quotePrefix="1" applyNumberFormat="1" applyFont="1" applyFill="1" applyBorder="1" applyAlignment="1">
      <alignment vertical="center"/>
    </xf>
    <xf numFmtId="1" fontId="3" fillId="0" borderId="21" xfId="1" applyNumberFormat="1" applyFont="1" applyFill="1" applyBorder="1" applyAlignment="1">
      <alignment horizontal="center" vertical="center"/>
    </xf>
    <xf numFmtId="1" fontId="3" fillId="0" borderId="22" xfId="1" applyNumberFormat="1" applyFont="1" applyFill="1" applyBorder="1" applyAlignment="1">
      <alignment vertical="center"/>
    </xf>
    <xf numFmtId="4" fontId="3" fillId="0" borderId="13" xfId="1" quotePrefix="1" applyNumberFormat="1" applyFont="1" applyFill="1" applyBorder="1" applyAlignment="1">
      <alignment vertical="center"/>
    </xf>
    <xf numFmtId="1" fontId="4" fillId="0" borderId="19" xfId="1" applyNumberFormat="1" applyFont="1" applyFill="1" applyBorder="1" applyAlignment="1">
      <alignment horizontal="center" vertical="center"/>
    </xf>
    <xf numFmtId="1" fontId="4" fillId="0" borderId="20" xfId="1" applyNumberFormat="1" applyFont="1" applyFill="1" applyBorder="1" applyAlignment="1">
      <alignment vertical="center"/>
    </xf>
    <xf numFmtId="4" fontId="4" fillId="0" borderId="16" xfId="1" applyNumberFormat="1" applyFont="1" applyFill="1" applyBorder="1" applyAlignment="1">
      <alignment horizontal="left" vertical="center"/>
    </xf>
    <xf numFmtId="1" fontId="3" fillId="0" borderId="18" xfId="1" applyNumberFormat="1" applyFont="1" applyFill="1" applyBorder="1" applyAlignment="1">
      <alignment vertical="center" wrapText="1"/>
    </xf>
    <xf numFmtId="1" fontId="3" fillId="0" borderId="16" xfId="1" applyNumberFormat="1" applyFont="1" applyFill="1" applyBorder="1" applyAlignment="1">
      <alignment horizontal="center" vertical="center"/>
    </xf>
    <xf numFmtId="4" fontId="3" fillId="6" borderId="2" xfId="1" applyNumberFormat="1" applyFont="1" applyFill="1" applyBorder="1" applyAlignment="1">
      <alignment horizontal="right" vertical="center"/>
    </xf>
    <xf numFmtId="4" fontId="4" fillId="0" borderId="16" xfId="1" quotePrefix="1" applyNumberFormat="1" applyFont="1" applyFill="1" applyBorder="1" applyAlignment="1">
      <alignment vertical="center"/>
    </xf>
    <xf numFmtId="4" fontId="3" fillId="5" borderId="12" xfId="1" applyNumberFormat="1" applyFont="1" applyFill="1" applyBorder="1" applyAlignment="1">
      <alignment vertical="center"/>
    </xf>
    <xf numFmtId="1" fontId="3" fillId="0" borderId="4" xfId="1" applyNumberFormat="1" applyFont="1" applyFill="1" applyBorder="1" applyAlignment="1">
      <alignment horizontal="center" vertical="center"/>
    </xf>
    <xf numFmtId="1" fontId="4" fillId="0" borderId="20" xfId="1" applyNumberFormat="1" applyFont="1" applyFill="1" applyBorder="1" applyAlignment="1">
      <alignment vertical="center" wrapText="1"/>
    </xf>
    <xf numFmtId="1" fontId="4" fillId="0" borderId="18" xfId="1" applyNumberFormat="1" applyFont="1" applyFill="1" applyBorder="1" applyAlignment="1">
      <alignment horizontal="center" vertical="center"/>
    </xf>
    <xf numFmtId="4" fontId="4" fillId="0" borderId="11" xfId="1" applyNumberFormat="1" applyFont="1" applyFill="1" applyBorder="1" applyAlignment="1">
      <alignment horizontal="right" vertical="center"/>
    </xf>
    <xf numFmtId="1" fontId="4" fillId="0" borderId="3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left" vertical="center" indent="15"/>
    </xf>
    <xf numFmtId="1" fontId="3" fillId="0" borderId="5" xfId="1" applyNumberFormat="1" applyFont="1" applyFill="1" applyBorder="1" applyAlignment="1">
      <alignment horizontal="center" vertical="center"/>
    </xf>
    <xf numFmtId="1" fontId="3" fillId="0" borderId="5" xfId="1" applyNumberFormat="1" applyFont="1" applyFill="1" applyBorder="1" applyAlignment="1">
      <alignment horizontal="left" vertical="center" indent="15"/>
    </xf>
    <xf numFmtId="4" fontId="3" fillId="0" borderId="2" xfId="1" applyNumberFormat="1" applyFont="1" applyFill="1" applyBorder="1" applyAlignment="1">
      <alignment horizontal="left" vertical="center"/>
    </xf>
    <xf numFmtId="4" fontId="3" fillId="0" borderId="0" xfId="1" applyNumberFormat="1" applyFont="1" applyFill="1" applyAlignment="1">
      <alignment vertical="center"/>
    </xf>
    <xf numFmtId="1" fontId="8" fillId="0" borderId="5" xfId="1" applyNumberFormat="1" applyFont="1" applyFill="1" applyBorder="1" applyAlignment="1">
      <alignment vertical="center"/>
    </xf>
    <xf numFmtId="1" fontId="4" fillId="0" borderId="5" xfId="1" applyNumberFormat="1" applyFont="1" applyFill="1" applyBorder="1" applyAlignment="1">
      <alignment horizontal="center" vertical="center"/>
    </xf>
    <xf numFmtId="4" fontId="3" fillId="0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vertical="center"/>
    </xf>
    <xf numFmtId="3" fontId="5" fillId="0" borderId="8" xfId="1" applyNumberFormat="1" applyFont="1" applyFill="1" applyBorder="1" applyAlignment="1">
      <alignment horizontal="center" vertical="center"/>
    </xf>
    <xf numFmtId="3" fontId="5" fillId="4" borderId="8" xfId="1" applyNumberFormat="1" applyFont="1" applyFill="1" applyBorder="1" applyAlignment="1">
      <alignment horizontal="center" vertical="center"/>
    </xf>
    <xf numFmtId="4" fontId="3" fillId="0" borderId="3" xfId="1" applyNumberFormat="1" applyFont="1" applyFill="1" applyBorder="1" applyAlignment="1">
      <alignment vertical="center"/>
    </xf>
    <xf numFmtId="4" fontId="3" fillId="0" borderId="15" xfId="1" applyNumberFormat="1" applyFont="1" applyFill="1" applyBorder="1" applyAlignment="1">
      <alignment vertical="center"/>
    </xf>
    <xf numFmtId="4" fontId="3" fillId="0" borderId="0" xfId="1" applyNumberFormat="1" applyFont="1" applyFill="1" applyBorder="1" applyAlignment="1">
      <alignment vertical="center"/>
    </xf>
    <xf numFmtId="4" fontId="3" fillId="5" borderId="0" xfId="1" applyNumberFormat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horizontal="right" vertical="center"/>
    </xf>
    <xf numFmtId="4" fontId="3" fillId="0" borderId="0" xfId="1" applyNumberFormat="1" applyFont="1" applyFill="1" applyBorder="1" applyAlignment="1">
      <alignment horizontal="right" vertical="center"/>
    </xf>
    <xf numFmtId="4" fontId="3" fillId="2" borderId="0" xfId="1" applyNumberFormat="1" applyFont="1" applyFill="1" applyBorder="1" applyAlignment="1">
      <alignment vertical="center"/>
    </xf>
    <xf numFmtId="4" fontId="3" fillId="2" borderId="0" xfId="1" applyNumberFormat="1" applyFont="1" applyFill="1" applyAlignment="1">
      <alignment vertical="center"/>
    </xf>
    <xf numFmtId="1" fontId="3" fillId="0" borderId="0" xfId="1" applyNumberFormat="1" applyFont="1" applyFill="1" applyAlignment="1">
      <alignment vertical="center"/>
    </xf>
    <xf numFmtId="4" fontId="3" fillId="2" borderId="0" xfId="1" applyNumberFormat="1" applyFont="1" applyFill="1" applyBorder="1" applyAlignment="1">
      <alignment horizontal="center" vertical="center"/>
    </xf>
    <xf numFmtId="4" fontId="6" fillId="3" borderId="0" xfId="1" applyNumberFormat="1" applyFont="1" applyFill="1" applyBorder="1" applyAlignment="1">
      <alignment horizontal="center" vertical="center"/>
    </xf>
    <xf numFmtId="4" fontId="6" fillId="3" borderId="0" xfId="1" applyNumberFormat="1" applyFont="1" applyFill="1" applyAlignment="1">
      <alignment vertical="center"/>
    </xf>
    <xf numFmtId="4" fontId="6" fillId="0" borderId="0" xfId="1" applyNumberFormat="1" applyFont="1" applyFill="1" applyBorder="1" applyAlignment="1">
      <alignment horizontal="center" vertical="center"/>
    </xf>
    <xf numFmtId="4" fontId="4" fillId="2" borderId="0" xfId="1" applyNumberFormat="1" applyFont="1" applyFill="1" applyBorder="1" applyAlignment="1">
      <alignment horizontal="center" vertical="center"/>
    </xf>
    <xf numFmtId="4" fontId="4" fillId="2" borderId="0" xfId="1" applyNumberFormat="1" applyFont="1" applyFill="1" applyAlignment="1">
      <alignment vertical="center"/>
    </xf>
    <xf numFmtId="4" fontId="3" fillId="3" borderId="0" xfId="1" applyNumberFormat="1" applyFont="1" applyFill="1" applyBorder="1" applyAlignment="1">
      <alignment horizontal="center" vertical="center"/>
    </xf>
    <xf numFmtId="4" fontId="3" fillId="3" borderId="0" xfId="1" applyNumberFormat="1" applyFont="1" applyFill="1" applyAlignment="1">
      <alignment vertical="center"/>
    </xf>
    <xf numFmtId="166" fontId="4" fillId="0" borderId="10" xfId="2" applyNumberFormat="1" applyFont="1" applyBorder="1" applyAlignment="1">
      <alignment vertical="center"/>
    </xf>
    <xf numFmtId="166" fontId="6" fillId="4" borderId="10" xfId="2" applyNumberFormat="1" applyFont="1" applyFill="1" applyBorder="1" applyAlignment="1">
      <alignment vertical="center"/>
    </xf>
    <xf numFmtId="166" fontId="3" fillId="0" borderId="12" xfId="2" applyNumberFormat="1" applyFont="1" applyBorder="1" applyAlignment="1">
      <alignment horizontal="center" vertical="center"/>
    </xf>
    <xf numFmtId="166" fontId="5" fillId="4" borderId="12" xfId="2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vertical="center"/>
    </xf>
    <xf numFmtId="166" fontId="3" fillId="0" borderId="1" xfId="2" applyNumberFormat="1" applyFont="1" applyBorder="1" applyAlignment="1">
      <alignment horizontal="right" vertical="center"/>
    </xf>
    <xf numFmtId="166" fontId="5" fillId="4" borderId="1" xfId="2" applyNumberFormat="1" applyFont="1" applyFill="1" applyBorder="1" applyAlignment="1">
      <alignment horizontal="right" vertical="center"/>
    </xf>
    <xf numFmtId="166" fontId="3" fillId="0" borderId="2" xfId="2" applyNumberFormat="1" applyFont="1" applyBorder="1" applyAlignment="1">
      <alignment horizontal="center" vertical="center"/>
    </xf>
    <xf numFmtId="166" fontId="5" fillId="4" borderId="2" xfId="2" applyNumberFormat="1" applyFont="1" applyFill="1" applyBorder="1" applyAlignment="1">
      <alignment horizontal="center" vertical="center"/>
    </xf>
    <xf numFmtId="166" fontId="3" fillId="0" borderId="10" xfId="2" applyNumberFormat="1" applyFont="1" applyBorder="1" applyAlignment="1">
      <alignment vertical="center"/>
    </xf>
    <xf numFmtId="166" fontId="3" fillId="0" borderId="1" xfId="2" applyNumberFormat="1" applyFont="1" applyBorder="1" applyAlignment="1">
      <alignment horizontal="center" vertical="center"/>
    </xf>
    <xf numFmtId="166" fontId="5" fillId="4" borderId="1" xfId="2" applyNumberFormat="1" applyFont="1" applyFill="1" applyBorder="1" applyAlignment="1">
      <alignment horizontal="center" vertical="center"/>
    </xf>
    <xf numFmtId="166" fontId="3" fillId="0" borderId="11" xfId="2" applyNumberFormat="1" applyFont="1" applyBorder="1" applyAlignment="1">
      <alignment horizontal="right" vertical="center"/>
    </xf>
    <xf numFmtId="166" fontId="3" fillId="0" borderId="11" xfId="2" applyNumberFormat="1" applyFont="1" applyBorder="1" applyAlignment="1">
      <alignment horizontal="center" vertical="center"/>
    </xf>
    <xf numFmtId="166" fontId="5" fillId="4" borderId="11" xfId="2" applyNumberFormat="1" applyFont="1" applyFill="1" applyBorder="1" applyAlignment="1">
      <alignment horizontal="right" vertical="center"/>
    </xf>
    <xf numFmtId="166" fontId="5" fillId="0" borderId="13" xfId="1" applyNumberFormat="1" applyFont="1" applyFill="1" applyBorder="1" applyAlignment="1">
      <alignment horizontal="right" vertical="center"/>
    </xf>
    <xf numFmtId="166" fontId="5" fillId="4" borderId="13" xfId="1" applyNumberFormat="1" applyFont="1" applyFill="1" applyBorder="1" applyAlignment="1">
      <alignment horizontal="right" vertical="center"/>
    </xf>
    <xf numFmtId="166" fontId="4" fillId="0" borderId="12" xfId="1" applyNumberFormat="1" applyFont="1" applyFill="1" applyBorder="1" applyAlignment="1">
      <alignment horizontal="right" vertical="center"/>
    </xf>
    <xf numFmtId="166" fontId="6" fillId="4" borderId="12" xfId="1" applyNumberFormat="1" applyFont="1" applyFill="1" applyBorder="1" applyAlignment="1">
      <alignment horizontal="right" vertical="center"/>
    </xf>
    <xf numFmtId="166" fontId="3" fillId="0" borderId="12" xfId="1" applyNumberFormat="1" applyFont="1" applyFill="1" applyBorder="1" applyAlignment="1">
      <alignment horizontal="right" vertical="center"/>
    </xf>
    <xf numFmtId="166" fontId="5" fillId="4" borderId="12" xfId="1" applyNumberFormat="1" applyFont="1" applyFill="1" applyBorder="1" applyAlignment="1">
      <alignment horizontal="right" vertical="center"/>
    </xf>
    <xf numFmtId="166" fontId="3" fillId="0" borderId="7" xfId="1" applyNumberFormat="1" applyFont="1" applyFill="1" applyBorder="1" applyAlignment="1">
      <alignment horizontal="right" vertical="center"/>
    </xf>
    <xf numFmtId="166" fontId="5" fillId="4" borderId="7" xfId="1" applyNumberFormat="1" applyFont="1" applyFill="1" applyBorder="1" applyAlignment="1">
      <alignment horizontal="right" vertical="center"/>
    </xf>
    <xf numFmtId="166" fontId="5" fillId="0" borderId="12" xfId="1" applyNumberFormat="1" applyFont="1" applyFill="1" applyBorder="1" applyAlignment="1">
      <alignment horizontal="right" vertical="center"/>
    </xf>
    <xf numFmtId="166" fontId="3" fillId="0" borderId="10" xfId="1" applyNumberFormat="1" applyFont="1" applyFill="1" applyBorder="1" applyAlignment="1">
      <alignment horizontal="right" vertical="center"/>
    </xf>
    <xf numFmtId="166" fontId="5" fillId="4" borderId="10" xfId="1" applyNumberFormat="1" applyFont="1" applyFill="1" applyBorder="1" applyAlignment="1">
      <alignment horizontal="right" vertical="center"/>
    </xf>
    <xf numFmtId="166" fontId="4" fillId="0" borderId="16" xfId="1" applyNumberFormat="1" applyFont="1" applyFill="1" applyBorder="1" applyAlignment="1">
      <alignment horizontal="right" vertical="center"/>
    </xf>
    <xf numFmtId="166" fontId="6" fillId="4" borderId="16" xfId="1" applyNumberFormat="1" applyFont="1" applyFill="1" applyBorder="1" applyAlignment="1">
      <alignment horizontal="right" vertical="center"/>
    </xf>
    <xf numFmtId="166" fontId="4" fillId="0" borderId="12" xfId="1" applyNumberFormat="1" applyFont="1" applyFill="1" applyBorder="1" applyAlignment="1">
      <alignment vertical="center"/>
    </xf>
    <xf numFmtId="166" fontId="6" fillId="4" borderId="12" xfId="1" applyNumberFormat="1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166" fontId="3" fillId="6" borderId="1" xfId="1" applyNumberFormat="1" applyFont="1" applyFill="1" applyBorder="1" applyAlignment="1">
      <alignment vertical="center"/>
    </xf>
    <xf numFmtId="166" fontId="3" fillId="4" borderId="1" xfId="1" applyNumberFormat="1" applyFont="1" applyFill="1" applyBorder="1" applyAlignment="1">
      <alignment vertical="center"/>
    </xf>
    <xf numFmtId="166" fontId="3" fillId="6" borderId="7" xfId="1" applyNumberFormat="1" applyFont="1" applyFill="1" applyBorder="1" applyAlignment="1">
      <alignment horizontal="right" vertical="center"/>
    </xf>
    <xf numFmtId="166" fontId="3" fillId="4" borderId="7" xfId="1" applyNumberFormat="1" applyFont="1" applyFill="1" applyBorder="1" applyAlignment="1">
      <alignment horizontal="right" vertical="center"/>
    </xf>
    <xf numFmtId="166" fontId="3" fillId="0" borderId="1" xfId="1" applyNumberFormat="1" applyFont="1" applyFill="1" applyBorder="1" applyAlignment="1">
      <alignment horizontal="right" vertical="center"/>
    </xf>
    <xf numFmtId="166" fontId="3" fillId="4" borderId="1" xfId="1" applyNumberFormat="1" applyFont="1" applyFill="1" applyBorder="1" applyAlignment="1">
      <alignment horizontal="right" vertical="center"/>
    </xf>
    <xf numFmtId="166" fontId="3" fillId="0" borderId="10" xfId="1" applyNumberFormat="1" applyFont="1" applyFill="1" applyBorder="1" applyAlignment="1">
      <alignment vertical="center"/>
    </xf>
    <xf numFmtId="166" fontId="3" fillId="0" borderId="12" xfId="1" applyNumberFormat="1" applyFont="1" applyFill="1" applyBorder="1" applyAlignment="1">
      <alignment vertical="center"/>
    </xf>
    <xf numFmtId="166" fontId="3" fillId="4" borderId="12" xfId="1" applyNumberFormat="1" applyFont="1" applyFill="1" applyBorder="1" applyAlignment="1">
      <alignment vertical="center"/>
    </xf>
    <xf numFmtId="166" fontId="5" fillId="4" borderId="12" xfId="1" applyNumberFormat="1" applyFont="1" applyFill="1" applyBorder="1" applyAlignment="1">
      <alignment vertical="center"/>
    </xf>
    <xf numFmtId="166" fontId="3" fillId="6" borderId="2" xfId="1" applyNumberFormat="1" applyFont="1" applyFill="1" applyBorder="1" applyAlignment="1">
      <alignment horizontal="right" vertical="center"/>
    </xf>
    <xf numFmtId="166" fontId="4" fillId="0" borderId="16" xfId="1" applyNumberFormat="1" applyFont="1" applyFill="1" applyBorder="1" applyAlignment="1">
      <alignment vertical="center"/>
    </xf>
    <xf numFmtId="4" fontId="3" fillId="0" borderId="12" xfId="1" applyNumberFormat="1" applyFont="1" applyFill="1" applyBorder="1" applyAlignment="1">
      <alignment horizontal="center" vertical="center"/>
    </xf>
    <xf numFmtId="4" fontId="3" fillId="0" borderId="7" xfId="1" applyNumberFormat="1" applyFont="1" applyFill="1" applyBorder="1" applyAlignment="1">
      <alignment horizontal="center" vertical="center"/>
    </xf>
    <xf numFmtId="4" fontId="3" fillId="0" borderId="7" xfId="1" applyNumberFormat="1" applyFont="1" applyFill="1" applyBorder="1" applyAlignment="1">
      <alignment horizontal="center" vertical="center" wrapText="1"/>
    </xf>
    <xf numFmtId="1" fontId="4" fillId="0" borderId="17" xfId="1" applyNumberFormat="1" applyFont="1" applyFill="1" applyBorder="1" applyAlignment="1">
      <alignment horizontal="center" vertical="center"/>
    </xf>
    <xf numFmtId="1" fontId="4" fillId="0" borderId="1" xfId="2" applyNumberFormat="1" applyFont="1" applyBorder="1" applyAlignment="1">
      <alignment horizontal="left" vertical="center" wrapText="1"/>
    </xf>
    <xf numFmtId="1" fontId="3" fillId="0" borderId="3" xfId="1" applyNumberFormat="1" applyFont="1" applyFill="1" applyBorder="1" applyAlignment="1">
      <alignment vertical="center"/>
    </xf>
    <xf numFmtId="1" fontId="3" fillId="0" borderId="15" xfId="1" applyNumberFormat="1" applyFont="1" applyFill="1" applyBorder="1" applyAlignment="1">
      <alignment vertical="center"/>
    </xf>
    <xf numFmtId="1" fontId="3" fillId="0" borderId="1" xfId="1" applyNumberFormat="1" applyFont="1" applyFill="1" applyBorder="1" applyAlignment="1">
      <alignment vertical="center" wrapText="1"/>
    </xf>
    <xf numFmtId="1" fontId="3" fillId="0" borderId="11" xfId="1" applyNumberFormat="1" applyFont="1" applyBorder="1" applyAlignment="1">
      <alignment vertical="center" wrapText="1"/>
    </xf>
    <xf numFmtId="1" fontId="3" fillId="0" borderId="0" xfId="1" applyNumberFormat="1" applyFont="1" applyFill="1" applyBorder="1" applyAlignment="1">
      <alignment vertical="center" wrapText="1"/>
    </xf>
    <xf numFmtId="4" fontId="9" fillId="0" borderId="5" xfId="1" applyNumberFormat="1" applyFont="1" applyFill="1" applyBorder="1" applyAlignment="1">
      <alignment horizontal="right"/>
    </xf>
    <xf numFmtId="1" fontId="10" fillId="0" borderId="8" xfId="1" applyNumberFormat="1" applyFont="1" applyFill="1" applyBorder="1" applyAlignment="1">
      <alignment horizontal="center" vertical="center"/>
    </xf>
    <xf numFmtId="1" fontId="10" fillId="0" borderId="6" xfId="1" applyNumberFormat="1" applyFont="1" applyFill="1" applyBorder="1" applyAlignment="1">
      <alignment horizontal="center" vertical="center"/>
    </xf>
    <xf numFmtId="3" fontId="10" fillId="0" borderId="8" xfId="1" applyNumberFormat="1" applyFont="1" applyFill="1" applyBorder="1" applyAlignment="1">
      <alignment horizontal="center" vertical="center"/>
    </xf>
    <xf numFmtId="3" fontId="10" fillId="0" borderId="9" xfId="1" applyNumberFormat="1" applyFont="1" applyFill="1" applyBorder="1" applyAlignment="1">
      <alignment horizontal="center" vertical="center"/>
    </xf>
    <xf numFmtId="3" fontId="10" fillId="4" borderId="6" xfId="1" applyNumberFormat="1" applyFont="1" applyFill="1" applyBorder="1" applyAlignment="1">
      <alignment horizontal="center" vertical="center"/>
    </xf>
    <xf numFmtId="3" fontId="10" fillId="0" borderId="6" xfId="1" applyNumberFormat="1" applyFont="1" applyFill="1" applyBorder="1" applyAlignment="1">
      <alignment horizontal="center" vertical="center"/>
    </xf>
    <xf numFmtId="1" fontId="3" fillId="0" borderId="10" xfId="2" applyNumberFormat="1" applyFont="1" applyBorder="1" applyAlignment="1">
      <alignment horizontal="left" vertical="center" wrapText="1"/>
    </xf>
    <xf numFmtId="1" fontId="3" fillId="0" borderId="10" xfId="1" applyNumberFormat="1" applyFont="1" applyFill="1" applyBorder="1" applyAlignment="1">
      <alignment vertical="center" wrapText="1"/>
    </xf>
    <xf numFmtId="4" fontId="3" fillId="0" borderId="2" xfId="1" applyNumberFormat="1" applyFont="1" applyFill="1" applyBorder="1" applyAlignment="1">
      <alignment horizontal="center" vertical="center" wrapText="1"/>
    </xf>
    <xf numFmtId="4" fontId="3" fillId="0" borderId="23" xfId="1" applyNumberFormat="1" applyFont="1" applyFill="1" applyBorder="1" applyAlignment="1">
      <alignment vertical="center"/>
    </xf>
    <xf numFmtId="4" fontId="3" fillId="0" borderId="6" xfId="1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4" fontId="9" fillId="0" borderId="0" xfId="1" applyNumberFormat="1" applyFont="1" applyFill="1" applyBorder="1" applyAlignment="1">
      <alignment vertical="center"/>
    </xf>
    <xf numFmtId="4" fontId="11" fillId="0" borderId="0" xfId="1" applyNumberFormat="1" applyFont="1" applyFill="1" applyAlignment="1">
      <alignment vertical="center"/>
    </xf>
    <xf numFmtId="4" fontId="9" fillId="0" borderId="0" xfId="1" applyNumberFormat="1" applyFont="1" applyFill="1" applyAlignment="1">
      <alignment vertical="center"/>
    </xf>
    <xf numFmtId="3" fontId="11" fillId="0" borderId="0" xfId="1" applyNumberFormat="1" applyFont="1" applyFill="1" applyAlignment="1">
      <alignment vertical="center"/>
    </xf>
    <xf numFmtId="3" fontId="9" fillId="0" borderId="0" xfId="1" applyNumberFormat="1" applyFont="1" applyFill="1" applyAlignment="1">
      <alignment vertical="center"/>
    </xf>
    <xf numFmtId="3" fontId="3" fillId="0" borderId="0" xfId="1" applyNumberFormat="1" applyFont="1" applyFill="1" applyAlignment="1">
      <alignment vertical="center"/>
    </xf>
    <xf numFmtId="166" fontId="4" fillId="6" borderId="16" xfId="1" applyNumberFormat="1" applyFont="1" applyFill="1" applyBorder="1" applyAlignment="1">
      <alignment vertical="center"/>
    </xf>
    <xf numFmtId="166" fontId="3" fillId="6" borderId="12" xfId="1" applyNumberFormat="1" applyFont="1" applyFill="1" applyBorder="1" applyAlignment="1">
      <alignment vertical="center"/>
    </xf>
    <xf numFmtId="166" fontId="5" fillId="6" borderId="12" xfId="1" applyNumberFormat="1" applyFont="1" applyFill="1" applyBorder="1" applyAlignment="1">
      <alignment vertical="center"/>
    </xf>
    <xf numFmtId="166" fontId="3" fillId="6" borderId="1" xfId="1" applyNumberFormat="1" applyFont="1" applyFill="1" applyBorder="1" applyAlignment="1">
      <alignment horizontal="right" vertical="center"/>
    </xf>
    <xf numFmtId="166" fontId="3" fillId="6" borderId="11" xfId="1" applyNumberFormat="1" applyFont="1" applyFill="1" applyBorder="1" applyAlignment="1">
      <alignment vertical="center"/>
    </xf>
    <xf numFmtId="166" fontId="3" fillId="6" borderId="10" xfId="1" applyNumberFormat="1" applyFont="1" applyFill="1" applyBorder="1" applyAlignment="1">
      <alignment vertical="center"/>
    </xf>
    <xf numFmtId="166" fontId="3" fillId="6" borderId="11" xfId="1" applyNumberFormat="1" applyFont="1" applyFill="1" applyBorder="1" applyAlignment="1">
      <alignment horizontal="right" vertical="center"/>
    </xf>
    <xf numFmtId="1" fontId="3" fillId="0" borderId="15" xfId="1" applyNumberFormat="1" applyFont="1" applyFill="1" applyBorder="1" applyAlignment="1">
      <alignment horizontal="center" vertical="center"/>
    </xf>
    <xf numFmtId="1" fontId="4" fillId="0" borderId="2" xfId="1" quotePrefix="1" applyNumberFormat="1" applyFont="1" applyFill="1" applyBorder="1" applyAlignment="1">
      <alignment horizontal="center" vertical="center"/>
    </xf>
    <xf numFmtId="1" fontId="4" fillId="0" borderId="10" xfId="1" quotePrefix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1" fontId="6" fillId="0" borderId="2" xfId="1" applyNumberFormat="1" applyFont="1" applyFill="1" applyBorder="1" applyAlignment="1">
      <alignment vertical="center"/>
    </xf>
    <xf numFmtId="1" fontId="3" fillId="0" borderId="6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vertical="center"/>
    </xf>
    <xf numFmtId="4" fontId="3" fillId="0" borderId="8" xfId="1" applyNumberFormat="1" applyFont="1" applyFill="1" applyBorder="1" applyAlignment="1">
      <alignment horizontal="left" vertical="center"/>
    </xf>
    <xf numFmtId="1" fontId="3" fillId="0" borderId="8" xfId="1" applyNumberFormat="1" applyFont="1" applyFill="1" applyBorder="1" applyAlignment="1">
      <alignment horizontal="center" vertical="center"/>
    </xf>
    <xf numFmtId="4" fontId="5" fillId="0" borderId="6" xfId="1" applyNumberFormat="1" applyFont="1" applyFill="1" applyBorder="1" applyAlignment="1">
      <alignment horizontal="left" vertical="center"/>
    </xf>
    <xf numFmtId="4" fontId="3" fillId="0" borderId="6" xfId="1" quotePrefix="1" applyNumberFormat="1" applyFont="1" applyFill="1" applyBorder="1" applyAlignment="1">
      <alignment vertical="center"/>
    </xf>
    <xf numFmtId="1" fontId="3" fillId="0" borderId="23" xfId="1" applyNumberFormat="1" applyFont="1" applyFill="1" applyBorder="1" applyAlignment="1">
      <alignment vertical="center"/>
    </xf>
    <xf numFmtId="4" fontId="5" fillId="0" borderId="8" xfId="1" applyNumberFormat="1" applyFont="1" applyFill="1" applyBorder="1" applyAlignment="1">
      <alignment horizontal="left" vertical="center"/>
    </xf>
    <xf numFmtId="1" fontId="3" fillId="0" borderId="9" xfId="1" applyNumberFormat="1" applyFont="1" applyFill="1" applyBorder="1" applyAlignment="1">
      <alignment horizontal="center" vertical="center"/>
    </xf>
    <xf numFmtId="4" fontId="3" fillId="0" borderId="8" xfId="1" quotePrefix="1" applyNumberFormat="1" applyFont="1" applyFill="1" applyBorder="1" applyAlignment="1">
      <alignment vertical="center"/>
    </xf>
    <xf numFmtId="166" fontId="4" fillId="4" borderId="16" xfId="1" applyNumberFormat="1" applyFont="1" applyFill="1" applyBorder="1" applyAlignment="1">
      <alignment vertical="center"/>
    </xf>
    <xf numFmtId="4" fontId="5" fillId="0" borderId="1" xfId="1" quotePrefix="1" applyNumberFormat="1" applyFont="1" applyFill="1" applyBorder="1" applyAlignment="1">
      <alignment vertical="center"/>
    </xf>
    <xf numFmtId="4" fontId="5" fillId="0" borderId="1" xfId="2" applyNumberFormat="1" applyFont="1" applyBorder="1" applyAlignment="1">
      <alignment vertical="center"/>
    </xf>
    <xf numFmtId="4" fontId="5" fillId="0" borderId="1" xfId="2" applyNumberFormat="1" applyFont="1" applyBorder="1" applyAlignment="1">
      <alignment horizontal="left" vertical="center"/>
    </xf>
    <xf numFmtId="4" fontId="5" fillId="0" borderId="12" xfId="1" quotePrefix="1" applyNumberFormat="1" applyFont="1" applyFill="1" applyBorder="1" applyAlignment="1">
      <alignment vertical="center"/>
    </xf>
    <xf numFmtId="4" fontId="3" fillId="6" borderId="0" xfId="1" applyNumberFormat="1" applyFont="1" applyFill="1" applyAlignment="1">
      <alignment horizontal="center" vertical="center"/>
    </xf>
    <xf numFmtId="166" fontId="3" fillId="6" borderId="7" xfId="1" applyNumberFormat="1" applyFont="1" applyFill="1" applyBorder="1" applyAlignment="1">
      <alignment vertical="center"/>
    </xf>
    <xf numFmtId="166" fontId="3" fillId="6" borderId="10" xfId="1" applyNumberFormat="1" applyFont="1" applyFill="1" applyBorder="1" applyAlignment="1">
      <alignment horizontal="right" vertical="center"/>
    </xf>
    <xf numFmtId="166" fontId="5" fillId="6" borderId="10" xfId="1" applyNumberFormat="1" applyFont="1" applyFill="1" applyBorder="1" applyAlignment="1">
      <alignment horizontal="right" vertical="center"/>
    </xf>
    <xf numFmtId="166" fontId="5" fillId="6" borderId="7" xfId="1" applyNumberFormat="1" applyFont="1" applyFill="1" applyBorder="1" applyAlignment="1">
      <alignment vertical="center"/>
    </xf>
    <xf numFmtId="166" fontId="3" fillId="6" borderId="2" xfId="1" applyNumberFormat="1" applyFont="1" applyFill="1" applyBorder="1" applyAlignment="1">
      <alignment vertical="center"/>
    </xf>
    <xf numFmtId="166" fontId="4" fillId="6" borderId="17" xfId="1" applyNumberFormat="1" applyFont="1" applyFill="1" applyBorder="1" applyAlignment="1">
      <alignment horizontal="right" vertical="center"/>
    </xf>
    <xf numFmtId="166" fontId="6" fillId="6" borderId="17" xfId="1" applyNumberFormat="1" applyFont="1" applyFill="1" applyBorder="1" applyAlignment="1">
      <alignment horizontal="right" vertical="center"/>
    </xf>
    <xf numFmtId="166" fontId="3" fillId="6" borderId="12" xfId="1" applyNumberFormat="1" applyFont="1" applyFill="1" applyBorder="1" applyAlignment="1">
      <alignment horizontal="right" vertical="center"/>
    </xf>
    <xf numFmtId="166" fontId="5" fillId="6" borderId="1" xfId="1" applyNumberFormat="1" applyFont="1" applyFill="1" applyBorder="1" applyAlignment="1">
      <alignment horizontal="right" vertical="center"/>
    </xf>
    <xf numFmtId="166" fontId="5" fillId="6" borderId="2" xfId="1" applyNumberFormat="1" applyFont="1" applyFill="1" applyBorder="1" applyAlignment="1">
      <alignment horizontal="right" vertical="center"/>
    </xf>
    <xf numFmtId="166" fontId="5" fillId="6" borderId="11" xfId="1" applyNumberFormat="1" applyFont="1" applyFill="1" applyBorder="1" applyAlignment="1">
      <alignment horizontal="right" vertical="center"/>
    </xf>
    <xf numFmtId="166" fontId="4" fillId="6" borderId="16" xfId="1" applyNumberFormat="1" applyFont="1" applyFill="1" applyBorder="1" applyAlignment="1">
      <alignment horizontal="right" vertical="center"/>
    </xf>
    <xf numFmtId="166" fontId="6" fillId="6" borderId="16" xfId="1" applyNumberFormat="1" applyFont="1" applyFill="1" applyBorder="1" applyAlignment="1">
      <alignment horizontal="right" vertical="center"/>
    </xf>
    <xf numFmtId="166" fontId="4" fillId="6" borderId="12" xfId="1" applyNumberFormat="1" applyFont="1" applyFill="1" applyBorder="1" applyAlignment="1">
      <alignment horizontal="right" vertical="center"/>
    </xf>
    <xf numFmtId="166" fontId="3" fillId="6" borderId="8" xfId="1" applyNumberFormat="1" applyFont="1" applyFill="1" applyBorder="1" applyAlignment="1">
      <alignment horizontal="right" vertical="center"/>
    </xf>
    <xf numFmtId="166" fontId="5" fillId="6" borderId="8" xfId="1" applyNumberFormat="1" applyFont="1" applyFill="1" applyBorder="1" applyAlignment="1">
      <alignment horizontal="right" vertical="center"/>
    </xf>
    <xf numFmtId="166" fontId="3" fillId="6" borderId="8" xfId="1" applyNumberFormat="1" applyFont="1" applyFill="1" applyBorder="1" applyAlignment="1">
      <alignment vertical="center"/>
    </xf>
    <xf numFmtId="166" fontId="5" fillId="6" borderId="8" xfId="1" applyNumberFormat="1" applyFont="1" applyFill="1" applyBorder="1" applyAlignment="1">
      <alignment vertical="center"/>
    </xf>
    <xf numFmtId="166" fontId="5" fillId="6" borderId="1" xfId="1" applyNumberFormat="1" applyFont="1" applyFill="1" applyBorder="1" applyAlignment="1">
      <alignment vertical="center"/>
    </xf>
    <xf numFmtId="166" fontId="5" fillId="6" borderId="11" xfId="1" applyNumberFormat="1" applyFont="1" applyFill="1" applyBorder="1" applyAlignment="1">
      <alignment vertical="center"/>
    </xf>
    <xf numFmtId="166" fontId="5" fillId="6" borderId="2" xfId="1" applyNumberFormat="1" applyFont="1" applyFill="1" applyBorder="1" applyAlignment="1">
      <alignment vertical="center"/>
    </xf>
    <xf numFmtId="166" fontId="5" fillId="6" borderId="10" xfId="1" applyNumberFormat="1" applyFont="1" applyFill="1" applyBorder="1" applyAlignment="1">
      <alignment vertical="center"/>
    </xf>
    <xf numFmtId="166" fontId="6" fillId="6" borderId="16" xfId="1" applyNumberFormat="1" applyFont="1" applyFill="1" applyBorder="1" applyAlignment="1">
      <alignment vertical="center"/>
    </xf>
    <xf numFmtId="166" fontId="4" fillId="6" borderId="17" xfId="1" applyNumberFormat="1" applyFont="1" applyFill="1" applyBorder="1" applyAlignment="1">
      <alignment vertical="center"/>
    </xf>
    <xf numFmtId="166" fontId="6" fillId="6" borderId="17" xfId="1" applyNumberFormat="1" applyFont="1" applyFill="1" applyBorder="1" applyAlignment="1">
      <alignment vertical="center"/>
    </xf>
    <xf numFmtId="166" fontId="4" fillId="6" borderId="11" xfId="1" applyNumberFormat="1" applyFont="1" applyFill="1" applyBorder="1" applyAlignment="1">
      <alignment horizontal="right" vertical="center"/>
    </xf>
    <xf numFmtId="1" fontId="4" fillId="0" borderId="0" xfId="1" applyNumberFormat="1" applyFont="1" applyBorder="1" applyAlignment="1">
      <alignment vertical="center"/>
    </xf>
    <xf numFmtId="166" fontId="3" fillId="6" borderId="6" xfId="1" applyNumberFormat="1" applyFont="1" applyFill="1" applyBorder="1" applyAlignment="1">
      <alignment horizontal="right" vertical="center"/>
    </xf>
    <xf numFmtId="166" fontId="5" fillId="6" borderId="6" xfId="1" applyNumberFormat="1" applyFont="1" applyFill="1" applyBorder="1" applyAlignment="1">
      <alignment horizontal="right" vertical="center"/>
    </xf>
    <xf numFmtId="166" fontId="7" fillId="6" borderId="12" xfId="1" applyNumberFormat="1" applyFont="1" applyFill="1" applyBorder="1" applyAlignment="1">
      <alignment vertical="center"/>
    </xf>
    <xf numFmtId="4" fontId="3" fillId="6" borderId="12" xfId="1" applyNumberFormat="1" applyFont="1" applyFill="1" applyBorder="1" applyAlignment="1">
      <alignment vertical="center"/>
    </xf>
    <xf numFmtId="4" fontId="3" fillId="6" borderId="0" xfId="1" applyNumberFormat="1" applyFont="1" applyFill="1" applyAlignment="1">
      <alignment vertical="center"/>
    </xf>
    <xf numFmtId="4" fontId="5" fillId="4" borderId="10" xfId="1" applyNumberFormat="1" applyFont="1" applyFill="1" applyBorder="1" applyAlignment="1">
      <alignment horizontal="center" vertical="center"/>
    </xf>
    <xf numFmtId="4" fontId="5" fillId="4" borderId="12" xfId="1" applyNumberFormat="1" applyFont="1" applyFill="1" applyBorder="1" applyAlignment="1">
      <alignment horizontal="center" vertical="center"/>
    </xf>
    <xf numFmtId="4" fontId="3" fillId="0" borderId="10" xfId="1" applyNumberFormat="1" applyFont="1" applyFill="1" applyBorder="1" applyAlignment="1">
      <alignment horizontal="center" vertical="center" wrapText="1"/>
    </xf>
    <xf numFmtId="4" fontId="3" fillId="0" borderId="7" xfId="1" applyNumberFormat="1" applyFont="1" applyFill="1" applyBorder="1" applyAlignment="1">
      <alignment horizontal="center" vertical="center" wrapText="1"/>
    </xf>
    <xf numFmtId="4" fontId="3" fillId="0" borderId="10" xfId="1" applyNumberFormat="1" applyFont="1" applyFill="1" applyBorder="1" applyAlignment="1">
      <alignment horizontal="center" vertical="center"/>
    </xf>
    <xf numFmtId="4" fontId="3" fillId="0" borderId="12" xfId="1" applyNumberFormat="1" applyFont="1" applyFill="1" applyBorder="1" applyAlignment="1">
      <alignment horizontal="center" vertical="center"/>
    </xf>
    <xf numFmtId="4" fontId="3" fillId="0" borderId="7" xfId="1" applyNumberFormat="1" applyFont="1" applyFill="1" applyBorder="1" applyAlignment="1">
      <alignment horizontal="center" vertical="center"/>
    </xf>
    <xf numFmtId="4" fontId="3" fillId="0" borderId="12" xfId="1" applyNumberFormat="1" applyFont="1" applyFill="1" applyBorder="1" applyAlignment="1">
      <alignment horizontal="center" vertical="center" wrapText="1"/>
    </xf>
    <xf numFmtId="4" fontId="3" fillId="0" borderId="11" xfId="1" applyNumberFormat="1" applyFont="1" applyFill="1" applyBorder="1" applyAlignment="1">
      <alignment horizontal="center" vertical="center" wrapText="1"/>
    </xf>
    <xf numFmtId="4" fontId="3" fillId="0" borderId="2" xfId="1" applyNumberFormat="1" applyFont="1" applyFill="1" applyBorder="1" applyAlignment="1">
      <alignment horizontal="center" vertical="center" wrapText="1"/>
    </xf>
  </cellXfs>
  <cellStyles count="3">
    <cellStyle name="Normalny" xfId="0" builtinId="0"/>
    <cellStyle name="Normalny_A12.Zał. Nr 6-2005.BIP" xfId="1" xr:uid="{00000000-0005-0000-0000-000001000000}"/>
    <cellStyle name="Normalny_Zał Nr 7.1-05" xfId="2" xr:uid="{00000000-0005-0000-0000-000002000000}"/>
  </cellStyles>
  <dxfs count="0"/>
  <tableStyles count="0" defaultTableStyle="TableStyleMedium2" defaultPivotStyle="PivotStyleLight16"/>
  <colors>
    <mruColors>
      <color rgb="FF66FFFF"/>
      <color rgb="FF99FFCC"/>
      <color rgb="FF00FFFF"/>
      <color rgb="FFCCFFFF"/>
      <color rgb="FF0099FF"/>
      <color rgb="FF66FFCC"/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30"/>
  <sheetViews>
    <sheetView showGridLines="0" tabSelected="1" zoomScale="90" zoomScaleNormal="90" zoomScaleSheetLayoutView="100" workbookViewId="0">
      <selection activeCell="E406" sqref="E406"/>
    </sheetView>
  </sheetViews>
  <sheetFormatPr defaultColWidth="23.5703125" defaultRowHeight="15" x14ac:dyDescent="0.2"/>
  <cols>
    <col min="1" max="1" width="4.85546875" style="156" customWidth="1"/>
    <col min="2" max="2" width="6.5703125" style="156" customWidth="1"/>
    <col min="3" max="3" width="36.7109375" style="156" customWidth="1"/>
    <col min="4" max="4" width="9.7109375" style="198" customWidth="1"/>
    <col min="5" max="5" width="12.85546875" style="189" customWidth="1"/>
    <col min="6" max="6" width="16.7109375" style="189" hidden="1" customWidth="1"/>
    <col min="7" max="7" width="13.140625" style="189" customWidth="1"/>
    <col min="8" max="10" width="18.140625" style="189" hidden="1" customWidth="1"/>
    <col min="11" max="11" width="12.28515625" style="189" customWidth="1"/>
    <col min="12" max="15" width="17.7109375" style="189" hidden="1" customWidth="1"/>
    <col min="16" max="16384" width="23.5703125" style="189"/>
  </cols>
  <sheetData>
    <row r="1" spans="1:15" ht="18" customHeight="1" x14ac:dyDescent="0.2">
      <c r="A1" s="4" t="s">
        <v>81</v>
      </c>
      <c r="B1" s="4"/>
      <c r="C1" s="4"/>
      <c r="D1" s="1"/>
      <c r="E1" s="1"/>
    </row>
    <row r="2" spans="1:15" ht="10.5" customHeight="1" x14ac:dyDescent="0.2">
      <c r="A2" s="190"/>
      <c r="B2" s="191"/>
      <c r="C2" s="191"/>
      <c r="D2" s="5"/>
      <c r="E2" s="192"/>
      <c r="F2" s="193"/>
      <c r="G2" s="193"/>
      <c r="H2" s="193"/>
      <c r="I2" s="193"/>
      <c r="J2" s="193"/>
      <c r="K2" s="266" t="s">
        <v>3</v>
      </c>
    </row>
    <row r="3" spans="1:15" ht="15.95" customHeight="1" x14ac:dyDescent="0.2">
      <c r="A3" s="6"/>
      <c r="B3" s="6"/>
      <c r="C3" s="7"/>
      <c r="D3" s="8"/>
      <c r="E3" s="349" t="s">
        <v>9</v>
      </c>
      <c r="F3" s="9" t="s">
        <v>8</v>
      </c>
      <c r="G3" s="276" t="s">
        <v>8</v>
      </c>
      <c r="H3" s="276"/>
      <c r="I3" s="276"/>
      <c r="J3" s="276"/>
      <c r="K3" s="277"/>
      <c r="L3" s="345" t="s">
        <v>84</v>
      </c>
      <c r="M3" s="345" t="s">
        <v>82</v>
      </c>
      <c r="N3" s="347"/>
      <c r="O3" s="349"/>
    </row>
    <row r="4" spans="1:15" ht="15.95" customHeight="1" x14ac:dyDescent="0.2">
      <c r="A4" s="10" t="s">
        <v>4</v>
      </c>
      <c r="B4" s="10" t="s">
        <v>5</v>
      </c>
      <c r="C4" s="11"/>
      <c r="D4" s="256" t="s">
        <v>6</v>
      </c>
      <c r="E4" s="350"/>
      <c r="F4" s="3" t="s">
        <v>79</v>
      </c>
      <c r="G4" s="353" t="s">
        <v>114</v>
      </c>
      <c r="H4" s="12" t="s">
        <v>84</v>
      </c>
      <c r="I4" s="12" t="s">
        <v>82</v>
      </c>
      <c r="J4" s="3"/>
      <c r="K4" s="347" t="s">
        <v>113</v>
      </c>
      <c r="L4" s="346"/>
      <c r="M4" s="346"/>
      <c r="N4" s="352"/>
      <c r="O4" s="350"/>
    </row>
    <row r="5" spans="1:15" ht="15.95" customHeight="1" x14ac:dyDescent="0.2">
      <c r="A5" s="13"/>
      <c r="B5" s="13"/>
      <c r="C5" s="14"/>
      <c r="D5" s="257"/>
      <c r="E5" s="351"/>
      <c r="F5" s="2"/>
      <c r="G5" s="354"/>
      <c r="H5" s="15"/>
      <c r="I5" s="15"/>
      <c r="J5" s="275"/>
      <c r="K5" s="348"/>
      <c r="L5" s="16"/>
      <c r="M5" s="16"/>
      <c r="N5" s="258"/>
      <c r="O5" s="257"/>
    </row>
    <row r="6" spans="1:15" ht="12.75" customHeight="1" x14ac:dyDescent="0.2">
      <c r="A6" s="267">
        <v>1</v>
      </c>
      <c r="B6" s="267">
        <v>2</v>
      </c>
      <c r="C6" s="268">
        <v>3</v>
      </c>
      <c r="D6" s="269">
        <v>4</v>
      </c>
      <c r="E6" s="269">
        <v>5</v>
      </c>
      <c r="F6" s="270">
        <v>6</v>
      </c>
      <c r="G6" s="269">
        <v>6</v>
      </c>
      <c r="H6" s="271">
        <v>7</v>
      </c>
      <c r="I6" s="271">
        <v>8</v>
      </c>
      <c r="J6" s="272"/>
      <c r="K6" s="272">
        <v>7</v>
      </c>
      <c r="L6" s="195">
        <v>11</v>
      </c>
      <c r="M6" s="195">
        <v>12</v>
      </c>
      <c r="N6" s="194"/>
      <c r="O6" s="194"/>
    </row>
    <row r="7" spans="1:15" ht="16.5" hidden="1" customHeight="1" x14ac:dyDescent="0.2">
      <c r="A7" s="17" t="s">
        <v>10</v>
      </c>
      <c r="B7" s="18"/>
      <c r="C7" s="19" t="s">
        <v>11</v>
      </c>
      <c r="D7" s="20" t="s">
        <v>7</v>
      </c>
      <c r="E7" s="21">
        <f>SUM(E9)</f>
        <v>0</v>
      </c>
      <c r="F7" s="196"/>
      <c r="G7" s="23"/>
      <c r="H7" s="143"/>
      <c r="I7" s="143"/>
      <c r="J7" s="116"/>
      <c r="K7" s="116"/>
      <c r="L7" s="22"/>
      <c r="M7" s="22"/>
      <c r="N7" s="23"/>
      <c r="O7" s="23"/>
    </row>
    <row r="8" spans="1:15" ht="14.25" hidden="1" customHeight="1" x14ac:dyDescent="0.2">
      <c r="A8" s="24"/>
      <c r="B8" s="10"/>
      <c r="C8" s="25"/>
      <c r="D8" s="26" t="s">
        <v>8</v>
      </c>
      <c r="E8" s="27"/>
      <c r="F8" s="196"/>
      <c r="G8" s="23"/>
      <c r="H8" s="143"/>
      <c r="I8" s="143"/>
      <c r="J8" s="116"/>
      <c r="K8" s="116"/>
      <c r="L8" s="22"/>
      <c r="M8" s="22"/>
      <c r="N8" s="23"/>
      <c r="O8" s="23"/>
    </row>
    <row r="9" spans="1:15" ht="15" hidden="1" customHeight="1" x14ac:dyDescent="0.2">
      <c r="A9" s="24"/>
      <c r="B9" s="13"/>
      <c r="C9" s="28"/>
      <c r="D9" s="29" t="s">
        <v>12</v>
      </c>
      <c r="E9" s="30">
        <f>SUM(E12)</f>
        <v>0</v>
      </c>
      <c r="F9" s="196"/>
      <c r="G9" s="23"/>
      <c r="H9" s="143"/>
      <c r="I9" s="143"/>
      <c r="J9" s="116"/>
      <c r="K9" s="116"/>
      <c r="L9" s="22"/>
      <c r="M9" s="22"/>
      <c r="N9" s="23"/>
      <c r="O9" s="23"/>
    </row>
    <row r="10" spans="1:15" ht="16.5" hidden="1" customHeight="1" x14ac:dyDescent="0.2">
      <c r="A10" s="24"/>
      <c r="B10" s="18" t="s">
        <v>13</v>
      </c>
      <c r="C10" s="31" t="s">
        <v>14</v>
      </c>
      <c r="D10" s="32" t="s">
        <v>7</v>
      </c>
      <c r="E10" s="27">
        <f>SUM(E12)</f>
        <v>0</v>
      </c>
      <c r="F10" s="196"/>
      <c r="G10" s="23"/>
      <c r="H10" s="143"/>
      <c r="I10" s="143"/>
      <c r="J10" s="116"/>
      <c r="K10" s="116"/>
      <c r="L10" s="22"/>
      <c r="M10" s="22"/>
      <c r="N10" s="23"/>
      <c r="O10" s="23"/>
    </row>
    <row r="11" spans="1:15" ht="15" hidden="1" customHeight="1" x14ac:dyDescent="0.2">
      <c r="A11" s="24"/>
      <c r="B11" s="10"/>
      <c r="C11" s="25"/>
      <c r="D11" s="32" t="s">
        <v>8</v>
      </c>
      <c r="E11" s="27"/>
      <c r="F11" s="196"/>
      <c r="G11" s="23"/>
      <c r="H11" s="143"/>
      <c r="I11" s="143"/>
      <c r="J11" s="116"/>
      <c r="K11" s="116"/>
      <c r="L11" s="22"/>
      <c r="M11" s="22"/>
      <c r="N11" s="23"/>
      <c r="O11" s="23"/>
    </row>
    <row r="12" spans="1:15" ht="14.25" hidden="1" customHeight="1" x14ac:dyDescent="0.2">
      <c r="A12" s="24"/>
      <c r="B12" s="10"/>
      <c r="C12" s="25"/>
      <c r="D12" s="33" t="s">
        <v>12</v>
      </c>
      <c r="E12" s="34"/>
      <c r="F12" s="196"/>
      <c r="G12" s="23"/>
      <c r="H12" s="143"/>
      <c r="I12" s="143"/>
      <c r="J12" s="116"/>
      <c r="K12" s="116"/>
      <c r="L12" s="22"/>
      <c r="M12" s="22"/>
      <c r="N12" s="23"/>
      <c r="O12" s="23"/>
    </row>
    <row r="13" spans="1:15" ht="8.25" hidden="1" customHeight="1" thickBot="1" x14ac:dyDescent="0.25">
      <c r="A13" s="35"/>
      <c r="B13" s="36"/>
      <c r="C13" s="37"/>
      <c r="D13" s="38"/>
      <c r="E13" s="38"/>
      <c r="F13" s="196"/>
      <c r="G13" s="23"/>
      <c r="H13" s="143"/>
      <c r="I13" s="143"/>
      <c r="J13" s="116"/>
      <c r="K13" s="116"/>
      <c r="L13" s="22"/>
      <c r="M13" s="22"/>
      <c r="N13" s="23"/>
      <c r="O13" s="23"/>
    </row>
    <row r="14" spans="1:15" ht="15.95" hidden="1" customHeight="1" x14ac:dyDescent="0.2">
      <c r="A14" s="39">
        <v>710</v>
      </c>
      <c r="B14" s="39"/>
      <c r="C14" s="40" t="s">
        <v>80</v>
      </c>
      <c r="D14" s="20" t="s">
        <v>7</v>
      </c>
      <c r="E14" s="41">
        <f>SUM(E16:E17)</f>
        <v>0</v>
      </c>
      <c r="F14" s="196"/>
      <c r="G14" s="23"/>
      <c r="H14" s="143"/>
      <c r="I14" s="143"/>
      <c r="J14" s="116"/>
      <c r="K14" s="116"/>
      <c r="L14" s="22"/>
      <c r="M14" s="22"/>
      <c r="N14" s="23"/>
      <c r="O14" s="23"/>
    </row>
    <row r="15" spans="1:15" ht="15.95" hidden="1" customHeight="1" x14ac:dyDescent="0.2">
      <c r="A15" s="42"/>
      <c r="B15" s="42"/>
      <c r="C15" s="43"/>
      <c r="D15" s="26" t="s">
        <v>8</v>
      </c>
      <c r="E15" s="44"/>
      <c r="F15" s="196"/>
      <c r="G15" s="23"/>
      <c r="H15" s="143"/>
      <c r="I15" s="143"/>
      <c r="J15" s="116"/>
      <c r="K15" s="116"/>
      <c r="L15" s="22"/>
      <c r="M15" s="22"/>
      <c r="N15" s="23"/>
      <c r="O15" s="23"/>
    </row>
    <row r="16" spans="1:15" ht="15.95" hidden="1" customHeight="1" x14ac:dyDescent="0.2">
      <c r="A16" s="42"/>
      <c r="B16" s="42"/>
      <c r="C16" s="43"/>
      <c r="D16" s="33" t="s">
        <v>12</v>
      </c>
      <c r="E16" s="44">
        <f>SUM(E20)</f>
        <v>0</v>
      </c>
      <c r="F16" s="196"/>
      <c r="G16" s="23"/>
      <c r="H16" s="143"/>
      <c r="I16" s="143"/>
      <c r="J16" s="116"/>
      <c r="K16" s="116"/>
      <c r="L16" s="22"/>
      <c r="M16" s="22"/>
      <c r="N16" s="23"/>
      <c r="O16" s="23"/>
    </row>
    <row r="17" spans="1:16" ht="12.75" hidden="1" customHeight="1" x14ac:dyDescent="0.2">
      <c r="A17" s="42"/>
      <c r="B17" s="42"/>
      <c r="C17" s="43"/>
      <c r="D17" s="33" t="s">
        <v>15</v>
      </c>
      <c r="E17" s="44">
        <f>SUM(E21)</f>
        <v>0</v>
      </c>
      <c r="F17" s="196"/>
      <c r="G17" s="23"/>
      <c r="H17" s="143"/>
      <c r="I17" s="143"/>
      <c r="J17" s="116"/>
      <c r="K17" s="116"/>
      <c r="L17" s="22"/>
      <c r="M17" s="22"/>
      <c r="N17" s="23"/>
      <c r="O17" s="23"/>
    </row>
    <row r="18" spans="1:16" ht="12.75" hidden="1" customHeight="1" x14ac:dyDescent="0.2">
      <c r="A18" s="42"/>
      <c r="B18" s="45"/>
      <c r="C18" s="46"/>
      <c r="D18" s="47" t="s">
        <v>7</v>
      </c>
      <c r="E18" s="48">
        <f>SUM(E20,E21)</f>
        <v>0</v>
      </c>
      <c r="F18" s="197"/>
      <c r="G18" s="8"/>
      <c r="H18" s="142"/>
      <c r="I18" s="142"/>
      <c r="J18" s="132"/>
      <c r="K18" s="132"/>
      <c r="L18" s="22"/>
      <c r="M18" s="22"/>
      <c r="N18" s="23"/>
      <c r="O18" s="23"/>
    </row>
    <row r="19" spans="1:16" ht="12.75" hidden="1" customHeight="1" x14ac:dyDescent="0.2">
      <c r="A19" s="42"/>
      <c r="B19" s="42"/>
      <c r="C19" s="43"/>
      <c r="D19" s="32" t="s">
        <v>8</v>
      </c>
      <c r="E19" s="44"/>
      <c r="F19" s="196"/>
      <c r="G19" s="23"/>
      <c r="H19" s="143"/>
      <c r="I19" s="143"/>
      <c r="J19" s="116"/>
      <c r="K19" s="116"/>
      <c r="L19" s="22"/>
      <c r="M19" s="22"/>
      <c r="N19" s="23"/>
      <c r="O19" s="23"/>
    </row>
    <row r="20" spans="1:16" ht="15.75" hidden="1" customHeight="1" x14ac:dyDescent="0.2">
      <c r="A20" s="42"/>
      <c r="B20" s="42"/>
      <c r="C20" s="43"/>
      <c r="D20" s="33" t="s">
        <v>12</v>
      </c>
      <c r="E20" s="44"/>
      <c r="F20" s="196"/>
      <c r="G20" s="23"/>
      <c r="H20" s="143"/>
      <c r="I20" s="143"/>
      <c r="J20" s="116"/>
      <c r="K20" s="116"/>
      <c r="L20" s="22"/>
      <c r="M20" s="22"/>
      <c r="N20" s="23"/>
      <c r="O20" s="23"/>
    </row>
    <row r="21" spans="1:16" ht="30.75" hidden="1" customHeight="1" x14ac:dyDescent="0.2">
      <c r="A21" s="42"/>
      <c r="B21" s="42"/>
      <c r="C21" s="49"/>
      <c r="D21" s="33" t="s">
        <v>15</v>
      </c>
      <c r="E21" s="50"/>
      <c r="F21" s="196"/>
      <c r="G21" s="23"/>
      <c r="H21" s="143"/>
      <c r="I21" s="143"/>
      <c r="J21" s="116"/>
      <c r="K21" s="116"/>
      <c r="L21" s="22"/>
      <c r="M21" s="22"/>
      <c r="N21" s="23"/>
      <c r="O21" s="23"/>
    </row>
    <row r="22" spans="1:16" ht="16.5" customHeight="1" x14ac:dyDescent="0.2">
      <c r="A22" s="51">
        <v>750</v>
      </c>
      <c r="B22" s="52"/>
      <c r="C22" s="53" t="s">
        <v>16</v>
      </c>
      <c r="D22" s="54" t="s">
        <v>7</v>
      </c>
      <c r="E22" s="213">
        <f>SUM(E24)</f>
        <v>430000</v>
      </c>
      <c r="F22" s="213">
        <v>0</v>
      </c>
      <c r="G22" s="213">
        <f t="shared" ref="G22:M22" si="0">SUM(G24)</f>
        <v>0</v>
      </c>
      <c r="H22" s="214">
        <f t="shared" si="0"/>
        <v>0</v>
      </c>
      <c r="I22" s="214">
        <f t="shared" si="0"/>
        <v>0</v>
      </c>
      <c r="J22" s="213"/>
      <c r="K22" s="213">
        <f t="shared" si="0"/>
        <v>430000</v>
      </c>
      <c r="L22" s="55">
        <f t="shared" si="0"/>
        <v>0</v>
      </c>
      <c r="M22" s="55">
        <f t="shared" si="0"/>
        <v>0</v>
      </c>
      <c r="N22" s="56"/>
      <c r="O22" s="56"/>
    </row>
    <row r="23" spans="1:16" ht="16.5" customHeight="1" x14ac:dyDescent="0.2">
      <c r="A23" s="57"/>
      <c r="B23" s="58"/>
      <c r="C23" s="59"/>
      <c r="D23" s="309" t="s">
        <v>8</v>
      </c>
      <c r="E23" s="215"/>
      <c r="F23" s="215"/>
      <c r="G23" s="215"/>
      <c r="H23" s="216"/>
      <c r="I23" s="216"/>
      <c r="J23" s="217"/>
      <c r="K23" s="215"/>
      <c r="L23" s="61"/>
      <c r="M23" s="61"/>
      <c r="N23" s="23"/>
      <c r="O23" s="23"/>
    </row>
    <row r="24" spans="1:16" ht="16.5" customHeight="1" x14ac:dyDescent="0.2">
      <c r="A24" s="57"/>
      <c r="B24" s="58"/>
      <c r="C24" s="59"/>
      <c r="D24" s="62" t="s">
        <v>17</v>
      </c>
      <c r="E24" s="218">
        <f>SUM(E32,E35)</f>
        <v>430000</v>
      </c>
      <c r="F24" s="218">
        <v>0</v>
      </c>
      <c r="G24" s="218">
        <f t="shared" ref="G24:M24" si="1">SUM(G32,G35)</f>
        <v>0</v>
      </c>
      <c r="H24" s="219">
        <f t="shared" si="1"/>
        <v>0</v>
      </c>
      <c r="I24" s="219">
        <f t="shared" si="1"/>
        <v>0</v>
      </c>
      <c r="J24" s="217"/>
      <c r="K24" s="218">
        <f t="shared" si="1"/>
        <v>430000</v>
      </c>
      <c r="L24" s="63">
        <f t="shared" si="1"/>
        <v>0</v>
      </c>
      <c r="M24" s="63">
        <f t="shared" si="1"/>
        <v>0</v>
      </c>
      <c r="N24" s="23"/>
      <c r="O24" s="23"/>
    </row>
    <row r="25" spans="1:16" ht="17.25" hidden="1" customHeight="1" x14ac:dyDescent="0.2">
      <c r="A25" s="57"/>
      <c r="B25" s="64"/>
      <c r="C25" s="65"/>
      <c r="D25" s="66" t="s">
        <v>15</v>
      </c>
      <c r="E25" s="220">
        <v>0</v>
      </c>
      <c r="F25" s="220">
        <v>0</v>
      </c>
      <c r="G25" s="220">
        <v>0</v>
      </c>
      <c r="H25" s="221">
        <v>0</v>
      </c>
      <c r="I25" s="221">
        <v>0</v>
      </c>
      <c r="J25" s="222"/>
      <c r="K25" s="220">
        <v>0</v>
      </c>
      <c r="L25" s="67">
        <v>0</v>
      </c>
      <c r="M25" s="67">
        <v>0</v>
      </c>
      <c r="N25" s="23"/>
      <c r="O25" s="23"/>
    </row>
    <row r="26" spans="1:16" s="198" customFormat="1" ht="12.75" hidden="1" customHeight="1" x14ac:dyDescent="0.2">
      <c r="A26" s="57"/>
      <c r="B26" s="25">
        <v>75023</v>
      </c>
      <c r="C26" s="68" t="s">
        <v>18</v>
      </c>
      <c r="D26" s="69" t="s">
        <v>7</v>
      </c>
      <c r="E26" s="218">
        <v>0</v>
      </c>
      <c r="F26" s="218">
        <v>0</v>
      </c>
      <c r="G26" s="218">
        <v>0</v>
      </c>
      <c r="H26" s="219">
        <v>0</v>
      </c>
      <c r="I26" s="219">
        <v>0</v>
      </c>
      <c r="J26" s="222"/>
      <c r="K26" s="218">
        <v>0</v>
      </c>
      <c r="L26" s="63">
        <v>0</v>
      </c>
      <c r="M26" s="63">
        <v>0</v>
      </c>
      <c r="N26" s="23"/>
      <c r="O26" s="23"/>
      <c r="P26" s="189"/>
    </row>
    <row r="27" spans="1:16" ht="12.75" hidden="1" customHeight="1" x14ac:dyDescent="0.2">
      <c r="A27" s="57"/>
      <c r="B27" s="70"/>
      <c r="C27" s="59"/>
      <c r="D27" s="69" t="s">
        <v>8</v>
      </c>
      <c r="E27" s="223"/>
      <c r="F27" s="223"/>
      <c r="G27" s="223"/>
      <c r="H27" s="224"/>
      <c r="I27" s="224"/>
      <c r="J27" s="222"/>
      <c r="K27" s="223"/>
      <c r="L27" s="71"/>
      <c r="M27" s="71"/>
      <c r="N27" s="23"/>
      <c r="O27" s="23"/>
    </row>
    <row r="28" spans="1:16" ht="15" hidden="1" customHeight="1" x14ac:dyDescent="0.2">
      <c r="A28" s="57"/>
      <c r="B28" s="72"/>
      <c r="C28" s="59"/>
      <c r="D28" s="62" t="s">
        <v>17</v>
      </c>
      <c r="E28" s="223"/>
      <c r="F28" s="223"/>
      <c r="G28" s="223"/>
      <c r="H28" s="224"/>
      <c r="I28" s="224"/>
      <c r="J28" s="222"/>
      <c r="K28" s="223"/>
      <c r="L28" s="71"/>
      <c r="M28" s="71"/>
      <c r="N28" s="23"/>
      <c r="O28" s="23"/>
    </row>
    <row r="29" spans="1:16" ht="15" hidden="1" customHeight="1" x14ac:dyDescent="0.2">
      <c r="A29" s="57"/>
      <c r="B29" s="73"/>
      <c r="C29" s="65"/>
      <c r="D29" s="74" t="s">
        <v>15</v>
      </c>
      <c r="E29" s="220"/>
      <c r="F29" s="220"/>
      <c r="G29" s="220"/>
      <c r="H29" s="221"/>
      <c r="I29" s="221"/>
      <c r="J29" s="222"/>
      <c r="K29" s="220"/>
      <c r="L29" s="67"/>
      <c r="M29" s="67"/>
      <c r="N29" s="23"/>
      <c r="O29" s="23"/>
    </row>
    <row r="30" spans="1:16" ht="29.25" customHeight="1" x14ac:dyDescent="0.2">
      <c r="A30" s="57"/>
      <c r="B30" s="75">
        <v>75075</v>
      </c>
      <c r="C30" s="273" t="s">
        <v>19</v>
      </c>
      <c r="D30" s="77" t="s">
        <v>7</v>
      </c>
      <c r="E30" s="225">
        <f>SUM(E32)</f>
        <v>50000</v>
      </c>
      <c r="F30" s="226">
        <v>0</v>
      </c>
      <c r="G30" s="225">
        <v>0</v>
      </c>
      <c r="H30" s="227">
        <v>0</v>
      </c>
      <c r="I30" s="227">
        <v>0</v>
      </c>
      <c r="J30" s="222"/>
      <c r="K30" s="225">
        <f>SUM(K32)</f>
        <v>50000</v>
      </c>
      <c r="L30" s="78">
        <f t="shared" ref="L30:M30" si="2">SUM(L32)</f>
        <v>0</v>
      </c>
      <c r="M30" s="78">
        <f t="shared" si="2"/>
        <v>0</v>
      </c>
      <c r="N30" s="79"/>
      <c r="O30" s="79"/>
    </row>
    <row r="31" spans="1:16" ht="15" customHeight="1" x14ac:dyDescent="0.2">
      <c r="A31" s="57"/>
      <c r="B31" s="70"/>
      <c r="C31" s="59"/>
      <c r="D31" s="310" t="s">
        <v>8</v>
      </c>
      <c r="E31" s="218"/>
      <c r="F31" s="223"/>
      <c r="G31" s="223"/>
      <c r="H31" s="224"/>
      <c r="I31" s="224"/>
      <c r="J31" s="217"/>
      <c r="K31" s="223"/>
      <c r="L31" s="71"/>
      <c r="M31" s="71"/>
      <c r="N31" s="23"/>
      <c r="O31" s="23"/>
    </row>
    <row r="32" spans="1:16" ht="15" customHeight="1" x14ac:dyDescent="0.2">
      <c r="A32" s="57"/>
      <c r="B32" s="70"/>
      <c r="C32" s="59"/>
      <c r="D32" s="62" t="s">
        <v>17</v>
      </c>
      <c r="E32" s="218">
        <f>SUM(G32,K32)</f>
        <v>50000</v>
      </c>
      <c r="F32" s="223"/>
      <c r="G32" s="218"/>
      <c r="H32" s="224"/>
      <c r="I32" s="224"/>
      <c r="J32" s="217"/>
      <c r="K32" s="218">
        <v>50000</v>
      </c>
      <c r="L32" s="63"/>
      <c r="M32" s="71"/>
      <c r="N32" s="23"/>
      <c r="O32" s="23"/>
    </row>
    <row r="33" spans="1:15" ht="16.5" customHeight="1" x14ac:dyDescent="0.2">
      <c r="A33" s="57"/>
      <c r="B33" s="75">
        <v>75095</v>
      </c>
      <c r="C33" s="76" t="s">
        <v>14</v>
      </c>
      <c r="D33" s="77" t="s">
        <v>7</v>
      </c>
      <c r="E33" s="225">
        <f>SUM(E35)</f>
        <v>380000</v>
      </c>
      <c r="F33" s="225">
        <v>0</v>
      </c>
      <c r="G33" s="225">
        <f t="shared" ref="G33:M33" si="3">SUM(G35)</f>
        <v>0</v>
      </c>
      <c r="H33" s="227">
        <f t="shared" si="3"/>
        <v>0</v>
      </c>
      <c r="I33" s="227">
        <f t="shared" si="3"/>
        <v>0</v>
      </c>
      <c r="J33" s="222"/>
      <c r="K33" s="225">
        <f t="shared" si="3"/>
        <v>380000</v>
      </c>
      <c r="L33" s="78">
        <f t="shared" si="3"/>
        <v>0</v>
      </c>
      <c r="M33" s="78">
        <f t="shared" si="3"/>
        <v>0</v>
      </c>
      <c r="N33" s="8"/>
      <c r="O33" s="8"/>
    </row>
    <row r="34" spans="1:15" ht="15" customHeight="1" x14ac:dyDescent="0.2">
      <c r="A34" s="57"/>
      <c r="B34" s="58"/>
      <c r="C34" s="59"/>
      <c r="D34" s="310" t="s">
        <v>8</v>
      </c>
      <c r="E34" s="223"/>
      <c r="F34" s="223"/>
      <c r="G34" s="223"/>
      <c r="H34" s="224"/>
      <c r="I34" s="224"/>
      <c r="J34" s="217"/>
      <c r="K34" s="223"/>
      <c r="L34" s="22"/>
      <c r="M34" s="22"/>
      <c r="N34" s="23"/>
      <c r="O34" s="23"/>
    </row>
    <row r="35" spans="1:15" ht="15.75" customHeight="1" x14ac:dyDescent="0.2">
      <c r="A35" s="57"/>
      <c r="B35" s="58"/>
      <c r="C35" s="80"/>
      <c r="D35" s="60" t="s">
        <v>17</v>
      </c>
      <c r="E35" s="218">
        <f>SUM(G35,K35)</f>
        <v>380000</v>
      </c>
      <c r="F35" s="218"/>
      <c r="G35" s="218"/>
      <c r="H35" s="219"/>
      <c r="I35" s="219"/>
      <c r="J35" s="217"/>
      <c r="K35" s="218">
        <v>380000</v>
      </c>
      <c r="L35" s="81"/>
      <c r="M35" s="81"/>
      <c r="N35" s="23"/>
      <c r="O35" s="23"/>
    </row>
    <row r="36" spans="1:15" ht="5.25" customHeight="1" thickBot="1" x14ac:dyDescent="0.25">
      <c r="A36" s="82"/>
      <c r="B36" s="83"/>
      <c r="C36" s="83"/>
      <c r="D36" s="84"/>
      <c r="E36" s="228"/>
      <c r="F36" s="228"/>
      <c r="G36" s="228"/>
      <c r="H36" s="229"/>
      <c r="I36" s="229"/>
      <c r="J36" s="228"/>
      <c r="K36" s="228"/>
      <c r="L36" s="22"/>
      <c r="M36" s="22"/>
      <c r="N36" s="23"/>
      <c r="O36" s="23"/>
    </row>
    <row r="37" spans="1:15" ht="30.75" customHeight="1" x14ac:dyDescent="0.2">
      <c r="A37" s="85">
        <v>754</v>
      </c>
      <c r="B37" s="70"/>
      <c r="C37" s="260" t="s">
        <v>20</v>
      </c>
      <c r="D37" s="86" t="s">
        <v>7</v>
      </c>
      <c r="E37" s="230">
        <f>SUM(E39)</f>
        <v>30000</v>
      </c>
      <c r="F37" s="230">
        <v>0</v>
      </c>
      <c r="G37" s="230">
        <f t="shared" ref="G37:M37" si="4">SUM(G39)</f>
        <v>0</v>
      </c>
      <c r="H37" s="231">
        <f t="shared" si="4"/>
        <v>0</v>
      </c>
      <c r="I37" s="231">
        <f t="shared" si="4"/>
        <v>0</v>
      </c>
      <c r="J37" s="230"/>
      <c r="K37" s="230">
        <f t="shared" si="4"/>
        <v>30000</v>
      </c>
      <c r="L37" s="87">
        <f t="shared" si="4"/>
        <v>0</v>
      </c>
      <c r="M37" s="87">
        <f t="shared" si="4"/>
        <v>0</v>
      </c>
      <c r="N37" s="88"/>
      <c r="O37" s="88"/>
    </row>
    <row r="38" spans="1:15" ht="14.25" customHeight="1" x14ac:dyDescent="0.2">
      <c r="A38" s="57"/>
      <c r="B38" s="58"/>
      <c r="C38" s="31"/>
      <c r="D38" s="309" t="s">
        <v>8</v>
      </c>
      <c r="E38" s="232"/>
      <c r="F38" s="232"/>
      <c r="G38" s="232"/>
      <c r="H38" s="233"/>
      <c r="I38" s="233"/>
      <c r="J38" s="232"/>
      <c r="K38" s="232"/>
      <c r="L38" s="22"/>
      <c r="M38" s="22"/>
      <c r="N38" s="23"/>
      <c r="O38" s="23"/>
    </row>
    <row r="39" spans="1:15" ht="15.95" customHeight="1" x14ac:dyDescent="0.2">
      <c r="A39" s="57"/>
      <c r="B39" s="57"/>
      <c r="C39" s="31"/>
      <c r="D39" s="89" t="s">
        <v>17</v>
      </c>
      <c r="E39" s="232">
        <f>SUM(E43,E50)</f>
        <v>30000</v>
      </c>
      <c r="F39" s="232">
        <v>0</v>
      </c>
      <c r="G39" s="232">
        <f t="shared" ref="G39:I39" si="5">SUM(G43,G50)</f>
        <v>0</v>
      </c>
      <c r="H39" s="233">
        <f t="shared" si="5"/>
        <v>0</v>
      </c>
      <c r="I39" s="233">
        <f t="shared" si="5"/>
        <v>0</v>
      </c>
      <c r="J39" s="232"/>
      <c r="K39" s="232">
        <f>SUM(K43,K46,K50)</f>
        <v>30000</v>
      </c>
      <c r="L39" s="90">
        <f t="shared" ref="L39:M39" si="6">SUM(L43,L46,L50)</f>
        <v>0</v>
      </c>
      <c r="M39" s="90">
        <f t="shared" si="6"/>
        <v>0</v>
      </c>
      <c r="N39" s="23"/>
      <c r="O39" s="23"/>
    </row>
    <row r="40" spans="1:15" ht="15.95" hidden="1" customHeight="1" x14ac:dyDescent="0.2">
      <c r="A40" s="57"/>
      <c r="B40" s="64"/>
      <c r="C40" s="91"/>
      <c r="D40" s="74" t="s">
        <v>15</v>
      </c>
      <c r="E40" s="234">
        <f>SUM(E47)</f>
        <v>0</v>
      </c>
      <c r="F40" s="234"/>
      <c r="G40" s="234">
        <f t="shared" ref="G40:M40" si="7">SUM(G47)</f>
        <v>0</v>
      </c>
      <c r="H40" s="235">
        <f t="shared" si="7"/>
        <v>0</v>
      </c>
      <c r="I40" s="235">
        <f t="shared" si="7"/>
        <v>0</v>
      </c>
      <c r="J40" s="234"/>
      <c r="K40" s="234">
        <f t="shared" si="7"/>
        <v>0</v>
      </c>
      <c r="L40" s="92">
        <f t="shared" si="7"/>
        <v>0</v>
      </c>
      <c r="M40" s="92">
        <f t="shared" si="7"/>
        <v>0</v>
      </c>
      <c r="N40" s="93"/>
      <c r="O40" s="93"/>
    </row>
    <row r="41" spans="1:15" ht="15.95" customHeight="1" x14ac:dyDescent="0.2">
      <c r="A41" s="57"/>
      <c r="B41" s="75">
        <v>75412</v>
      </c>
      <c r="C41" s="94" t="s">
        <v>92</v>
      </c>
      <c r="D41" s="77" t="s">
        <v>7</v>
      </c>
      <c r="E41" s="237">
        <f>SUM(E43)</f>
        <v>30000</v>
      </c>
      <c r="F41" s="237">
        <v>0</v>
      </c>
      <c r="G41" s="237">
        <f t="shared" ref="G41:M41" si="8">SUM(G43)</f>
        <v>0</v>
      </c>
      <c r="H41" s="238">
        <f t="shared" si="8"/>
        <v>0</v>
      </c>
      <c r="I41" s="238">
        <f t="shared" si="8"/>
        <v>0</v>
      </c>
      <c r="J41" s="237"/>
      <c r="K41" s="237">
        <f t="shared" si="8"/>
        <v>30000</v>
      </c>
      <c r="L41" s="90">
        <f t="shared" si="8"/>
        <v>0</v>
      </c>
      <c r="M41" s="90">
        <f t="shared" si="8"/>
        <v>0</v>
      </c>
      <c r="N41" s="23"/>
      <c r="O41" s="23"/>
    </row>
    <row r="42" spans="1:15" ht="15.95" customHeight="1" x14ac:dyDescent="0.2">
      <c r="A42" s="57"/>
      <c r="B42" s="58"/>
      <c r="C42" s="31"/>
      <c r="D42" s="309" t="s">
        <v>8</v>
      </c>
      <c r="E42" s="236"/>
      <c r="F42" s="236"/>
      <c r="G42" s="236"/>
      <c r="H42" s="233"/>
      <c r="I42" s="233"/>
      <c r="J42" s="236"/>
      <c r="K42" s="236"/>
      <c r="L42" s="22"/>
      <c r="M42" s="22"/>
      <c r="N42" s="23"/>
      <c r="O42" s="23"/>
    </row>
    <row r="43" spans="1:15" ht="15.95" customHeight="1" thickBot="1" x14ac:dyDescent="0.25">
      <c r="A43" s="57"/>
      <c r="B43" s="58"/>
      <c r="C43" s="31"/>
      <c r="D43" s="89" t="s">
        <v>17</v>
      </c>
      <c r="E43" s="232">
        <f>SUM(G43,K43)</f>
        <v>30000</v>
      </c>
      <c r="F43" s="232"/>
      <c r="G43" s="232"/>
      <c r="H43" s="233"/>
      <c r="I43" s="233"/>
      <c r="J43" s="232"/>
      <c r="K43" s="232">
        <v>30000</v>
      </c>
      <c r="L43" s="22"/>
      <c r="M43" s="81"/>
      <c r="N43" s="23"/>
      <c r="O43" s="23"/>
    </row>
    <row r="44" spans="1:15" ht="15.95" hidden="1" customHeight="1" x14ac:dyDescent="0.2">
      <c r="A44" s="57"/>
      <c r="B44" s="75">
        <v>75421</v>
      </c>
      <c r="C44" s="94" t="s">
        <v>109</v>
      </c>
      <c r="D44" s="95" t="s">
        <v>7</v>
      </c>
      <c r="E44" s="237"/>
      <c r="F44" s="237"/>
      <c r="G44" s="237"/>
      <c r="H44" s="238"/>
      <c r="I44" s="238"/>
      <c r="J44" s="237"/>
      <c r="K44" s="237">
        <f>SUM(K46:K47)</f>
        <v>0</v>
      </c>
      <c r="L44" s="96">
        <f t="shared" ref="L44:M44" si="9">SUM(L46:L47)</f>
        <v>0</v>
      </c>
      <c r="M44" s="97">
        <f t="shared" si="9"/>
        <v>0</v>
      </c>
      <c r="N44" s="8"/>
      <c r="O44" s="8"/>
    </row>
    <row r="45" spans="1:15" ht="15.95" hidden="1" customHeight="1" x14ac:dyDescent="0.2">
      <c r="A45" s="57"/>
      <c r="B45" s="58"/>
      <c r="C45" s="31"/>
      <c r="D45" s="89" t="s">
        <v>8</v>
      </c>
      <c r="E45" s="232"/>
      <c r="F45" s="232"/>
      <c r="G45" s="232"/>
      <c r="H45" s="233"/>
      <c r="I45" s="233"/>
      <c r="J45" s="232"/>
      <c r="K45" s="232"/>
      <c r="L45" s="22"/>
      <c r="M45" s="81"/>
      <c r="N45" s="23"/>
      <c r="O45" s="23"/>
    </row>
    <row r="46" spans="1:15" ht="15.95" hidden="1" customHeight="1" x14ac:dyDescent="0.2">
      <c r="A46" s="57"/>
      <c r="B46" s="58"/>
      <c r="C46" s="31"/>
      <c r="D46" s="89" t="s">
        <v>17</v>
      </c>
      <c r="E46" s="232">
        <f t="shared" ref="E46:E47" si="10">SUM(G46,K46)</f>
        <v>0</v>
      </c>
      <c r="F46" s="232"/>
      <c r="G46" s="232"/>
      <c r="H46" s="233"/>
      <c r="I46" s="233"/>
      <c r="J46" s="232"/>
      <c r="K46" s="232"/>
      <c r="L46" s="22"/>
      <c r="M46" s="81"/>
      <c r="N46" s="23"/>
      <c r="O46" s="23"/>
    </row>
    <row r="47" spans="1:15" ht="15.95" hidden="1" customHeight="1" x14ac:dyDescent="0.2">
      <c r="A47" s="57"/>
      <c r="B47" s="58"/>
      <c r="C47" s="31"/>
      <c r="D47" s="89" t="s">
        <v>15</v>
      </c>
      <c r="E47" s="232">
        <f t="shared" si="10"/>
        <v>0</v>
      </c>
      <c r="F47" s="232"/>
      <c r="G47" s="232"/>
      <c r="H47" s="233"/>
      <c r="I47" s="233"/>
      <c r="J47" s="232"/>
      <c r="K47" s="232"/>
      <c r="L47" s="22"/>
      <c r="M47" s="81"/>
      <c r="N47" s="23"/>
      <c r="O47" s="23"/>
    </row>
    <row r="48" spans="1:15" ht="15.95" hidden="1" customHeight="1" x14ac:dyDescent="0.2">
      <c r="A48" s="57"/>
      <c r="B48" s="75">
        <v>75495</v>
      </c>
      <c r="C48" s="94" t="s">
        <v>14</v>
      </c>
      <c r="D48" s="98" t="s">
        <v>7</v>
      </c>
      <c r="E48" s="237">
        <f>SUM(E50)</f>
        <v>0</v>
      </c>
      <c r="F48" s="237"/>
      <c r="G48" s="237">
        <f t="shared" ref="G48:M48" si="11">SUM(G50)</f>
        <v>0</v>
      </c>
      <c r="H48" s="238">
        <f t="shared" si="11"/>
        <v>0</v>
      </c>
      <c r="I48" s="238">
        <f t="shared" si="11"/>
        <v>0</v>
      </c>
      <c r="J48" s="237"/>
      <c r="K48" s="237">
        <f t="shared" si="11"/>
        <v>0</v>
      </c>
      <c r="L48" s="97">
        <f t="shared" si="11"/>
        <v>0</v>
      </c>
      <c r="M48" s="97">
        <f t="shared" si="11"/>
        <v>0</v>
      </c>
      <c r="N48" s="8"/>
      <c r="O48" s="8"/>
    </row>
    <row r="49" spans="1:16" ht="15.95" hidden="1" customHeight="1" x14ac:dyDescent="0.2">
      <c r="A49" s="57"/>
      <c r="B49" s="25"/>
      <c r="C49" s="80"/>
      <c r="D49" s="99" t="s">
        <v>8</v>
      </c>
      <c r="E49" s="232"/>
      <c r="F49" s="232"/>
      <c r="G49" s="232"/>
      <c r="H49" s="233"/>
      <c r="I49" s="233"/>
      <c r="J49" s="232"/>
      <c r="K49" s="232"/>
      <c r="L49" s="81"/>
      <c r="M49" s="81"/>
      <c r="N49" s="23"/>
      <c r="O49" s="23"/>
    </row>
    <row r="50" spans="1:16" ht="15.95" hidden="1" customHeight="1" thickBot="1" x14ac:dyDescent="0.25">
      <c r="A50" s="57"/>
      <c r="B50" s="25"/>
      <c r="C50" s="80"/>
      <c r="D50" s="99" t="s">
        <v>17</v>
      </c>
      <c r="E50" s="232">
        <f>SUM(G50,K50)</f>
        <v>0</v>
      </c>
      <c r="F50" s="232"/>
      <c r="G50" s="232"/>
      <c r="H50" s="233"/>
      <c r="I50" s="233"/>
      <c r="J50" s="232"/>
      <c r="K50" s="232"/>
      <c r="L50" s="81"/>
      <c r="M50" s="81"/>
      <c r="N50" s="23"/>
      <c r="O50" s="23"/>
    </row>
    <row r="51" spans="1:16" ht="17.100000000000001" customHeight="1" x14ac:dyDescent="0.2">
      <c r="A51" s="100">
        <v>755</v>
      </c>
      <c r="B51" s="101"/>
      <c r="C51" s="102" t="s">
        <v>95</v>
      </c>
      <c r="D51" s="103" t="s">
        <v>7</v>
      </c>
      <c r="E51" s="239">
        <f>SUM(E53)</f>
        <v>1024320</v>
      </c>
      <c r="F51" s="239"/>
      <c r="G51" s="239">
        <f t="shared" ref="G51:M51" si="12">SUM(G53)</f>
        <v>0</v>
      </c>
      <c r="H51" s="240">
        <f t="shared" si="12"/>
        <v>0</v>
      </c>
      <c r="I51" s="240">
        <f t="shared" si="12"/>
        <v>0</v>
      </c>
      <c r="J51" s="239"/>
      <c r="K51" s="239">
        <f t="shared" si="12"/>
        <v>1024320</v>
      </c>
      <c r="L51" s="104"/>
      <c r="M51" s="104">
        <f t="shared" si="12"/>
        <v>0</v>
      </c>
      <c r="N51" s="88"/>
      <c r="O51" s="88"/>
    </row>
    <row r="52" spans="1:16" ht="17.100000000000001" customHeight="1" x14ac:dyDescent="0.2">
      <c r="A52" s="57"/>
      <c r="B52" s="58"/>
      <c r="C52" s="31"/>
      <c r="D52" s="105" t="s">
        <v>8</v>
      </c>
      <c r="E52" s="232"/>
      <c r="F52" s="232"/>
      <c r="G52" s="232"/>
      <c r="H52" s="233"/>
      <c r="I52" s="233"/>
      <c r="J52" s="232"/>
      <c r="K52" s="232"/>
      <c r="L52" s="81"/>
      <c r="M52" s="81"/>
      <c r="N52" s="23"/>
      <c r="O52" s="23"/>
    </row>
    <row r="53" spans="1:16" ht="17.100000000000001" customHeight="1" x14ac:dyDescent="0.2">
      <c r="A53" s="57"/>
      <c r="B53" s="64"/>
      <c r="C53" s="91"/>
      <c r="D53" s="74" t="s">
        <v>15</v>
      </c>
      <c r="E53" s="234">
        <f>SUM(E56)</f>
        <v>1024320</v>
      </c>
      <c r="F53" s="234"/>
      <c r="G53" s="234">
        <f t="shared" ref="G53:M53" si="13">SUM(G56)</f>
        <v>0</v>
      </c>
      <c r="H53" s="235">
        <f t="shared" si="13"/>
        <v>0</v>
      </c>
      <c r="I53" s="235">
        <f t="shared" si="13"/>
        <v>0</v>
      </c>
      <c r="J53" s="234"/>
      <c r="K53" s="234">
        <f t="shared" si="13"/>
        <v>1024320</v>
      </c>
      <c r="L53" s="106">
        <f t="shared" si="13"/>
        <v>0</v>
      </c>
      <c r="M53" s="106">
        <f t="shared" si="13"/>
        <v>0</v>
      </c>
      <c r="N53" s="93"/>
      <c r="O53" s="93"/>
    </row>
    <row r="54" spans="1:16" ht="17.100000000000001" customHeight="1" x14ac:dyDescent="0.2">
      <c r="A54" s="57"/>
      <c r="B54" s="25">
        <v>75515</v>
      </c>
      <c r="C54" s="31" t="s">
        <v>96</v>
      </c>
      <c r="D54" s="107" t="s">
        <v>7</v>
      </c>
      <c r="E54" s="232">
        <f>SUM(E56)</f>
        <v>1024320</v>
      </c>
      <c r="F54" s="232"/>
      <c r="G54" s="232">
        <f t="shared" ref="G54:M54" si="14">SUM(G56)</f>
        <v>0</v>
      </c>
      <c r="H54" s="233">
        <f t="shared" si="14"/>
        <v>0</v>
      </c>
      <c r="I54" s="233">
        <f t="shared" si="14"/>
        <v>0</v>
      </c>
      <c r="J54" s="232"/>
      <c r="K54" s="232">
        <f t="shared" si="14"/>
        <v>1024320</v>
      </c>
      <c r="L54" s="81">
        <f t="shared" si="14"/>
        <v>0</v>
      </c>
      <c r="M54" s="81">
        <f t="shared" si="14"/>
        <v>0</v>
      </c>
      <c r="N54" s="23"/>
      <c r="O54" s="23"/>
    </row>
    <row r="55" spans="1:16" ht="17.100000000000001" customHeight="1" x14ac:dyDescent="0.2">
      <c r="A55" s="57"/>
      <c r="B55" s="58"/>
      <c r="C55" s="31"/>
      <c r="D55" s="105" t="s">
        <v>8</v>
      </c>
      <c r="E55" s="232"/>
      <c r="F55" s="232"/>
      <c r="G55" s="232"/>
      <c r="H55" s="233"/>
      <c r="I55" s="233"/>
      <c r="J55" s="232"/>
      <c r="K55" s="232"/>
      <c r="L55" s="81"/>
      <c r="M55" s="81"/>
      <c r="N55" s="23"/>
      <c r="O55" s="23"/>
    </row>
    <row r="56" spans="1:16" ht="17.100000000000001" customHeight="1" thickBot="1" x14ac:dyDescent="0.25">
      <c r="A56" s="57"/>
      <c r="B56" s="58"/>
      <c r="C56" s="31"/>
      <c r="D56" s="89" t="s">
        <v>15</v>
      </c>
      <c r="E56" s="232">
        <f>SUM(G56,K56)</f>
        <v>1024320</v>
      </c>
      <c r="F56" s="232"/>
      <c r="G56" s="232"/>
      <c r="H56" s="233"/>
      <c r="I56" s="233"/>
      <c r="J56" s="232"/>
      <c r="K56" s="232">
        <v>1024320</v>
      </c>
      <c r="L56" s="81"/>
      <c r="M56" s="81"/>
      <c r="N56" s="93"/>
      <c r="O56" s="93"/>
    </row>
    <row r="57" spans="1:16" s="1" customFormat="1" ht="16.5" customHeight="1" x14ac:dyDescent="0.2">
      <c r="A57" s="100">
        <v>801</v>
      </c>
      <c r="B57" s="259"/>
      <c r="C57" s="145" t="s">
        <v>22</v>
      </c>
      <c r="D57" s="103" t="s">
        <v>7</v>
      </c>
      <c r="E57" s="255">
        <f>SUM(E59:E60)</f>
        <v>533828930</v>
      </c>
      <c r="F57" s="255">
        <v>0</v>
      </c>
      <c r="G57" s="255">
        <f t="shared" ref="G57:M57" si="15">SUM(G59:G60)</f>
        <v>532114240</v>
      </c>
      <c r="H57" s="307">
        <f t="shared" si="15"/>
        <v>0</v>
      </c>
      <c r="I57" s="307">
        <f t="shared" si="15"/>
        <v>0</v>
      </c>
      <c r="J57" s="255"/>
      <c r="K57" s="255">
        <f t="shared" si="15"/>
        <v>1714690</v>
      </c>
      <c r="L57" s="110">
        <f t="shared" si="15"/>
        <v>0</v>
      </c>
      <c r="M57" s="110">
        <f t="shared" si="15"/>
        <v>0</v>
      </c>
      <c r="N57" s="56"/>
      <c r="O57" s="56"/>
      <c r="P57" s="189"/>
    </row>
    <row r="58" spans="1:16" s="1" customFormat="1" ht="15.75" customHeight="1" x14ac:dyDescent="0.2">
      <c r="A58" s="85"/>
      <c r="B58" s="111"/>
      <c r="C58" s="112"/>
      <c r="D58" s="113" t="s">
        <v>8</v>
      </c>
      <c r="E58" s="241"/>
      <c r="F58" s="241"/>
      <c r="G58" s="241"/>
      <c r="H58" s="242"/>
      <c r="I58" s="242"/>
      <c r="J58" s="241"/>
      <c r="K58" s="241"/>
      <c r="L58" s="114"/>
      <c r="M58" s="114"/>
      <c r="N58" s="23"/>
      <c r="O58" s="56"/>
      <c r="P58" s="189"/>
    </row>
    <row r="59" spans="1:16" s="198" customFormat="1" ht="15.95" customHeight="1" x14ac:dyDescent="0.2">
      <c r="A59" s="10"/>
      <c r="B59" s="25"/>
      <c r="C59" s="115"/>
      <c r="D59" s="89" t="s">
        <v>12</v>
      </c>
      <c r="E59" s="243">
        <f>SUM(E63,E70,E73,E76,E79,E82,E129,E132,E139,E143)</f>
        <v>401014240</v>
      </c>
      <c r="F59" s="243">
        <v>0</v>
      </c>
      <c r="G59" s="244">
        <f>SUM(G63,G70,G73,G76,G79,G82,G129,G132,G139,G143)</f>
        <v>401014240</v>
      </c>
      <c r="H59" s="245">
        <f>SUM(H63,H73,H76,H79,H82,H129,H132,H139,H143,H70)</f>
        <v>0</v>
      </c>
      <c r="I59" s="245">
        <f>SUM(I63,I73,I76,I79,I82,I129,I132,I139,I143,I70)</f>
        <v>0</v>
      </c>
      <c r="J59" s="244"/>
      <c r="K59" s="243">
        <f>SUM(K63,K70,K73,K76,K79,K82,K129,K132,K139,K143)</f>
        <v>0</v>
      </c>
      <c r="L59" s="117">
        <f t="shared" ref="L59" si="16">SUM(L63,L70,L73,L76,L79,L82,L129,L132,L139,L143)</f>
        <v>0</v>
      </c>
      <c r="M59" s="117">
        <f>SUM(M63,M70,M73,M76,M79,M82,M129,M132,M139,M143,M147)</f>
        <v>0</v>
      </c>
      <c r="N59" s="23"/>
      <c r="O59" s="23"/>
      <c r="P59" s="189"/>
    </row>
    <row r="60" spans="1:16" s="198" customFormat="1" ht="15.95" customHeight="1" x14ac:dyDescent="0.2">
      <c r="A60" s="118"/>
      <c r="B60" s="119"/>
      <c r="C60" s="120"/>
      <c r="D60" s="74" t="s">
        <v>15</v>
      </c>
      <c r="E60" s="234">
        <f>SUM(E67,E94,E107,E120,E126,E110,E113,E116,E133,E136,E140,E97,E100,E103,E123)</f>
        <v>132814690</v>
      </c>
      <c r="F60" s="234">
        <f t="shared" ref="F60:I60" si="17">SUM(F67,F94,F107,F120,F126,F110,F113,F116,F133,F136,F140,F97,F100,F103,F123)</f>
        <v>0</v>
      </c>
      <c r="G60" s="246">
        <f>SUM(G67,G94,G107,G120,G126,G110,G113,G116,G133,G136,G140,G97,G100,G103,G123)</f>
        <v>131100000</v>
      </c>
      <c r="H60" s="247">
        <f t="shared" si="17"/>
        <v>0</v>
      </c>
      <c r="I60" s="247">
        <f t="shared" si="17"/>
        <v>0</v>
      </c>
      <c r="J60" s="246"/>
      <c r="K60" s="234">
        <f>SUM(K67,K94,K107,K120,K126,K110,K113,K116,K133,K136,K140,K97,K100,K103,K123,K144)</f>
        <v>1714690</v>
      </c>
      <c r="L60" s="92">
        <f>SUM(L67,L94,L107,L120,L126,L110,L113,L116,L133,L136,L140,L97,L100,L103,L123,L144,L148)</f>
        <v>0</v>
      </c>
      <c r="M60" s="92">
        <f>SUM(M67,M94,M107,M120,M126,M110,M113,M116,M133,M136,M140,M97,M100,M103,M123,M144,M148)</f>
        <v>0</v>
      </c>
      <c r="N60" s="23"/>
      <c r="O60" s="23"/>
      <c r="P60" s="189"/>
    </row>
    <row r="61" spans="1:16" s="1" customFormat="1" ht="16.5" customHeight="1" x14ac:dyDescent="0.2">
      <c r="A61" s="17"/>
      <c r="B61" s="121">
        <v>80101</v>
      </c>
      <c r="C61" s="115" t="s">
        <v>23</v>
      </c>
      <c r="D61" s="107" t="s">
        <v>7</v>
      </c>
      <c r="E61" s="248">
        <f>SUM(E63)</f>
        <v>108000000</v>
      </c>
      <c r="F61" s="248">
        <v>0</v>
      </c>
      <c r="G61" s="248">
        <f t="shared" ref="G61:M61" si="18">SUM(G63)</f>
        <v>108000000</v>
      </c>
      <c r="H61" s="249">
        <f t="shared" si="18"/>
        <v>0</v>
      </c>
      <c r="I61" s="249">
        <f t="shared" si="18"/>
        <v>0</v>
      </c>
      <c r="J61" s="250"/>
      <c r="K61" s="248">
        <f t="shared" si="18"/>
        <v>0</v>
      </c>
      <c r="L61" s="123">
        <f t="shared" si="18"/>
        <v>0</v>
      </c>
      <c r="M61" s="110">
        <f t="shared" si="18"/>
        <v>0</v>
      </c>
      <c r="N61" s="8"/>
      <c r="O61" s="8"/>
      <c r="P61" s="189"/>
    </row>
    <row r="62" spans="1:16" s="198" customFormat="1" ht="16.5" customHeight="1" x14ac:dyDescent="0.2">
      <c r="A62" s="17"/>
      <c r="B62" s="124"/>
      <c r="C62" s="112"/>
      <c r="D62" s="105" t="s">
        <v>8</v>
      </c>
      <c r="E62" s="251"/>
      <c r="F62" s="251"/>
      <c r="G62" s="251"/>
      <c r="H62" s="252"/>
      <c r="I62" s="252"/>
      <c r="J62" s="251"/>
      <c r="K62" s="251"/>
      <c r="L62" s="22"/>
      <c r="M62" s="81"/>
      <c r="N62" s="23"/>
      <c r="O62" s="23"/>
      <c r="P62" s="189"/>
    </row>
    <row r="63" spans="1:16" s="198" customFormat="1" ht="18.75" customHeight="1" x14ac:dyDescent="0.2">
      <c r="A63" s="17"/>
      <c r="B63" s="125"/>
      <c r="C63" s="120"/>
      <c r="D63" s="74" t="s">
        <v>12</v>
      </c>
      <c r="E63" s="251">
        <f>SUM(G63,K63)</f>
        <v>108000000</v>
      </c>
      <c r="F63" s="251"/>
      <c r="G63" s="251">
        <v>108000000</v>
      </c>
      <c r="H63" s="252"/>
      <c r="I63" s="252"/>
      <c r="J63" s="251"/>
      <c r="K63" s="251"/>
      <c r="L63" s="22"/>
      <c r="M63" s="81"/>
      <c r="N63" s="23"/>
      <c r="O63" s="23"/>
      <c r="P63" s="189"/>
    </row>
    <row r="64" spans="1:16" s="198" customFormat="1" ht="13.9" hidden="1" customHeight="1" x14ac:dyDescent="0.2">
      <c r="A64" s="17"/>
      <c r="B64" s="124"/>
      <c r="C64" s="112"/>
      <c r="D64" s="116" t="s">
        <v>24</v>
      </c>
      <c r="E64" s="251"/>
      <c r="F64" s="251"/>
      <c r="G64" s="251"/>
      <c r="H64" s="253"/>
      <c r="I64" s="253"/>
      <c r="J64" s="250"/>
      <c r="K64" s="251"/>
      <c r="L64" s="22"/>
      <c r="M64" s="22"/>
      <c r="N64" s="23"/>
      <c r="O64" s="23"/>
      <c r="P64" s="189"/>
    </row>
    <row r="65" spans="1:16" s="198" customFormat="1" ht="18" customHeight="1" x14ac:dyDescent="0.2">
      <c r="A65" s="17"/>
      <c r="B65" s="121">
        <v>80102</v>
      </c>
      <c r="C65" s="115" t="s">
        <v>25</v>
      </c>
      <c r="D65" s="126" t="s">
        <v>7</v>
      </c>
      <c r="E65" s="291">
        <f>SUM(E67)</f>
        <v>19214690</v>
      </c>
      <c r="F65" s="291">
        <v>0</v>
      </c>
      <c r="G65" s="291">
        <f t="shared" ref="G65:M65" si="19">SUM(G67)</f>
        <v>17500000</v>
      </c>
      <c r="H65" s="291">
        <f t="shared" si="19"/>
        <v>0</v>
      </c>
      <c r="I65" s="291">
        <f t="shared" si="19"/>
        <v>0</v>
      </c>
      <c r="J65" s="290"/>
      <c r="K65" s="291">
        <f t="shared" si="19"/>
        <v>1714690</v>
      </c>
      <c r="L65" s="96">
        <f t="shared" si="19"/>
        <v>0</v>
      </c>
      <c r="M65" s="97">
        <f t="shared" si="19"/>
        <v>0</v>
      </c>
      <c r="N65" s="8"/>
      <c r="O65" s="8"/>
      <c r="P65" s="189"/>
    </row>
    <row r="66" spans="1:16" s="198" customFormat="1" ht="15.75" customHeight="1" x14ac:dyDescent="0.2">
      <c r="A66" s="17"/>
      <c r="B66" s="124"/>
      <c r="C66" s="112"/>
      <c r="D66" s="105" t="s">
        <v>8</v>
      </c>
      <c r="E66" s="287"/>
      <c r="F66" s="286"/>
      <c r="G66" s="286"/>
      <c r="H66" s="286"/>
      <c r="I66" s="286"/>
      <c r="J66" s="286"/>
      <c r="K66" s="286"/>
      <c r="L66" s="22"/>
      <c r="M66" s="81"/>
      <c r="N66" s="23"/>
      <c r="O66" s="23"/>
      <c r="P66" s="189"/>
    </row>
    <row r="67" spans="1:16" s="198" customFormat="1" ht="15.95" customHeight="1" x14ac:dyDescent="0.2">
      <c r="A67" s="17"/>
      <c r="B67" s="125"/>
      <c r="C67" s="120"/>
      <c r="D67" s="74" t="s">
        <v>15</v>
      </c>
      <c r="E67" s="313">
        <f>SUM(G67,K67)</f>
        <v>19214690</v>
      </c>
      <c r="F67" s="313"/>
      <c r="G67" s="313">
        <v>17500000</v>
      </c>
      <c r="H67" s="313"/>
      <c r="I67" s="313"/>
      <c r="J67" s="286"/>
      <c r="K67" s="313">
        <v>1714690</v>
      </c>
      <c r="L67" s="22"/>
      <c r="M67" s="81"/>
      <c r="N67" s="23"/>
      <c r="O67" s="23"/>
      <c r="P67" s="312"/>
    </row>
    <row r="68" spans="1:16" s="198" customFormat="1" ht="28.5" customHeight="1" x14ac:dyDescent="0.2">
      <c r="A68" s="17"/>
      <c r="B68" s="121">
        <v>80103</v>
      </c>
      <c r="C68" s="263" t="s">
        <v>26</v>
      </c>
      <c r="D68" s="107" t="s">
        <v>7</v>
      </c>
      <c r="E68" s="291">
        <f>SUM(E70)</f>
        <v>900000</v>
      </c>
      <c r="F68" s="291">
        <v>0</v>
      </c>
      <c r="G68" s="291">
        <f t="shared" ref="G68:M68" si="20">SUM(G70)</f>
        <v>900000</v>
      </c>
      <c r="H68" s="291">
        <f t="shared" si="20"/>
        <v>0</v>
      </c>
      <c r="I68" s="291">
        <f t="shared" si="20"/>
        <v>0</v>
      </c>
      <c r="J68" s="290"/>
      <c r="K68" s="291">
        <f t="shared" si="20"/>
        <v>0</v>
      </c>
      <c r="L68" s="96">
        <f t="shared" si="20"/>
        <v>0</v>
      </c>
      <c r="M68" s="96">
        <f t="shared" si="20"/>
        <v>0</v>
      </c>
      <c r="N68" s="8"/>
      <c r="O68" s="8"/>
      <c r="P68" s="189"/>
    </row>
    <row r="69" spans="1:16" s="198" customFormat="1" ht="14.25" customHeight="1" x14ac:dyDescent="0.2">
      <c r="A69" s="17"/>
      <c r="B69" s="124"/>
      <c r="C69" s="112"/>
      <c r="D69" s="105" t="s">
        <v>8</v>
      </c>
      <c r="E69" s="244"/>
      <c r="F69" s="244"/>
      <c r="G69" s="244"/>
      <c r="H69" s="244"/>
      <c r="I69" s="244"/>
      <c r="J69" s="286"/>
      <c r="K69" s="244"/>
      <c r="L69" s="22"/>
      <c r="M69" s="22"/>
      <c r="N69" s="23"/>
      <c r="O69" s="23"/>
      <c r="P69" s="189"/>
    </row>
    <row r="70" spans="1:16" s="198" customFormat="1" ht="15.95" customHeight="1" x14ac:dyDescent="0.2">
      <c r="A70" s="17"/>
      <c r="B70" s="124"/>
      <c r="C70" s="112"/>
      <c r="D70" s="74" t="s">
        <v>12</v>
      </c>
      <c r="E70" s="244">
        <f>SUM(G70,K70)</f>
        <v>900000</v>
      </c>
      <c r="F70" s="244"/>
      <c r="G70" s="244">
        <v>900000</v>
      </c>
      <c r="H70" s="244"/>
      <c r="I70" s="287"/>
      <c r="J70" s="286"/>
      <c r="K70" s="244"/>
      <c r="L70" s="22"/>
      <c r="M70" s="199"/>
      <c r="N70" s="23"/>
      <c r="O70" s="23"/>
      <c r="P70" s="189"/>
    </row>
    <row r="71" spans="1:16" s="198" customFormat="1" ht="15.95" customHeight="1" x14ac:dyDescent="0.2">
      <c r="A71" s="17"/>
      <c r="B71" s="128">
        <v>80104</v>
      </c>
      <c r="C71" s="129" t="s">
        <v>27</v>
      </c>
      <c r="D71" s="130" t="s">
        <v>7</v>
      </c>
      <c r="E71" s="291">
        <f>SUM(E73)</f>
        <v>240414240</v>
      </c>
      <c r="F71" s="291">
        <v>0</v>
      </c>
      <c r="G71" s="291">
        <f t="shared" ref="G71:M71" si="21">SUM(G73)</f>
        <v>240414240</v>
      </c>
      <c r="H71" s="291">
        <f t="shared" si="21"/>
        <v>0</v>
      </c>
      <c r="I71" s="291">
        <f t="shared" si="21"/>
        <v>0</v>
      </c>
      <c r="J71" s="290"/>
      <c r="K71" s="291">
        <f t="shared" si="21"/>
        <v>0</v>
      </c>
      <c r="L71" s="127">
        <f t="shared" si="21"/>
        <v>0</v>
      </c>
      <c r="M71" s="127">
        <f t="shared" si="21"/>
        <v>0</v>
      </c>
      <c r="N71" s="8"/>
      <c r="O71" s="8"/>
      <c r="P71" s="189"/>
    </row>
    <row r="72" spans="1:16" s="198" customFormat="1" ht="15.95" customHeight="1" x14ac:dyDescent="0.2">
      <c r="A72" s="17"/>
      <c r="B72" s="124"/>
      <c r="C72" s="112"/>
      <c r="D72" s="105" t="s">
        <v>8</v>
      </c>
      <c r="E72" s="286"/>
      <c r="F72" s="286"/>
      <c r="G72" s="286"/>
      <c r="H72" s="287"/>
      <c r="I72" s="287"/>
      <c r="J72" s="286"/>
      <c r="K72" s="286"/>
      <c r="L72" s="22"/>
      <c r="M72" s="22"/>
      <c r="N72" s="23"/>
      <c r="O72" s="23"/>
      <c r="P72" s="189"/>
    </row>
    <row r="73" spans="1:16" s="198" customFormat="1" ht="15.95" customHeight="1" x14ac:dyDescent="0.2">
      <c r="A73" s="17"/>
      <c r="B73" s="124"/>
      <c r="C73" s="112"/>
      <c r="D73" s="131" t="s">
        <v>12</v>
      </c>
      <c r="E73" s="286">
        <f>SUM(G73,K73)</f>
        <v>240414240</v>
      </c>
      <c r="F73" s="286"/>
      <c r="G73" s="286">
        <v>240414240</v>
      </c>
      <c r="H73" s="286"/>
      <c r="I73" s="286"/>
      <c r="J73" s="286"/>
      <c r="K73" s="286"/>
      <c r="L73" s="90"/>
      <c r="M73" s="81"/>
      <c r="N73" s="23"/>
      <c r="O73" s="23"/>
      <c r="P73" s="189"/>
    </row>
    <row r="74" spans="1:16" s="198" customFormat="1" ht="15.75" customHeight="1" x14ac:dyDescent="0.2">
      <c r="A74" s="17"/>
      <c r="B74" s="128">
        <v>80105</v>
      </c>
      <c r="C74" s="129" t="s">
        <v>28</v>
      </c>
      <c r="D74" s="126" t="s">
        <v>7</v>
      </c>
      <c r="E74" s="291">
        <f>SUM(E76)</f>
        <v>10600000</v>
      </c>
      <c r="F74" s="291">
        <v>0</v>
      </c>
      <c r="G74" s="291">
        <f t="shared" ref="G74:M74" si="22">SUM(G76)</f>
        <v>10600000</v>
      </c>
      <c r="H74" s="291">
        <f t="shared" si="22"/>
        <v>0</v>
      </c>
      <c r="I74" s="291">
        <f t="shared" si="22"/>
        <v>0</v>
      </c>
      <c r="J74" s="290"/>
      <c r="K74" s="291">
        <f t="shared" si="22"/>
        <v>0</v>
      </c>
      <c r="L74" s="96">
        <f t="shared" si="22"/>
        <v>0</v>
      </c>
      <c r="M74" s="96">
        <f t="shared" si="22"/>
        <v>0</v>
      </c>
      <c r="N74" s="8"/>
      <c r="O74" s="8"/>
      <c r="P74" s="189"/>
    </row>
    <row r="75" spans="1:16" s="198" customFormat="1" ht="15.95" customHeight="1" x14ac:dyDescent="0.2">
      <c r="A75" s="17"/>
      <c r="B75" s="124"/>
      <c r="C75" s="112"/>
      <c r="D75" s="105" t="s">
        <v>8</v>
      </c>
      <c r="E75" s="286"/>
      <c r="F75" s="286"/>
      <c r="G75" s="286"/>
      <c r="H75" s="286"/>
      <c r="I75" s="286"/>
      <c r="J75" s="286"/>
      <c r="K75" s="286"/>
      <c r="L75" s="22"/>
      <c r="M75" s="22"/>
      <c r="N75" s="23"/>
      <c r="O75" s="23"/>
      <c r="P75" s="189"/>
    </row>
    <row r="76" spans="1:16" s="198" customFormat="1" ht="15" customHeight="1" x14ac:dyDescent="0.2">
      <c r="A76" s="125"/>
      <c r="B76" s="293"/>
      <c r="C76" s="120"/>
      <c r="D76" s="74" t="s">
        <v>17</v>
      </c>
      <c r="E76" s="313">
        <f>SUM(G76,K76)</f>
        <v>10600000</v>
      </c>
      <c r="F76" s="313"/>
      <c r="G76" s="313">
        <v>10600000</v>
      </c>
      <c r="H76" s="313"/>
      <c r="I76" s="313"/>
      <c r="J76" s="313"/>
      <c r="K76" s="313"/>
      <c r="L76" s="22"/>
      <c r="M76" s="22"/>
      <c r="N76" s="23"/>
      <c r="O76" s="23"/>
      <c r="P76" s="189"/>
    </row>
    <row r="77" spans="1:16" s="198" customFormat="1" ht="18" customHeight="1" x14ac:dyDescent="0.2">
      <c r="A77" s="294"/>
      <c r="B77" s="128">
        <v>80106</v>
      </c>
      <c r="C77" s="129" t="s">
        <v>85</v>
      </c>
      <c r="D77" s="126" t="s">
        <v>7</v>
      </c>
      <c r="E77" s="289">
        <f>SUM(E79)</f>
        <v>2100000</v>
      </c>
      <c r="F77" s="289">
        <v>0</v>
      </c>
      <c r="G77" s="289">
        <f t="shared" ref="G77:M77" si="23">SUM(G79)</f>
        <v>2100000</v>
      </c>
      <c r="H77" s="289">
        <f t="shared" si="23"/>
        <v>0</v>
      </c>
      <c r="I77" s="289">
        <f t="shared" si="23"/>
        <v>0</v>
      </c>
      <c r="J77" s="290"/>
      <c r="K77" s="289">
        <f t="shared" si="23"/>
        <v>0</v>
      </c>
      <c r="L77" s="96">
        <f t="shared" si="23"/>
        <v>0</v>
      </c>
      <c r="M77" s="96">
        <f t="shared" si="23"/>
        <v>0</v>
      </c>
      <c r="N77" s="8"/>
      <c r="O77" s="8"/>
      <c r="P77" s="189"/>
    </row>
    <row r="78" spans="1:16" s="198" customFormat="1" ht="15.95" customHeight="1" x14ac:dyDescent="0.2">
      <c r="A78" s="17"/>
      <c r="B78" s="124"/>
      <c r="C78" s="112"/>
      <c r="D78" s="105" t="s">
        <v>8</v>
      </c>
      <c r="E78" s="244"/>
      <c r="F78" s="244"/>
      <c r="G78" s="244"/>
      <c r="H78" s="244"/>
      <c r="I78" s="244"/>
      <c r="J78" s="286"/>
      <c r="K78" s="244"/>
      <c r="L78" s="22"/>
      <c r="M78" s="22"/>
      <c r="N78" s="23"/>
      <c r="O78" s="23"/>
      <c r="P78" s="189"/>
    </row>
    <row r="79" spans="1:16" s="198" customFormat="1" ht="15.95" customHeight="1" x14ac:dyDescent="0.2">
      <c r="A79" s="17"/>
      <c r="B79" s="124"/>
      <c r="C79" s="112"/>
      <c r="D79" s="89" t="s">
        <v>17</v>
      </c>
      <c r="E79" s="244">
        <f>SUM(G79,K79)</f>
        <v>2100000</v>
      </c>
      <c r="F79" s="244"/>
      <c r="G79" s="244">
        <v>2100000</v>
      </c>
      <c r="H79" s="244"/>
      <c r="I79" s="244"/>
      <c r="J79" s="286"/>
      <c r="K79" s="244"/>
      <c r="L79" s="22"/>
      <c r="M79" s="22"/>
      <c r="N79" s="23"/>
      <c r="O79" s="23"/>
      <c r="P79" s="189"/>
    </row>
    <row r="80" spans="1:16" s="198" customFormat="1" ht="15.95" hidden="1" customHeight="1" x14ac:dyDescent="0.2">
      <c r="A80" s="17"/>
      <c r="B80" s="128">
        <v>80110</v>
      </c>
      <c r="C80" s="129" t="s">
        <v>29</v>
      </c>
      <c r="D80" s="130" t="s">
        <v>7</v>
      </c>
      <c r="E80" s="291">
        <f>SUM(E82)</f>
        <v>0</v>
      </c>
      <c r="F80" s="291">
        <v>0</v>
      </c>
      <c r="G80" s="291">
        <f t="shared" ref="G80:M80" si="24">SUM(G82)</f>
        <v>0</v>
      </c>
      <c r="H80" s="291">
        <f t="shared" si="24"/>
        <v>0</v>
      </c>
      <c r="I80" s="291">
        <f t="shared" si="24"/>
        <v>0</v>
      </c>
      <c r="J80" s="290"/>
      <c r="K80" s="291">
        <f t="shared" si="24"/>
        <v>0</v>
      </c>
      <c r="L80" s="97">
        <f t="shared" si="24"/>
        <v>0</v>
      </c>
      <c r="M80" s="96">
        <f t="shared" si="24"/>
        <v>0</v>
      </c>
      <c r="N80" s="8"/>
      <c r="O80" s="8"/>
      <c r="P80" s="189"/>
    </row>
    <row r="81" spans="1:16" s="198" customFormat="1" ht="15.95" hidden="1" customHeight="1" x14ac:dyDescent="0.2">
      <c r="A81" s="17"/>
      <c r="B81" s="121"/>
      <c r="C81" s="112"/>
      <c r="D81" s="105" t="s">
        <v>8</v>
      </c>
      <c r="E81" s="286"/>
      <c r="F81" s="286"/>
      <c r="G81" s="286"/>
      <c r="H81" s="286"/>
      <c r="I81" s="286"/>
      <c r="J81" s="286"/>
      <c r="K81" s="286"/>
      <c r="L81" s="81"/>
      <c r="M81" s="22"/>
      <c r="N81" s="23"/>
      <c r="O81" s="23"/>
      <c r="P81" s="189"/>
    </row>
    <row r="82" spans="1:16" s="198" customFormat="1" ht="15.95" hidden="1" customHeight="1" x14ac:dyDescent="0.2">
      <c r="A82" s="17"/>
      <c r="B82" s="121"/>
      <c r="C82" s="112"/>
      <c r="D82" s="89" t="s">
        <v>12</v>
      </c>
      <c r="E82" s="286">
        <f>SUM(G82,K82)</f>
        <v>0</v>
      </c>
      <c r="F82" s="286"/>
      <c r="G82" s="286"/>
      <c r="H82" s="286"/>
      <c r="I82" s="286"/>
      <c r="J82" s="286"/>
      <c r="K82" s="286"/>
      <c r="L82" s="81"/>
      <c r="M82" s="81"/>
      <c r="N82" s="23"/>
      <c r="O82" s="23"/>
      <c r="P82" s="189"/>
    </row>
    <row r="83" spans="1:16" s="198" customFormat="1" ht="13.9" hidden="1" customHeight="1" x14ac:dyDescent="0.2">
      <c r="A83" s="17"/>
      <c r="B83" s="121"/>
      <c r="C83" s="112"/>
      <c r="D83" s="116" t="s">
        <v>24</v>
      </c>
      <c r="E83" s="286"/>
      <c r="F83" s="286"/>
      <c r="G83" s="286"/>
      <c r="H83" s="287"/>
      <c r="I83" s="287"/>
      <c r="J83" s="290"/>
      <c r="K83" s="286"/>
      <c r="L83" s="22"/>
      <c r="M83" s="22"/>
      <c r="N83" s="23"/>
      <c r="O83" s="23"/>
      <c r="P83" s="189"/>
    </row>
    <row r="84" spans="1:16" s="198" customFormat="1" ht="13.9" hidden="1" customHeight="1" x14ac:dyDescent="0.2">
      <c r="A84" s="17"/>
      <c r="B84" s="128">
        <v>80113</v>
      </c>
      <c r="C84" s="129" t="s">
        <v>30</v>
      </c>
      <c r="D84" s="130" t="s">
        <v>7</v>
      </c>
      <c r="E84" s="286"/>
      <c r="F84" s="286"/>
      <c r="G84" s="286"/>
      <c r="H84" s="287"/>
      <c r="I84" s="287"/>
      <c r="J84" s="290"/>
      <c r="K84" s="286"/>
      <c r="L84" s="22"/>
      <c r="M84" s="22"/>
      <c r="N84" s="23"/>
      <c r="O84" s="23"/>
      <c r="P84" s="189"/>
    </row>
    <row r="85" spans="1:16" s="198" customFormat="1" ht="13.9" hidden="1" customHeight="1" x14ac:dyDescent="0.2">
      <c r="A85" s="17"/>
      <c r="B85" s="121"/>
      <c r="C85" s="115"/>
      <c r="D85" s="105" t="s">
        <v>8</v>
      </c>
      <c r="E85" s="286"/>
      <c r="F85" s="286"/>
      <c r="G85" s="286"/>
      <c r="H85" s="287"/>
      <c r="I85" s="287"/>
      <c r="J85" s="290"/>
      <c r="K85" s="286"/>
      <c r="L85" s="22"/>
      <c r="M85" s="22"/>
      <c r="N85" s="23"/>
      <c r="O85" s="23"/>
      <c r="P85" s="189"/>
    </row>
    <row r="86" spans="1:16" s="198" customFormat="1" ht="13.9" hidden="1" customHeight="1" x14ac:dyDescent="0.2">
      <c r="A86" s="17"/>
      <c r="B86" s="121"/>
      <c r="C86" s="115"/>
      <c r="D86" s="89" t="s">
        <v>12</v>
      </c>
      <c r="E86" s="286"/>
      <c r="F86" s="286"/>
      <c r="G86" s="286"/>
      <c r="H86" s="287"/>
      <c r="I86" s="287"/>
      <c r="J86" s="290"/>
      <c r="K86" s="286"/>
      <c r="L86" s="22"/>
      <c r="M86" s="22"/>
      <c r="N86" s="23"/>
      <c r="O86" s="23"/>
      <c r="P86" s="189"/>
    </row>
    <row r="87" spans="1:16" s="198" customFormat="1" ht="13.9" hidden="1" customHeight="1" x14ac:dyDescent="0.2">
      <c r="A87" s="17"/>
      <c r="B87" s="121"/>
      <c r="C87" s="115"/>
      <c r="D87" s="131" t="s">
        <v>15</v>
      </c>
      <c r="E87" s="286"/>
      <c r="F87" s="286"/>
      <c r="G87" s="286"/>
      <c r="H87" s="287"/>
      <c r="I87" s="287"/>
      <c r="J87" s="290"/>
      <c r="K87" s="286"/>
      <c r="L87" s="22"/>
      <c r="M87" s="22"/>
      <c r="N87" s="23"/>
      <c r="O87" s="23"/>
      <c r="P87" s="189"/>
    </row>
    <row r="88" spans="1:16" s="198" customFormat="1" ht="13.9" hidden="1" customHeight="1" x14ac:dyDescent="0.2">
      <c r="A88" s="17"/>
      <c r="B88" s="128">
        <v>80114</v>
      </c>
      <c r="C88" s="129" t="s">
        <v>31</v>
      </c>
      <c r="D88" s="130" t="s">
        <v>7</v>
      </c>
      <c r="E88" s="286"/>
      <c r="F88" s="286"/>
      <c r="G88" s="286"/>
      <c r="H88" s="287"/>
      <c r="I88" s="287"/>
      <c r="J88" s="290"/>
      <c r="K88" s="286"/>
      <c r="L88" s="22"/>
      <c r="M88" s="22"/>
      <c r="N88" s="23"/>
      <c r="O88" s="23"/>
      <c r="P88" s="189"/>
    </row>
    <row r="89" spans="1:16" s="198" customFormat="1" ht="13.9" hidden="1" customHeight="1" x14ac:dyDescent="0.2">
      <c r="A89" s="17"/>
      <c r="B89" s="121"/>
      <c r="C89" s="115"/>
      <c r="D89" s="105" t="s">
        <v>8</v>
      </c>
      <c r="E89" s="286"/>
      <c r="F89" s="286"/>
      <c r="G89" s="286"/>
      <c r="H89" s="287"/>
      <c r="I89" s="287"/>
      <c r="J89" s="290"/>
      <c r="K89" s="286"/>
      <c r="L89" s="22"/>
      <c r="M89" s="22"/>
      <c r="N89" s="23"/>
      <c r="O89" s="23"/>
      <c r="P89" s="189"/>
    </row>
    <row r="90" spans="1:16" s="198" customFormat="1" ht="13.9" hidden="1" customHeight="1" x14ac:dyDescent="0.2">
      <c r="A90" s="17"/>
      <c r="B90" s="121"/>
      <c r="C90" s="115"/>
      <c r="D90" s="89" t="s">
        <v>12</v>
      </c>
      <c r="E90" s="286"/>
      <c r="F90" s="286"/>
      <c r="G90" s="286"/>
      <c r="H90" s="287"/>
      <c r="I90" s="287"/>
      <c r="J90" s="290"/>
      <c r="K90" s="286"/>
      <c r="L90" s="22"/>
      <c r="M90" s="22"/>
      <c r="N90" s="23"/>
      <c r="O90" s="23"/>
      <c r="P90" s="189"/>
    </row>
    <row r="91" spans="1:16" s="198" customFormat="1" ht="13.9" hidden="1" customHeight="1" x14ac:dyDescent="0.2">
      <c r="A91" s="17"/>
      <c r="B91" s="121"/>
      <c r="C91" s="115"/>
      <c r="D91" s="131" t="s">
        <v>15</v>
      </c>
      <c r="E91" s="286"/>
      <c r="F91" s="286"/>
      <c r="G91" s="286"/>
      <c r="H91" s="287"/>
      <c r="I91" s="287"/>
      <c r="J91" s="290"/>
      <c r="K91" s="286"/>
      <c r="L91" s="22"/>
      <c r="M91" s="22"/>
      <c r="N91" s="23"/>
      <c r="O91" s="23"/>
      <c r="P91" s="189"/>
    </row>
    <row r="92" spans="1:16" s="198" customFormat="1" ht="15.95" hidden="1" customHeight="1" x14ac:dyDescent="0.2">
      <c r="A92" s="17"/>
      <c r="B92" s="128">
        <v>80111</v>
      </c>
      <c r="C92" s="129" t="s">
        <v>32</v>
      </c>
      <c r="D92" s="130" t="s">
        <v>7</v>
      </c>
      <c r="E92" s="291">
        <f>SUM(E94)</f>
        <v>0</v>
      </c>
      <c r="F92" s="291">
        <v>0</v>
      </c>
      <c r="G92" s="291">
        <f t="shared" ref="G92:M92" si="25">SUM(G94)</f>
        <v>0</v>
      </c>
      <c r="H92" s="291">
        <f t="shared" si="25"/>
        <v>0</v>
      </c>
      <c r="I92" s="291">
        <f t="shared" si="25"/>
        <v>0</v>
      </c>
      <c r="J92" s="290"/>
      <c r="K92" s="291">
        <f t="shared" si="25"/>
        <v>0</v>
      </c>
      <c r="L92" s="96">
        <f t="shared" si="25"/>
        <v>0</v>
      </c>
      <c r="M92" s="96">
        <f t="shared" si="25"/>
        <v>0</v>
      </c>
      <c r="N92" s="8"/>
      <c r="O92" s="8"/>
      <c r="P92" s="189"/>
    </row>
    <row r="93" spans="1:16" s="198" customFormat="1" ht="15.95" hidden="1" customHeight="1" x14ac:dyDescent="0.2">
      <c r="A93" s="17"/>
      <c r="B93" s="121"/>
      <c r="C93" s="115"/>
      <c r="D93" s="105" t="s">
        <v>8</v>
      </c>
      <c r="E93" s="286"/>
      <c r="F93" s="286"/>
      <c r="G93" s="286"/>
      <c r="H93" s="286"/>
      <c r="I93" s="286"/>
      <c r="J93" s="286"/>
      <c r="K93" s="286"/>
      <c r="L93" s="22"/>
      <c r="M93" s="22"/>
      <c r="N93" s="23"/>
      <c r="O93" s="23"/>
      <c r="P93" s="189"/>
    </row>
    <row r="94" spans="1:16" s="198" customFormat="1" ht="15.95" hidden="1" customHeight="1" x14ac:dyDescent="0.2">
      <c r="A94" s="17"/>
      <c r="B94" s="134"/>
      <c r="C94" s="135"/>
      <c r="D94" s="74" t="s">
        <v>15</v>
      </c>
      <c r="E94" s="313">
        <f>SUM(G94,K94)</f>
        <v>0</v>
      </c>
      <c r="F94" s="313"/>
      <c r="G94" s="313"/>
      <c r="H94" s="313"/>
      <c r="I94" s="313"/>
      <c r="J94" s="286"/>
      <c r="K94" s="286"/>
      <c r="L94" s="22"/>
      <c r="M94" s="22"/>
      <c r="N94" s="23"/>
      <c r="O94" s="23"/>
      <c r="P94" s="189"/>
    </row>
    <row r="95" spans="1:16" s="198" customFormat="1" ht="15.95" customHeight="1" x14ac:dyDescent="0.2">
      <c r="A95" s="17"/>
      <c r="B95" s="128">
        <v>80115</v>
      </c>
      <c r="C95" s="129" t="s">
        <v>104</v>
      </c>
      <c r="D95" s="130" t="s">
        <v>7</v>
      </c>
      <c r="E95" s="289">
        <f>SUM(E97)</f>
        <v>13500000</v>
      </c>
      <c r="F95" s="289"/>
      <c r="G95" s="289">
        <f t="shared" ref="G95:M95" si="26">SUM(G97)</f>
        <v>13500000</v>
      </c>
      <c r="H95" s="244">
        <f t="shared" si="26"/>
        <v>0</v>
      </c>
      <c r="I95" s="244">
        <f t="shared" si="26"/>
        <v>0</v>
      </c>
      <c r="J95" s="290"/>
      <c r="K95" s="289">
        <f t="shared" si="26"/>
        <v>0</v>
      </c>
      <c r="L95" s="96">
        <f t="shared" si="26"/>
        <v>0</v>
      </c>
      <c r="M95" s="96">
        <f t="shared" si="26"/>
        <v>0</v>
      </c>
      <c r="N95" s="8"/>
      <c r="O95" s="8"/>
      <c r="P95" s="189"/>
    </row>
    <row r="96" spans="1:16" s="198" customFormat="1" ht="15.95" customHeight="1" x14ac:dyDescent="0.2">
      <c r="A96" s="17"/>
      <c r="B96" s="121"/>
      <c r="C96" s="115"/>
      <c r="D96" s="105" t="s">
        <v>8</v>
      </c>
      <c r="E96" s="244"/>
      <c r="F96" s="244"/>
      <c r="G96" s="244"/>
      <c r="H96" s="244"/>
      <c r="I96" s="244"/>
      <c r="J96" s="286"/>
      <c r="K96" s="244"/>
      <c r="L96" s="22"/>
      <c r="M96" s="22"/>
      <c r="N96" s="23"/>
      <c r="O96" s="23"/>
      <c r="P96" s="189"/>
    </row>
    <row r="97" spans="1:16" s="198" customFormat="1" ht="15.95" customHeight="1" x14ac:dyDescent="0.2">
      <c r="A97" s="17"/>
      <c r="B97" s="121"/>
      <c r="C97" s="115"/>
      <c r="D97" s="74" t="s">
        <v>15</v>
      </c>
      <c r="E97" s="244">
        <f>SUM(G97,K97)</f>
        <v>13500000</v>
      </c>
      <c r="F97" s="244"/>
      <c r="G97" s="244">
        <v>13500000</v>
      </c>
      <c r="H97" s="287"/>
      <c r="I97" s="244"/>
      <c r="J97" s="286"/>
      <c r="K97" s="244"/>
      <c r="L97" s="22"/>
      <c r="M97" s="22"/>
      <c r="N97" s="23"/>
      <c r="O97" s="23"/>
      <c r="P97" s="189"/>
    </row>
    <row r="98" spans="1:16" s="198" customFormat="1" ht="15.95" customHeight="1" x14ac:dyDescent="0.2">
      <c r="A98" s="17"/>
      <c r="B98" s="128">
        <v>80116</v>
      </c>
      <c r="C98" s="129" t="s">
        <v>105</v>
      </c>
      <c r="D98" s="130" t="s">
        <v>7</v>
      </c>
      <c r="E98" s="289">
        <f>SUM(E100)</f>
        <v>31000000</v>
      </c>
      <c r="F98" s="289"/>
      <c r="G98" s="289">
        <f t="shared" ref="G98:M98" si="27">SUM(G100)</f>
        <v>31000000</v>
      </c>
      <c r="H98" s="289">
        <f t="shared" si="27"/>
        <v>0</v>
      </c>
      <c r="I98" s="289">
        <f t="shared" si="27"/>
        <v>0</v>
      </c>
      <c r="J98" s="290"/>
      <c r="K98" s="289">
        <f t="shared" si="27"/>
        <v>0</v>
      </c>
      <c r="L98" s="96">
        <f t="shared" si="27"/>
        <v>0</v>
      </c>
      <c r="M98" s="96">
        <f t="shared" si="27"/>
        <v>0</v>
      </c>
      <c r="N98" s="8"/>
      <c r="O98" s="8"/>
      <c r="P98" s="189"/>
    </row>
    <row r="99" spans="1:16" s="198" customFormat="1" ht="15.95" customHeight="1" x14ac:dyDescent="0.2">
      <c r="A99" s="17"/>
      <c r="B99" s="121"/>
      <c r="C99" s="115"/>
      <c r="D99" s="105" t="s">
        <v>8</v>
      </c>
      <c r="E99" s="244"/>
      <c r="F99" s="244"/>
      <c r="G99" s="244"/>
      <c r="H99" s="244"/>
      <c r="I99" s="244"/>
      <c r="J99" s="286"/>
      <c r="K99" s="244"/>
      <c r="L99" s="22"/>
      <c r="M99" s="22"/>
      <c r="N99" s="23"/>
      <c r="O99" s="23"/>
      <c r="P99" s="189"/>
    </row>
    <row r="100" spans="1:16" s="198" customFormat="1" ht="15.95" customHeight="1" x14ac:dyDescent="0.2">
      <c r="A100" s="17"/>
      <c r="B100" s="121"/>
      <c r="C100" s="115"/>
      <c r="D100" s="74" t="s">
        <v>15</v>
      </c>
      <c r="E100" s="244">
        <f>SUM(G100,K100)</f>
        <v>31000000</v>
      </c>
      <c r="F100" s="244"/>
      <c r="G100" s="244">
        <v>31000000</v>
      </c>
      <c r="H100" s="244"/>
      <c r="I100" s="244"/>
      <c r="J100" s="286"/>
      <c r="K100" s="244"/>
      <c r="L100" s="22"/>
      <c r="M100" s="22"/>
      <c r="N100" s="23"/>
      <c r="O100" s="23"/>
      <c r="P100" s="189"/>
    </row>
    <row r="101" spans="1:16" s="198" customFormat="1" ht="15.95" customHeight="1" x14ac:dyDescent="0.2">
      <c r="A101" s="17"/>
      <c r="B101" s="128">
        <v>80117</v>
      </c>
      <c r="C101" s="129" t="s">
        <v>106</v>
      </c>
      <c r="D101" s="130" t="s">
        <v>7</v>
      </c>
      <c r="E101" s="289">
        <f>SUM(E103)</f>
        <v>10000000</v>
      </c>
      <c r="F101" s="289"/>
      <c r="G101" s="289">
        <f t="shared" ref="G101:M101" si="28">SUM(G103)</f>
        <v>10000000</v>
      </c>
      <c r="H101" s="289">
        <f t="shared" si="28"/>
        <v>0</v>
      </c>
      <c r="I101" s="289">
        <f t="shared" si="28"/>
        <v>0</v>
      </c>
      <c r="J101" s="290"/>
      <c r="K101" s="289">
        <f t="shared" si="28"/>
        <v>0</v>
      </c>
      <c r="L101" s="96">
        <f t="shared" si="28"/>
        <v>0</v>
      </c>
      <c r="M101" s="96">
        <f t="shared" si="28"/>
        <v>0</v>
      </c>
      <c r="N101" s="8"/>
      <c r="O101" s="8"/>
      <c r="P101" s="189"/>
    </row>
    <row r="102" spans="1:16" s="198" customFormat="1" ht="15.95" customHeight="1" x14ac:dyDescent="0.2">
      <c r="A102" s="17"/>
      <c r="B102" s="121"/>
      <c r="C102" s="115"/>
      <c r="D102" s="105" t="s">
        <v>8</v>
      </c>
      <c r="E102" s="244"/>
      <c r="F102" s="244"/>
      <c r="G102" s="244"/>
      <c r="H102" s="244"/>
      <c r="I102" s="244"/>
      <c r="J102" s="286"/>
      <c r="K102" s="244"/>
      <c r="L102" s="22"/>
      <c r="M102" s="22"/>
      <c r="N102" s="23"/>
      <c r="O102" s="23"/>
      <c r="P102" s="189"/>
    </row>
    <row r="103" spans="1:16" s="198" customFormat="1" ht="15.95" customHeight="1" x14ac:dyDescent="0.2">
      <c r="A103" s="17"/>
      <c r="B103" s="121"/>
      <c r="C103" s="115"/>
      <c r="D103" s="74" t="s">
        <v>15</v>
      </c>
      <c r="E103" s="244">
        <f>SUM(G103,K103)</f>
        <v>10000000</v>
      </c>
      <c r="F103" s="244"/>
      <c r="G103" s="244">
        <v>10000000</v>
      </c>
      <c r="H103" s="244"/>
      <c r="I103" s="244"/>
      <c r="J103" s="286"/>
      <c r="K103" s="244"/>
      <c r="L103" s="22"/>
      <c r="M103" s="22"/>
      <c r="N103" s="23"/>
      <c r="O103" s="23"/>
      <c r="P103" s="189"/>
    </row>
    <row r="104" spans="1:16" s="198" customFormat="1" ht="15.95" customHeight="1" x14ac:dyDescent="0.2">
      <c r="A104" s="10"/>
      <c r="B104" s="75">
        <v>80120</v>
      </c>
      <c r="C104" s="129" t="s">
        <v>33</v>
      </c>
      <c r="D104" s="126" t="s">
        <v>7</v>
      </c>
      <c r="E104" s="291">
        <f>SUM(E107)</f>
        <v>48000000</v>
      </c>
      <c r="F104" s="291">
        <v>0</v>
      </c>
      <c r="G104" s="291">
        <f t="shared" ref="G104:M104" si="29">SUM(G107)</f>
        <v>48000000</v>
      </c>
      <c r="H104" s="291">
        <f t="shared" si="29"/>
        <v>0</v>
      </c>
      <c r="I104" s="291">
        <f t="shared" si="29"/>
        <v>0</v>
      </c>
      <c r="J104" s="290"/>
      <c r="K104" s="291">
        <f t="shared" si="29"/>
        <v>0</v>
      </c>
      <c r="L104" s="97">
        <f t="shared" si="29"/>
        <v>0</v>
      </c>
      <c r="M104" s="97">
        <f t="shared" si="29"/>
        <v>0</v>
      </c>
      <c r="N104" s="8"/>
      <c r="O104" s="8"/>
      <c r="P104" s="189"/>
    </row>
    <row r="105" spans="1:16" s="198" customFormat="1" ht="15.95" customHeight="1" x14ac:dyDescent="0.2">
      <c r="A105" s="85"/>
      <c r="B105" s="111"/>
      <c r="C105" s="112"/>
      <c r="D105" s="105" t="s">
        <v>8</v>
      </c>
      <c r="E105" s="287"/>
      <c r="F105" s="286"/>
      <c r="G105" s="286"/>
      <c r="H105" s="286"/>
      <c r="I105" s="286"/>
      <c r="J105" s="286"/>
      <c r="K105" s="286"/>
      <c r="L105" s="81"/>
      <c r="M105" s="81"/>
      <c r="N105" s="23"/>
      <c r="O105" s="23"/>
      <c r="P105" s="189"/>
    </row>
    <row r="106" spans="1:16" s="198" customFormat="1" ht="11.25" hidden="1" customHeight="1" x14ac:dyDescent="0.2">
      <c r="A106" s="85"/>
      <c r="B106" s="111"/>
      <c r="C106" s="112"/>
      <c r="D106" s="116"/>
      <c r="E106" s="286"/>
      <c r="F106" s="286"/>
      <c r="G106" s="286"/>
      <c r="H106" s="286"/>
      <c r="I106" s="286"/>
      <c r="J106" s="286"/>
      <c r="K106" s="286"/>
      <c r="L106" s="81"/>
      <c r="M106" s="81"/>
      <c r="N106" s="23"/>
      <c r="O106" s="23"/>
      <c r="P106" s="189"/>
    </row>
    <row r="107" spans="1:16" s="198" customFormat="1" ht="16.5" customHeight="1" x14ac:dyDescent="0.2">
      <c r="A107" s="85"/>
      <c r="B107" s="136"/>
      <c r="C107" s="120"/>
      <c r="D107" s="74" t="s">
        <v>15</v>
      </c>
      <c r="E107" s="313">
        <f>SUM(G107,K107)</f>
        <v>48000000</v>
      </c>
      <c r="F107" s="313"/>
      <c r="G107" s="313">
        <v>48000000</v>
      </c>
      <c r="H107" s="313"/>
      <c r="I107" s="313"/>
      <c r="J107" s="313"/>
      <c r="K107" s="313"/>
      <c r="L107" s="106"/>
      <c r="M107" s="106"/>
      <c r="N107" s="93"/>
      <c r="O107" s="93"/>
      <c r="P107" s="189"/>
    </row>
    <row r="108" spans="1:16" s="198" customFormat="1" ht="16.5" customHeight="1" x14ac:dyDescent="0.2">
      <c r="A108" s="85"/>
      <c r="B108" s="25">
        <v>80121</v>
      </c>
      <c r="C108" s="115" t="s">
        <v>118</v>
      </c>
      <c r="D108" s="130" t="s">
        <v>7</v>
      </c>
      <c r="E108" s="244">
        <f>SUM(E110)</f>
        <v>800000</v>
      </c>
      <c r="F108" s="244">
        <v>0</v>
      </c>
      <c r="G108" s="244">
        <f t="shared" ref="G108:M108" si="30">SUM(G110)</f>
        <v>800000</v>
      </c>
      <c r="H108" s="244">
        <f t="shared" si="30"/>
        <v>0</v>
      </c>
      <c r="I108" s="244">
        <f t="shared" si="30"/>
        <v>0</v>
      </c>
      <c r="J108" s="286"/>
      <c r="K108" s="244">
        <f t="shared" si="30"/>
        <v>0</v>
      </c>
      <c r="L108" s="22">
        <f t="shared" si="30"/>
        <v>0</v>
      </c>
      <c r="M108" s="22">
        <f t="shared" si="30"/>
        <v>0</v>
      </c>
      <c r="N108" s="23"/>
      <c r="O108" s="23"/>
      <c r="P108" s="189"/>
    </row>
    <row r="109" spans="1:16" s="198" customFormat="1" ht="16.5" customHeight="1" x14ac:dyDescent="0.2">
      <c r="A109" s="85"/>
      <c r="B109" s="25"/>
      <c r="C109" s="115"/>
      <c r="D109" s="105" t="s">
        <v>8</v>
      </c>
      <c r="E109" s="244"/>
      <c r="F109" s="244"/>
      <c r="G109" s="244"/>
      <c r="H109" s="244"/>
      <c r="I109" s="244"/>
      <c r="J109" s="286"/>
      <c r="K109" s="244"/>
      <c r="L109" s="22"/>
      <c r="M109" s="22"/>
      <c r="N109" s="23"/>
      <c r="O109" s="23"/>
      <c r="P109" s="189"/>
    </row>
    <row r="110" spans="1:16" s="198" customFormat="1" ht="16.5" customHeight="1" x14ac:dyDescent="0.2">
      <c r="A110" s="85"/>
      <c r="B110" s="25"/>
      <c r="C110" s="115"/>
      <c r="D110" s="74" t="s">
        <v>15</v>
      </c>
      <c r="E110" s="244">
        <f>SUM(G110,K110)</f>
        <v>800000</v>
      </c>
      <c r="F110" s="244"/>
      <c r="G110" s="244">
        <v>800000</v>
      </c>
      <c r="H110" s="244"/>
      <c r="I110" s="244"/>
      <c r="J110" s="286"/>
      <c r="K110" s="244"/>
      <c r="L110" s="22"/>
      <c r="M110" s="22"/>
      <c r="N110" s="23"/>
      <c r="O110" s="23"/>
      <c r="P110" s="189"/>
    </row>
    <row r="111" spans="1:16" s="198" customFormat="1" ht="16.5" hidden="1" customHeight="1" x14ac:dyDescent="0.2">
      <c r="A111" s="85"/>
      <c r="B111" s="137">
        <v>80123</v>
      </c>
      <c r="C111" s="129" t="s">
        <v>34</v>
      </c>
      <c r="D111" s="126" t="s">
        <v>7</v>
      </c>
      <c r="E111" s="291">
        <f>SUM(E113)</f>
        <v>0</v>
      </c>
      <c r="F111" s="291">
        <v>0</v>
      </c>
      <c r="G111" s="291">
        <f t="shared" ref="G111:M111" si="31">SUM(G113)</f>
        <v>0</v>
      </c>
      <c r="H111" s="291">
        <f t="shared" si="31"/>
        <v>0</v>
      </c>
      <c r="I111" s="291">
        <f t="shared" si="31"/>
        <v>0</v>
      </c>
      <c r="J111" s="290"/>
      <c r="K111" s="291">
        <f t="shared" si="31"/>
        <v>0</v>
      </c>
      <c r="L111" s="96">
        <f t="shared" si="31"/>
        <v>0</v>
      </c>
      <c r="M111" s="96">
        <f t="shared" si="31"/>
        <v>0</v>
      </c>
      <c r="N111" s="8"/>
      <c r="O111" s="8"/>
      <c r="P111" s="189"/>
    </row>
    <row r="112" spans="1:16" s="198" customFormat="1" ht="15.75" hidden="1" customHeight="1" x14ac:dyDescent="0.2">
      <c r="A112" s="85"/>
      <c r="B112" s="111"/>
      <c r="C112" s="112"/>
      <c r="D112" s="105" t="s">
        <v>8</v>
      </c>
      <c r="E112" s="286"/>
      <c r="F112" s="286"/>
      <c r="G112" s="286"/>
      <c r="H112" s="286"/>
      <c r="I112" s="286"/>
      <c r="J112" s="286"/>
      <c r="K112" s="286"/>
      <c r="L112" s="22"/>
      <c r="M112" s="22"/>
      <c r="N112" s="23"/>
      <c r="O112" s="23"/>
      <c r="P112" s="189"/>
    </row>
    <row r="113" spans="1:16" s="198" customFormat="1" ht="15.75" hidden="1" customHeight="1" x14ac:dyDescent="0.2">
      <c r="A113" s="85"/>
      <c r="B113" s="136"/>
      <c r="C113" s="120"/>
      <c r="D113" s="74" t="s">
        <v>15</v>
      </c>
      <c r="E113" s="286">
        <f>SUM(G113,K113)</f>
        <v>0</v>
      </c>
      <c r="F113" s="286"/>
      <c r="G113" s="286"/>
      <c r="H113" s="286"/>
      <c r="I113" s="286"/>
      <c r="J113" s="286"/>
      <c r="K113" s="286"/>
      <c r="L113" s="22"/>
      <c r="M113" s="22"/>
      <c r="N113" s="23"/>
      <c r="O113" s="23"/>
      <c r="P113" s="189"/>
    </row>
    <row r="114" spans="1:16" s="198" customFormat="1" ht="16.5" hidden="1" customHeight="1" x14ac:dyDescent="0.2">
      <c r="A114" s="85"/>
      <c r="B114" s="137">
        <v>80124</v>
      </c>
      <c r="C114" s="129" t="s">
        <v>35</v>
      </c>
      <c r="D114" s="126" t="s">
        <v>7</v>
      </c>
      <c r="E114" s="314">
        <f>SUM(E116)</f>
        <v>0</v>
      </c>
      <c r="F114" s="314">
        <v>0</v>
      </c>
      <c r="G114" s="314">
        <f t="shared" ref="G114:M114" si="32">SUM(G116)</f>
        <v>0</v>
      </c>
      <c r="H114" s="314">
        <f t="shared" si="32"/>
        <v>0</v>
      </c>
      <c r="I114" s="315">
        <f t="shared" si="32"/>
        <v>0</v>
      </c>
      <c r="J114" s="290"/>
      <c r="K114" s="314">
        <f t="shared" si="32"/>
        <v>0</v>
      </c>
      <c r="L114" s="96">
        <f t="shared" si="32"/>
        <v>0</v>
      </c>
      <c r="M114" s="96">
        <f t="shared" si="32"/>
        <v>0</v>
      </c>
      <c r="N114" s="8"/>
      <c r="O114" s="8"/>
      <c r="P114" s="189"/>
    </row>
    <row r="115" spans="1:16" s="198" customFormat="1" ht="15" hidden="1" customHeight="1" x14ac:dyDescent="0.2">
      <c r="A115" s="85"/>
      <c r="B115" s="111"/>
      <c r="C115" s="112"/>
      <c r="D115" s="105" t="s">
        <v>8</v>
      </c>
      <c r="E115" s="286"/>
      <c r="F115" s="286"/>
      <c r="G115" s="286"/>
      <c r="H115" s="286"/>
      <c r="I115" s="287"/>
      <c r="J115" s="286"/>
      <c r="K115" s="286"/>
      <c r="L115" s="22"/>
      <c r="M115" s="22"/>
      <c r="N115" s="23"/>
      <c r="O115" s="23"/>
      <c r="P115" s="189"/>
    </row>
    <row r="116" spans="1:16" s="198" customFormat="1" ht="15.75" hidden="1" customHeight="1" x14ac:dyDescent="0.2">
      <c r="A116" s="85"/>
      <c r="B116" s="136"/>
      <c r="C116" s="120"/>
      <c r="D116" s="74" t="s">
        <v>15</v>
      </c>
      <c r="E116" s="313">
        <f>SUM(G116,K116)</f>
        <v>0</v>
      </c>
      <c r="F116" s="313"/>
      <c r="G116" s="313"/>
      <c r="H116" s="313"/>
      <c r="I116" s="316"/>
      <c r="J116" s="286"/>
      <c r="K116" s="313"/>
      <c r="L116" s="22"/>
      <c r="M116" s="22"/>
      <c r="N116" s="23"/>
      <c r="O116" s="23"/>
      <c r="P116" s="189"/>
    </row>
    <row r="117" spans="1:16" s="198" customFormat="1" ht="16.5" hidden="1" customHeight="1" x14ac:dyDescent="0.2">
      <c r="A117" s="85"/>
      <c r="B117" s="75">
        <v>80130</v>
      </c>
      <c r="C117" s="129" t="s">
        <v>36</v>
      </c>
      <c r="D117" s="126" t="s">
        <v>7</v>
      </c>
      <c r="E117" s="291">
        <f>SUM(E120)</f>
        <v>0</v>
      </c>
      <c r="F117" s="291">
        <v>0</v>
      </c>
      <c r="G117" s="291">
        <f t="shared" ref="G117:M117" si="33">SUM(G120)</f>
        <v>0</v>
      </c>
      <c r="H117" s="291">
        <f t="shared" si="33"/>
        <v>0</v>
      </c>
      <c r="I117" s="291">
        <f t="shared" si="33"/>
        <v>0</v>
      </c>
      <c r="J117" s="290"/>
      <c r="K117" s="291">
        <f t="shared" si="33"/>
        <v>0</v>
      </c>
      <c r="L117" s="96">
        <f t="shared" si="33"/>
        <v>0</v>
      </c>
      <c r="M117" s="96">
        <f t="shared" si="33"/>
        <v>0</v>
      </c>
      <c r="N117" s="8"/>
      <c r="O117" s="8"/>
      <c r="P117" s="189"/>
    </row>
    <row r="118" spans="1:16" s="198" customFormat="1" ht="15.75" hidden="1" customHeight="1" x14ac:dyDescent="0.2">
      <c r="A118" s="85"/>
      <c r="B118" s="111"/>
      <c r="C118" s="112"/>
      <c r="D118" s="105" t="s">
        <v>8</v>
      </c>
      <c r="E118" s="286"/>
      <c r="F118" s="286"/>
      <c r="G118" s="286"/>
      <c r="H118" s="286"/>
      <c r="I118" s="286"/>
      <c r="J118" s="286"/>
      <c r="K118" s="286"/>
      <c r="L118" s="22"/>
      <c r="M118" s="22"/>
      <c r="N118" s="23"/>
      <c r="O118" s="23"/>
      <c r="P118" s="189"/>
    </row>
    <row r="119" spans="1:16" s="198" customFormat="1" ht="13.9" hidden="1" customHeight="1" x14ac:dyDescent="0.2">
      <c r="A119" s="10"/>
      <c r="B119" s="25"/>
      <c r="C119" s="115"/>
      <c r="D119" s="116" t="s">
        <v>37</v>
      </c>
      <c r="E119" s="286"/>
      <c r="F119" s="286"/>
      <c r="G119" s="286"/>
      <c r="H119" s="286"/>
      <c r="I119" s="286"/>
      <c r="J119" s="286"/>
      <c r="K119" s="286"/>
      <c r="L119" s="22"/>
      <c r="M119" s="22"/>
      <c r="N119" s="23"/>
      <c r="O119" s="23"/>
      <c r="P119" s="189"/>
    </row>
    <row r="120" spans="1:16" s="198" customFormat="1" ht="15.95" hidden="1" customHeight="1" x14ac:dyDescent="0.2">
      <c r="A120" s="10"/>
      <c r="B120" s="13"/>
      <c r="C120" s="135"/>
      <c r="D120" s="140" t="s">
        <v>15</v>
      </c>
      <c r="E120" s="313">
        <f>SUM(G120,K120)</f>
        <v>0</v>
      </c>
      <c r="F120" s="313"/>
      <c r="G120" s="313"/>
      <c r="H120" s="313"/>
      <c r="I120" s="313"/>
      <c r="J120" s="313"/>
      <c r="K120" s="313"/>
      <c r="L120" s="139"/>
      <c r="M120" s="139"/>
      <c r="N120" s="93"/>
      <c r="O120" s="93"/>
      <c r="P120" s="189"/>
    </row>
    <row r="121" spans="1:16" s="198" customFormat="1" ht="15.95" hidden="1" customHeight="1" x14ac:dyDescent="0.2">
      <c r="A121" s="10"/>
      <c r="B121" s="75">
        <v>80132</v>
      </c>
      <c r="C121" s="129" t="s">
        <v>103</v>
      </c>
      <c r="D121" s="95" t="s">
        <v>7</v>
      </c>
      <c r="E121" s="289">
        <f>SUM(E123)</f>
        <v>0</v>
      </c>
      <c r="F121" s="289"/>
      <c r="G121" s="289"/>
      <c r="H121" s="289"/>
      <c r="I121" s="289"/>
      <c r="J121" s="290"/>
      <c r="K121" s="289">
        <f>SUM(K123)</f>
        <v>0</v>
      </c>
      <c r="L121" s="22">
        <f t="shared" ref="L121:M121" si="34">SUM(L123)</f>
        <v>0</v>
      </c>
      <c r="M121" s="22">
        <f t="shared" si="34"/>
        <v>0</v>
      </c>
      <c r="N121" s="23"/>
      <c r="O121" s="23"/>
      <c r="P121" s="189"/>
    </row>
    <row r="122" spans="1:16" s="198" customFormat="1" ht="15.95" hidden="1" customHeight="1" x14ac:dyDescent="0.2">
      <c r="A122" s="10"/>
      <c r="B122" s="25"/>
      <c r="C122" s="115"/>
      <c r="D122" s="308" t="s">
        <v>8</v>
      </c>
      <c r="E122" s="244"/>
      <c r="F122" s="244"/>
      <c r="G122" s="244"/>
      <c r="H122" s="244"/>
      <c r="I122" s="244"/>
      <c r="J122" s="286"/>
      <c r="K122" s="244"/>
      <c r="L122" s="22"/>
      <c r="M122" s="22"/>
      <c r="N122" s="23"/>
      <c r="O122" s="23"/>
      <c r="P122" s="189"/>
    </row>
    <row r="123" spans="1:16" s="198" customFormat="1" ht="15.95" hidden="1" customHeight="1" x14ac:dyDescent="0.2">
      <c r="A123" s="10"/>
      <c r="B123" s="25"/>
      <c r="C123" s="115"/>
      <c r="D123" s="89" t="s">
        <v>15</v>
      </c>
      <c r="E123" s="244">
        <f>SUM(G123,K123)</f>
        <v>0</v>
      </c>
      <c r="F123" s="244"/>
      <c r="G123" s="244"/>
      <c r="H123" s="244"/>
      <c r="I123" s="244"/>
      <c r="J123" s="286"/>
      <c r="K123" s="244"/>
      <c r="L123" s="22"/>
      <c r="M123" s="22"/>
      <c r="N123" s="23"/>
      <c r="O123" s="23"/>
      <c r="P123" s="189"/>
    </row>
    <row r="124" spans="1:16" s="198" customFormat="1" ht="15.95" customHeight="1" x14ac:dyDescent="0.2">
      <c r="A124" s="10"/>
      <c r="B124" s="75">
        <v>80134</v>
      </c>
      <c r="C124" s="129" t="s">
        <v>38</v>
      </c>
      <c r="D124" s="126" t="s">
        <v>7</v>
      </c>
      <c r="E124" s="291">
        <f>SUM(E126)</f>
        <v>1500000</v>
      </c>
      <c r="F124" s="291">
        <v>0</v>
      </c>
      <c r="G124" s="291">
        <f t="shared" ref="G124:M124" si="35">SUM(G126)</f>
        <v>1500000</v>
      </c>
      <c r="H124" s="291">
        <f t="shared" si="35"/>
        <v>0</v>
      </c>
      <c r="I124" s="291">
        <f t="shared" si="35"/>
        <v>0</v>
      </c>
      <c r="J124" s="290"/>
      <c r="K124" s="291">
        <f t="shared" si="35"/>
        <v>0</v>
      </c>
      <c r="L124" s="96">
        <f t="shared" si="35"/>
        <v>0</v>
      </c>
      <c r="M124" s="96">
        <f t="shared" si="35"/>
        <v>0</v>
      </c>
      <c r="N124" s="8"/>
      <c r="O124" s="8"/>
      <c r="P124" s="189"/>
    </row>
    <row r="125" spans="1:16" s="198" customFormat="1" ht="15.95" customHeight="1" x14ac:dyDescent="0.2">
      <c r="A125" s="10"/>
      <c r="B125" s="25"/>
      <c r="C125" s="115"/>
      <c r="D125" s="105" t="s">
        <v>8</v>
      </c>
      <c r="E125" s="286"/>
      <c r="F125" s="286"/>
      <c r="G125" s="286"/>
      <c r="H125" s="286"/>
      <c r="I125" s="286"/>
      <c r="J125" s="286"/>
      <c r="K125" s="286"/>
      <c r="L125" s="22"/>
      <c r="M125" s="22"/>
      <c r="N125" s="23"/>
      <c r="O125" s="23"/>
      <c r="P125" s="189"/>
    </row>
    <row r="126" spans="1:16" s="198" customFormat="1" ht="15.95" customHeight="1" x14ac:dyDescent="0.2">
      <c r="A126" s="10"/>
      <c r="B126" s="10"/>
      <c r="C126" s="115"/>
      <c r="D126" s="89" t="s">
        <v>15</v>
      </c>
      <c r="E126" s="286">
        <f>SUM(G126,K126)</f>
        <v>1500000</v>
      </c>
      <c r="F126" s="286"/>
      <c r="G126" s="286">
        <v>1500000</v>
      </c>
      <c r="H126" s="286"/>
      <c r="I126" s="286"/>
      <c r="J126" s="286"/>
      <c r="K126" s="286"/>
      <c r="L126" s="22"/>
      <c r="M126" s="22"/>
      <c r="N126" s="23"/>
      <c r="O126" s="23"/>
      <c r="P126" s="189"/>
    </row>
    <row r="127" spans="1:16" s="198" customFormat="1" ht="91.5" customHeight="1" x14ac:dyDescent="0.2">
      <c r="A127" s="10"/>
      <c r="B127" s="75">
        <v>80149</v>
      </c>
      <c r="C127" s="141" t="s">
        <v>93</v>
      </c>
      <c r="D127" s="95" t="s">
        <v>7</v>
      </c>
      <c r="E127" s="289">
        <f>SUM(E129)</f>
        <v>21000000</v>
      </c>
      <c r="F127" s="289"/>
      <c r="G127" s="289">
        <f>SUM(G129)</f>
        <v>21000000</v>
      </c>
      <c r="H127" s="289">
        <f t="shared" ref="H127:I127" si="36">SUM(H129)</f>
        <v>0</v>
      </c>
      <c r="I127" s="289">
        <f t="shared" si="36"/>
        <v>0</v>
      </c>
      <c r="J127" s="289"/>
      <c r="K127" s="289">
        <f>SUM(K129)</f>
        <v>0</v>
      </c>
      <c r="L127" s="142">
        <f t="shared" ref="L127:M127" si="37">SUM(L129)</f>
        <v>0</v>
      </c>
      <c r="M127" s="142">
        <f t="shared" si="37"/>
        <v>0</v>
      </c>
      <c r="N127" s="8"/>
      <c r="O127" s="8"/>
      <c r="P127" s="189"/>
    </row>
    <row r="128" spans="1:16" s="198" customFormat="1" ht="16.5" customHeight="1" x14ac:dyDescent="0.2">
      <c r="A128" s="10"/>
      <c r="B128" s="25"/>
      <c r="C128" s="115"/>
      <c r="D128" s="308" t="s">
        <v>8</v>
      </c>
      <c r="E128" s="244"/>
      <c r="F128" s="244"/>
      <c r="G128" s="244"/>
      <c r="H128" s="244"/>
      <c r="I128" s="244"/>
      <c r="J128" s="244"/>
      <c r="K128" s="244"/>
      <c r="L128" s="143"/>
      <c r="M128" s="143"/>
      <c r="N128" s="23"/>
      <c r="O128" s="23"/>
      <c r="P128" s="189"/>
    </row>
    <row r="129" spans="1:16" s="198" customFormat="1" ht="15.75" customHeight="1" x14ac:dyDescent="0.2">
      <c r="A129" s="10"/>
      <c r="B129" s="25"/>
      <c r="C129" s="115"/>
      <c r="D129" s="89" t="s">
        <v>12</v>
      </c>
      <c r="E129" s="244">
        <f>SUM(G129,K129)</f>
        <v>21000000</v>
      </c>
      <c r="F129" s="244"/>
      <c r="G129" s="244">
        <v>21000000</v>
      </c>
      <c r="H129" s="244"/>
      <c r="I129" s="244"/>
      <c r="J129" s="244"/>
      <c r="K129" s="244"/>
      <c r="L129" s="143"/>
      <c r="M129" s="143"/>
      <c r="N129" s="23"/>
      <c r="O129" s="23"/>
      <c r="P129" s="189"/>
    </row>
    <row r="130" spans="1:16" s="198" customFormat="1" ht="62.25" customHeight="1" x14ac:dyDescent="0.2">
      <c r="A130" s="10"/>
      <c r="B130" s="75">
        <v>80150</v>
      </c>
      <c r="C130" s="141" t="s">
        <v>119</v>
      </c>
      <c r="D130" s="95" t="s">
        <v>7</v>
      </c>
      <c r="E130" s="289">
        <f t="shared" ref="E130:F130" si="38">SUM(E132:E133)</f>
        <v>18000000</v>
      </c>
      <c r="F130" s="289">
        <f t="shared" si="38"/>
        <v>0</v>
      </c>
      <c r="G130" s="289">
        <f>SUM(G132:G133)</f>
        <v>18000000</v>
      </c>
      <c r="H130" s="289">
        <f t="shared" ref="H130:I130" si="39">SUM(H132:H133)</f>
        <v>0</v>
      </c>
      <c r="I130" s="289">
        <f t="shared" si="39"/>
        <v>0</v>
      </c>
      <c r="J130" s="289"/>
      <c r="K130" s="289">
        <f>SUM(K131)</f>
        <v>0</v>
      </c>
      <c r="L130" s="133">
        <f>SUM(L132)</f>
        <v>0</v>
      </c>
      <c r="M130" s="133">
        <f>SUM(M132)</f>
        <v>0</v>
      </c>
      <c r="N130" s="8"/>
      <c r="O130" s="8"/>
      <c r="P130" s="189"/>
    </row>
    <row r="131" spans="1:16" s="198" customFormat="1" ht="15.95" customHeight="1" x14ac:dyDescent="0.2">
      <c r="A131" s="10"/>
      <c r="B131" s="25"/>
      <c r="C131" s="115"/>
      <c r="D131" s="308" t="s">
        <v>8</v>
      </c>
      <c r="E131" s="244"/>
      <c r="F131" s="244"/>
      <c r="G131" s="244"/>
      <c r="H131" s="244"/>
      <c r="I131" s="244"/>
      <c r="J131" s="244"/>
      <c r="K131" s="244">
        <f>SUM(K132:K133)</f>
        <v>0</v>
      </c>
      <c r="L131" s="117"/>
      <c r="M131" s="117"/>
      <c r="N131" s="23"/>
      <c r="O131" s="23"/>
      <c r="P131" s="189"/>
    </row>
    <row r="132" spans="1:16" s="198" customFormat="1" ht="15.95" customHeight="1" x14ac:dyDescent="0.2">
      <c r="A132" s="10"/>
      <c r="B132" s="25"/>
      <c r="C132" s="115"/>
      <c r="D132" s="89" t="s">
        <v>12</v>
      </c>
      <c r="E132" s="244">
        <f t="shared" ref="E132:E133" si="40">SUM(G132,K132)</f>
        <v>18000000</v>
      </c>
      <c r="F132" s="244"/>
      <c r="G132" s="244">
        <v>18000000</v>
      </c>
      <c r="H132" s="244"/>
      <c r="I132" s="244"/>
      <c r="J132" s="244"/>
      <c r="K132" s="244"/>
      <c r="L132" s="117"/>
      <c r="M132" s="117"/>
      <c r="N132" s="23"/>
      <c r="O132" s="23"/>
      <c r="P132" s="189"/>
    </row>
    <row r="133" spans="1:16" s="198" customFormat="1" ht="15.95" hidden="1" customHeight="1" x14ac:dyDescent="0.2">
      <c r="A133" s="10"/>
      <c r="B133" s="25"/>
      <c r="C133" s="115"/>
      <c r="D133" s="89" t="s">
        <v>15</v>
      </c>
      <c r="E133" s="244">
        <f t="shared" si="40"/>
        <v>0</v>
      </c>
      <c r="F133" s="244"/>
      <c r="G133" s="244"/>
      <c r="H133" s="244"/>
      <c r="I133" s="244"/>
      <c r="J133" s="244"/>
      <c r="K133" s="244"/>
      <c r="L133" s="143"/>
      <c r="M133" s="143"/>
      <c r="N133" s="23"/>
      <c r="O133" s="23"/>
      <c r="P133" s="189"/>
    </row>
    <row r="134" spans="1:16" s="198" customFormat="1" ht="15.95" customHeight="1" x14ac:dyDescent="0.2">
      <c r="A134" s="10"/>
      <c r="B134" s="75">
        <v>80151</v>
      </c>
      <c r="C134" s="129" t="s">
        <v>94</v>
      </c>
      <c r="D134" s="95" t="s">
        <v>7</v>
      </c>
      <c r="E134" s="289">
        <f>SUM(E136)</f>
        <v>800000</v>
      </c>
      <c r="F134" s="289">
        <f t="shared" ref="F134:M134" si="41">SUM(F136)</f>
        <v>0</v>
      </c>
      <c r="G134" s="289">
        <f t="shared" si="41"/>
        <v>800000</v>
      </c>
      <c r="H134" s="289">
        <f t="shared" si="41"/>
        <v>0</v>
      </c>
      <c r="I134" s="289">
        <f t="shared" si="41"/>
        <v>0</v>
      </c>
      <c r="J134" s="289"/>
      <c r="K134" s="289">
        <f t="shared" si="41"/>
        <v>0</v>
      </c>
      <c r="L134" s="142">
        <f t="shared" si="41"/>
        <v>0</v>
      </c>
      <c r="M134" s="142">
        <f t="shared" si="41"/>
        <v>0</v>
      </c>
      <c r="N134" s="8"/>
      <c r="O134" s="8"/>
      <c r="P134" s="189"/>
    </row>
    <row r="135" spans="1:16" s="198" customFormat="1" ht="15.95" customHeight="1" x14ac:dyDescent="0.2">
      <c r="A135" s="10"/>
      <c r="B135" s="25"/>
      <c r="C135" s="115"/>
      <c r="D135" s="308" t="s">
        <v>8</v>
      </c>
      <c r="E135" s="244"/>
      <c r="F135" s="244"/>
      <c r="G135" s="244"/>
      <c r="H135" s="244"/>
      <c r="I135" s="244"/>
      <c r="J135" s="244"/>
      <c r="K135" s="244"/>
      <c r="L135" s="143"/>
      <c r="M135" s="143"/>
      <c r="N135" s="23"/>
      <c r="O135" s="23"/>
      <c r="P135" s="189"/>
    </row>
    <row r="136" spans="1:16" s="198" customFormat="1" ht="14.25" customHeight="1" x14ac:dyDescent="0.2">
      <c r="A136" s="13"/>
      <c r="B136" s="28"/>
      <c r="C136" s="135"/>
      <c r="D136" s="74" t="s">
        <v>15</v>
      </c>
      <c r="E136" s="317">
        <f>SUM(G136,K136)</f>
        <v>800000</v>
      </c>
      <c r="F136" s="317"/>
      <c r="G136" s="317">
        <v>800000</v>
      </c>
      <c r="H136" s="317"/>
      <c r="I136" s="317"/>
      <c r="J136" s="317"/>
      <c r="K136" s="317"/>
      <c r="L136" s="143"/>
      <c r="M136" s="143"/>
      <c r="N136" s="23"/>
      <c r="O136" s="23"/>
      <c r="P136" s="189"/>
    </row>
    <row r="137" spans="1:16" s="198" customFormat="1" ht="180" customHeight="1" x14ac:dyDescent="0.2">
      <c r="A137" s="75"/>
      <c r="B137" s="75">
        <v>80152</v>
      </c>
      <c r="C137" s="141" t="s">
        <v>120</v>
      </c>
      <c r="D137" s="95" t="s">
        <v>7</v>
      </c>
      <c r="E137" s="289">
        <f>SUM(E139:E140)</f>
        <v>8000000</v>
      </c>
      <c r="F137" s="289"/>
      <c r="G137" s="289">
        <f>SUM(G139:G140)</f>
        <v>8000000</v>
      </c>
      <c r="H137" s="289">
        <f t="shared" ref="H137:I137" si="42">SUM(H139:H140)</f>
        <v>0</v>
      </c>
      <c r="I137" s="289">
        <f t="shared" si="42"/>
        <v>0</v>
      </c>
      <c r="J137" s="289"/>
      <c r="K137" s="289">
        <f>SUM(K139:K140)</f>
        <v>0</v>
      </c>
      <c r="L137" s="142">
        <f t="shared" ref="L137:M137" si="43">SUM(L139:L140)</f>
        <v>0</v>
      </c>
      <c r="M137" s="142">
        <f t="shared" si="43"/>
        <v>0</v>
      </c>
      <c r="N137" s="8"/>
      <c r="O137" s="8"/>
      <c r="P137" s="189"/>
    </row>
    <row r="138" spans="1:16" s="198" customFormat="1" ht="15.95" customHeight="1" x14ac:dyDescent="0.2">
      <c r="A138" s="10"/>
      <c r="B138" s="25"/>
      <c r="C138" s="115"/>
      <c r="D138" s="308" t="s">
        <v>8</v>
      </c>
      <c r="E138" s="244"/>
      <c r="F138" s="244"/>
      <c r="G138" s="244"/>
      <c r="H138" s="244"/>
      <c r="I138" s="244"/>
      <c r="J138" s="244"/>
      <c r="K138" s="244"/>
      <c r="L138" s="143"/>
      <c r="M138" s="143"/>
      <c r="N138" s="23"/>
      <c r="O138" s="23"/>
      <c r="P138" s="189"/>
    </row>
    <row r="139" spans="1:16" s="198" customFormat="1" ht="15.95" hidden="1" customHeight="1" x14ac:dyDescent="0.2">
      <c r="A139" s="10"/>
      <c r="B139" s="25"/>
      <c r="C139" s="115"/>
      <c r="D139" s="89" t="s">
        <v>12</v>
      </c>
      <c r="E139" s="244">
        <f t="shared" ref="E139" si="44">SUM(G139,K139)</f>
        <v>0</v>
      </c>
      <c r="F139" s="244"/>
      <c r="G139" s="244"/>
      <c r="H139" s="244"/>
      <c r="I139" s="244"/>
      <c r="J139" s="244"/>
      <c r="K139" s="244"/>
      <c r="L139" s="143"/>
      <c r="M139" s="143"/>
      <c r="N139" s="23"/>
      <c r="O139" s="23"/>
      <c r="P139" s="189"/>
    </row>
    <row r="140" spans="1:16" s="198" customFormat="1" ht="15.95" customHeight="1" thickBot="1" x14ac:dyDescent="0.25">
      <c r="A140" s="10"/>
      <c r="B140" s="25"/>
      <c r="C140" s="115"/>
      <c r="D140" s="89" t="s">
        <v>15</v>
      </c>
      <c r="E140" s="244">
        <f>SUM(G140,K140)</f>
        <v>8000000</v>
      </c>
      <c r="F140" s="244"/>
      <c r="G140" s="244">
        <v>8000000</v>
      </c>
      <c r="H140" s="244"/>
      <c r="I140" s="244"/>
      <c r="J140" s="244"/>
      <c r="K140" s="244"/>
      <c r="L140" s="143"/>
      <c r="M140" s="143"/>
      <c r="N140" s="23"/>
      <c r="O140" s="23"/>
      <c r="P140" s="189"/>
    </row>
    <row r="141" spans="1:16" s="198" customFormat="1" ht="64.5" hidden="1" customHeight="1" x14ac:dyDescent="0.2">
      <c r="A141" s="10"/>
      <c r="B141" s="75">
        <v>80153</v>
      </c>
      <c r="C141" s="141" t="s">
        <v>110</v>
      </c>
      <c r="D141" s="95" t="s">
        <v>7</v>
      </c>
      <c r="E141" s="290">
        <f>SUM(E143)</f>
        <v>0</v>
      </c>
      <c r="F141" s="290">
        <f t="shared" ref="F141:K141" si="45">SUM(F143)</f>
        <v>0</v>
      </c>
      <c r="G141" s="290">
        <f t="shared" si="45"/>
        <v>0</v>
      </c>
      <c r="H141" s="290">
        <f t="shared" si="45"/>
        <v>0</v>
      </c>
      <c r="I141" s="290">
        <f t="shared" si="45"/>
        <v>0</v>
      </c>
      <c r="J141" s="290">
        <f t="shared" si="45"/>
        <v>0</v>
      </c>
      <c r="K141" s="290">
        <f t="shared" si="45"/>
        <v>0</v>
      </c>
      <c r="L141" s="133">
        <f t="shared" ref="L141:M141" si="46">SUM(L143:L144)</f>
        <v>0</v>
      </c>
      <c r="M141" s="133">
        <f t="shared" si="46"/>
        <v>0</v>
      </c>
      <c r="N141" s="8"/>
      <c r="O141" s="8"/>
      <c r="P141" s="189"/>
    </row>
    <row r="142" spans="1:16" s="198" customFormat="1" ht="15" hidden="1" customHeight="1" x14ac:dyDescent="0.2">
      <c r="A142" s="10"/>
      <c r="B142" s="25"/>
      <c r="C142" s="115"/>
      <c r="D142" s="308" t="s">
        <v>8</v>
      </c>
      <c r="E142" s="244"/>
      <c r="F142" s="244"/>
      <c r="G142" s="244"/>
      <c r="H142" s="244"/>
      <c r="I142" s="244"/>
      <c r="J142" s="244"/>
      <c r="K142" s="244"/>
      <c r="L142" s="117"/>
      <c r="M142" s="117"/>
      <c r="N142" s="23"/>
      <c r="O142" s="23"/>
      <c r="P142" s="189"/>
    </row>
    <row r="143" spans="1:16" s="198" customFormat="1" ht="15.95" hidden="1" customHeight="1" x14ac:dyDescent="0.2">
      <c r="A143" s="10"/>
      <c r="B143" s="25"/>
      <c r="C143" s="115"/>
      <c r="D143" s="89" t="s">
        <v>12</v>
      </c>
      <c r="E143" s="244">
        <f>SUM(G143,K143)</f>
        <v>0</v>
      </c>
      <c r="F143" s="244"/>
      <c r="G143" s="244"/>
      <c r="H143" s="244"/>
      <c r="I143" s="244"/>
      <c r="J143" s="244"/>
      <c r="K143" s="244"/>
      <c r="L143" s="117"/>
      <c r="M143" s="117"/>
      <c r="N143" s="23"/>
      <c r="O143" s="23"/>
      <c r="P143" s="189"/>
    </row>
    <row r="144" spans="1:16" s="198" customFormat="1" ht="15.95" hidden="1" customHeight="1" x14ac:dyDescent="0.2">
      <c r="A144" s="10"/>
      <c r="B144" s="25"/>
      <c r="C144" s="115"/>
      <c r="D144" s="89" t="s">
        <v>15</v>
      </c>
      <c r="E144" s="244">
        <f t="shared" ref="E144" si="47">SUM(G144,K144)</f>
        <v>0</v>
      </c>
      <c r="F144" s="244"/>
      <c r="G144" s="244"/>
      <c r="H144" s="244"/>
      <c r="I144" s="244"/>
      <c r="J144" s="244"/>
      <c r="K144" s="244"/>
      <c r="L144" s="117"/>
      <c r="M144" s="117"/>
      <c r="N144" s="23"/>
      <c r="O144" s="23"/>
      <c r="P144" s="189"/>
    </row>
    <row r="145" spans="1:16" s="198" customFormat="1" ht="15.95" hidden="1" customHeight="1" x14ac:dyDescent="0.2">
      <c r="A145" s="10"/>
      <c r="B145" s="75">
        <v>80195</v>
      </c>
      <c r="C145" s="129" t="s">
        <v>14</v>
      </c>
      <c r="D145" s="95" t="s">
        <v>7</v>
      </c>
      <c r="E145" s="289"/>
      <c r="F145" s="289"/>
      <c r="G145" s="289"/>
      <c r="H145" s="289"/>
      <c r="I145" s="289"/>
      <c r="J145" s="289"/>
      <c r="K145" s="289">
        <f>SUM(K147:K148)</f>
        <v>0</v>
      </c>
      <c r="L145" s="133">
        <f t="shared" ref="L145:M145" si="48">SUM(L147:L148)</f>
        <v>0</v>
      </c>
      <c r="M145" s="133">
        <f t="shared" si="48"/>
        <v>0</v>
      </c>
      <c r="N145" s="8"/>
      <c r="O145" s="8"/>
      <c r="P145" s="189"/>
    </row>
    <row r="146" spans="1:16" s="198" customFormat="1" ht="15.95" hidden="1" customHeight="1" x14ac:dyDescent="0.2">
      <c r="A146" s="10"/>
      <c r="B146" s="25"/>
      <c r="C146" s="115"/>
      <c r="D146" s="89" t="s">
        <v>8</v>
      </c>
      <c r="E146" s="244"/>
      <c r="F146" s="244"/>
      <c r="G146" s="244"/>
      <c r="H146" s="244"/>
      <c r="I146" s="244"/>
      <c r="J146" s="244"/>
      <c r="K146" s="244"/>
      <c r="L146" s="117"/>
      <c r="M146" s="117"/>
      <c r="N146" s="23"/>
      <c r="O146" s="23"/>
      <c r="P146" s="189"/>
    </row>
    <row r="147" spans="1:16" s="198" customFormat="1" ht="15.95" hidden="1" customHeight="1" x14ac:dyDescent="0.2">
      <c r="A147" s="10"/>
      <c r="B147" s="25"/>
      <c r="C147" s="115"/>
      <c r="D147" s="89" t="s">
        <v>12</v>
      </c>
      <c r="E147" s="244">
        <f t="shared" ref="E147:E148" si="49">SUM(G147,K147)</f>
        <v>0</v>
      </c>
      <c r="F147" s="244"/>
      <c r="G147" s="244"/>
      <c r="H147" s="244"/>
      <c r="I147" s="244"/>
      <c r="J147" s="244"/>
      <c r="K147" s="244"/>
      <c r="L147" s="117"/>
      <c r="M147" s="117"/>
      <c r="N147" s="23"/>
      <c r="O147" s="23"/>
      <c r="P147" s="189"/>
    </row>
    <row r="148" spans="1:16" s="198" customFormat="1" ht="15.95" hidden="1" customHeight="1" thickBot="1" x14ac:dyDescent="0.25">
      <c r="A148" s="10"/>
      <c r="B148" s="25"/>
      <c r="C148" s="115"/>
      <c r="D148" s="89" t="s">
        <v>15</v>
      </c>
      <c r="E148" s="244">
        <f t="shared" si="49"/>
        <v>0</v>
      </c>
      <c r="F148" s="244"/>
      <c r="G148" s="244"/>
      <c r="H148" s="244"/>
      <c r="I148" s="244"/>
      <c r="J148" s="244"/>
      <c r="K148" s="244"/>
      <c r="L148" s="117"/>
      <c r="M148" s="117"/>
      <c r="N148" s="23"/>
      <c r="O148" s="23"/>
      <c r="P148" s="189"/>
    </row>
    <row r="149" spans="1:16" ht="17.25" customHeight="1" x14ac:dyDescent="0.2">
      <c r="A149" s="100">
        <v>851</v>
      </c>
      <c r="B149" s="144"/>
      <c r="C149" s="145" t="s">
        <v>0</v>
      </c>
      <c r="D149" s="146" t="s">
        <v>7</v>
      </c>
      <c r="E149" s="318">
        <f>SUM(E151:E152)</f>
        <v>21329500</v>
      </c>
      <c r="F149" s="318">
        <v>0</v>
      </c>
      <c r="G149" s="318">
        <f t="shared" ref="G149:M149" si="50">SUM(G151:G152)</f>
        <v>0</v>
      </c>
      <c r="H149" s="318">
        <f t="shared" si="50"/>
        <v>0</v>
      </c>
      <c r="I149" s="319">
        <f t="shared" si="50"/>
        <v>0</v>
      </c>
      <c r="J149" s="318"/>
      <c r="K149" s="318">
        <f t="shared" si="50"/>
        <v>21329500</v>
      </c>
      <c r="L149" s="147">
        <f t="shared" si="50"/>
        <v>0</v>
      </c>
      <c r="M149" s="147">
        <f t="shared" si="50"/>
        <v>0</v>
      </c>
      <c r="N149" s="88"/>
      <c r="O149" s="88"/>
    </row>
    <row r="150" spans="1:16" ht="14.25" customHeight="1" x14ac:dyDescent="0.2">
      <c r="A150" s="118"/>
      <c r="B150" s="25"/>
      <c r="C150" s="115"/>
      <c r="D150" s="105" t="s">
        <v>8</v>
      </c>
      <c r="E150" s="286"/>
      <c r="F150" s="286"/>
      <c r="G150" s="286"/>
      <c r="H150" s="286"/>
      <c r="I150" s="287"/>
      <c r="J150" s="320"/>
      <c r="K150" s="286"/>
      <c r="L150" s="81"/>
      <c r="M150" s="81"/>
      <c r="N150" s="23"/>
      <c r="O150" s="23"/>
    </row>
    <row r="151" spans="1:16" ht="17.25" customHeight="1" x14ac:dyDescent="0.2">
      <c r="A151" s="10"/>
      <c r="B151" s="10"/>
      <c r="C151" s="115"/>
      <c r="D151" s="89" t="s">
        <v>12</v>
      </c>
      <c r="E151" s="288">
        <f>SUM(E155,E158,E161,E170,E185)</f>
        <v>21329500</v>
      </c>
      <c r="F151" s="288">
        <v>0</v>
      </c>
      <c r="G151" s="288">
        <f t="shared" ref="G151:M151" si="51">SUM(G155,G158,G161,G170,G185)</f>
        <v>0</v>
      </c>
      <c r="H151" s="288">
        <f t="shared" si="51"/>
        <v>0</v>
      </c>
      <c r="I151" s="321">
        <f t="shared" si="51"/>
        <v>0</v>
      </c>
      <c r="J151" s="320"/>
      <c r="K151" s="288">
        <f>SUM(K155,K158,K161,K170,K185)</f>
        <v>21329500</v>
      </c>
      <c r="L151" s="122">
        <f t="shared" si="51"/>
        <v>0</v>
      </c>
      <c r="M151" s="122">
        <f t="shared" si="51"/>
        <v>0</v>
      </c>
      <c r="N151" s="23"/>
      <c r="O151" s="23"/>
    </row>
    <row r="152" spans="1:16" ht="16.5" hidden="1" customHeight="1" x14ac:dyDescent="0.2">
      <c r="A152" s="10"/>
      <c r="B152" s="13"/>
      <c r="C152" s="135"/>
      <c r="D152" s="140" t="s">
        <v>15</v>
      </c>
      <c r="E152" s="254">
        <f>SUM(E182)</f>
        <v>0</v>
      </c>
      <c r="F152" s="254">
        <v>0</v>
      </c>
      <c r="G152" s="254">
        <f t="shared" ref="G152:M152" si="52">SUM(G182)</f>
        <v>0</v>
      </c>
      <c r="H152" s="254">
        <f t="shared" si="52"/>
        <v>0</v>
      </c>
      <c r="I152" s="322">
        <f t="shared" si="52"/>
        <v>0</v>
      </c>
      <c r="J152" s="246"/>
      <c r="K152" s="254">
        <f t="shared" si="52"/>
        <v>0</v>
      </c>
      <c r="L152" s="148">
        <f t="shared" si="52"/>
        <v>0</v>
      </c>
      <c r="M152" s="148">
        <f t="shared" si="52"/>
        <v>0</v>
      </c>
      <c r="N152" s="23"/>
      <c r="O152" s="23"/>
    </row>
    <row r="153" spans="1:16" ht="18" hidden="1" customHeight="1" x14ac:dyDescent="0.2">
      <c r="A153" s="10"/>
      <c r="B153" s="75">
        <v>85141</v>
      </c>
      <c r="C153" s="129" t="s">
        <v>39</v>
      </c>
      <c r="D153" s="8" t="s">
        <v>7</v>
      </c>
      <c r="E153" s="314">
        <f>SUM(E155)</f>
        <v>0</v>
      </c>
      <c r="F153" s="314">
        <v>0</v>
      </c>
      <c r="G153" s="314">
        <f t="shared" ref="G153:I153" si="53">SUM(G155)</f>
        <v>0</v>
      </c>
      <c r="H153" s="315">
        <f t="shared" si="53"/>
        <v>0</v>
      </c>
      <c r="I153" s="315">
        <f t="shared" si="53"/>
        <v>0</v>
      </c>
      <c r="J153" s="320"/>
      <c r="K153" s="314">
        <f>SUM(K155)</f>
        <v>0</v>
      </c>
      <c r="L153" s="22">
        <f t="shared" ref="L153:M153" si="54">SUM(L155)</f>
        <v>0</v>
      </c>
      <c r="M153" s="22">
        <f t="shared" si="54"/>
        <v>0</v>
      </c>
      <c r="N153" s="8"/>
      <c r="O153" s="8"/>
    </row>
    <row r="154" spans="1:16" ht="18" hidden="1" customHeight="1" x14ac:dyDescent="0.2">
      <c r="A154" s="10"/>
      <c r="B154" s="10"/>
      <c r="C154" s="115"/>
      <c r="D154" s="149" t="s">
        <v>8</v>
      </c>
      <c r="E154" s="286"/>
      <c r="F154" s="286"/>
      <c r="G154" s="286"/>
      <c r="H154" s="287"/>
      <c r="I154" s="287"/>
      <c r="J154" s="320"/>
      <c r="K154" s="286"/>
      <c r="L154" s="22"/>
      <c r="M154" s="22"/>
      <c r="N154" s="23"/>
      <c r="O154" s="23"/>
    </row>
    <row r="155" spans="1:16" ht="19.5" hidden="1" customHeight="1" x14ac:dyDescent="0.2">
      <c r="A155" s="10"/>
      <c r="B155" s="13"/>
      <c r="C155" s="135"/>
      <c r="D155" s="140" t="s">
        <v>12</v>
      </c>
      <c r="E155" s="313">
        <f>SUM(G155,K155)</f>
        <v>0</v>
      </c>
      <c r="F155" s="313"/>
      <c r="G155" s="313"/>
      <c r="H155" s="316"/>
      <c r="I155" s="316"/>
      <c r="J155" s="246"/>
      <c r="K155" s="313"/>
      <c r="L155" s="22"/>
      <c r="M155" s="22"/>
      <c r="N155" s="23"/>
      <c r="O155" s="23"/>
    </row>
    <row r="156" spans="1:16" ht="18" hidden="1" customHeight="1" x14ac:dyDescent="0.2">
      <c r="A156" s="10"/>
      <c r="B156" s="75">
        <v>85149</v>
      </c>
      <c r="C156" s="129" t="s">
        <v>40</v>
      </c>
      <c r="D156" s="8" t="s">
        <v>7</v>
      </c>
      <c r="E156" s="291">
        <f>SUM(E158)</f>
        <v>0</v>
      </c>
      <c r="F156" s="291">
        <v>0</v>
      </c>
      <c r="G156" s="291">
        <f t="shared" ref="G156:M156" si="55">SUM(G158)</f>
        <v>0</v>
      </c>
      <c r="H156" s="323">
        <f t="shared" si="55"/>
        <v>0</v>
      </c>
      <c r="I156" s="323">
        <f t="shared" si="55"/>
        <v>0</v>
      </c>
      <c r="J156" s="320"/>
      <c r="K156" s="291">
        <f t="shared" si="55"/>
        <v>0</v>
      </c>
      <c r="L156" s="127">
        <f t="shared" si="55"/>
        <v>0</v>
      </c>
      <c r="M156" s="127">
        <f t="shared" si="55"/>
        <v>0</v>
      </c>
      <c r="N156" s="8"/>
      <c r="O156" s="8"/>
    </row>
    <row r="157" spans="1:16" ht="16.5" hidden="1" customHeight="1" x14ac:dyDescent="0.2">
      <c r="A157" s="10"/>
      <c r="B157" s="25"/>
      <c r="C157" s="115"/>
      <c r="D157" s="149" t="s">
        <v>8</v>
      </c>
      <c r="E157" s="286"/>
      <c r="F157" s="286"/>
      <c r="G157" s="286"/>
      <c r="H157" s="287"/>
      <c r="I157" s="287"/>
      <c r="J157" s="320"/>
      <c r="K157" s="286"/>
      <c r="L157" s="22"/>
      <c r="M157" s="22"/>
      <c r="N157" s="23"/>
      <c r="O157" s="23"/>
    </row>
    <row r="158" spans="1:16" ht="15.95" hidden="1" customHeight="1" x14ac:dyDescent="0.2">
      <c r="A158" s="10"/>
      <c r="B158" s="13"/>
      <c r="C158" s="135"/>
      <c r="D158" s="140" t="s">
        <v>12</v>
      </c>
      <c r="E158" s="313">
        <f>SUM(G158,K158)</f>
        <v>0</v>
      </c>
      <c r="F158" s="313"/>
      <c r="G158" s="313"/>
      <c r="H158" s="316"/>
      <c r="I158" s="316"/>
      <c r="J158" s="246"/>
      <c r="K158" s="313"/>
      <c r="L158" s="81"/>
      <c r="M158" s="81"/>
      <c r="N158" s="23"/>
      <c r="O158" s="23"/>
    </row>
    <row r="159" spans="1:16" ht="15.95" customHeight="1" x14ac:dyDescent="0.2">
      <c r="A159" s="10"/>
      <c r="B159" s="75">
        <v>85153</v>
      </c>
      <c r="C159" s="129" t="s">
        <v>41</v>
      </c>
      <c r="D159" s="132" t="s">
        <v>7</v>
      </c>
      <c r="E159" s="291">
        <f>SUM(E161)</f>
        <v>200000</v>
      </c>
      <c r="F159" s="291">
        <v>0</v>
      </c>
      <c r="G159" s="291">
        <f t="shared" ref="G159:M159" si="56">SUM(G161)</f>
        <v>0</v>
      </c>
      <c r="H159" s="323">
        <f t="shared" si="56"/>
        <v>0</v>
      </c>
      <c r="I159" s="323">
        <f t="shared" si="56"/>
        <v>0</v>
      </c>
      <c r="J159" s="314"/>
      <c r="K159" s="291">
        <f t="shared" si="56"/>
        <v>200000</v>
      </c>
      <c r="L159" s="97">
        <f t="shared" si="56"/>
        <v>0</v>
      </c>
      <c r="M159" s="97">
        <f t="shared" si="56"/>
        <v>0</v>
      </c>
      <c r="N159" s="8"/>
      <c r="O159" s="8"/>
    </row>
    <row r="160" spans="1:16" ht="15.95" customHeight="1" x14ac:dyDescent="0.2">
      <c r="A160" s="10"/>
      <c r="B160" s="25"/>
      <c r="C160" s="115"/>
      <c r="D160" s="105" t="s">
        <v>8</v>
      </c>
      <c r="E160" s="286"/>
      <c r="F160" s="286"/>
      <c r="G160" s="286"/>
      <c r="H160" s="287"/>
      <c r="I160" s="287"/>
      <c r="J160" s="320"/>
      <c r="K160" s="286"/>
      <c r="L160" s="81"/>
      <c r="M160" s="81"/>
      <c r="N160" s="23"/>
      <c r="O160" s="23"/>
    </row>
    <row r="161" spans="1:15" ht="15.95" customHeight="1" x14ac:dyDescent="0.2">
      <c r="A161" s="10"/>
      <c r="B161" s="28"/>
      <c r="C161" s="135"/>
      <c r="D161" s="74" t="s">
        <v>12</v>
      </c>
      <c r="E161" s="313">
        <f>SUM(G161,K161)</f>
        <v>200000</v>
      </c>
      <c r="F161" s="313"/>
      <c r="G161" s="313"/>
      <c r="H161" s="316"/>
      <c r="I161" s="316"/>
      <c r="J161" s="246"/>
      <c r="K161" s="313">
        <v>200000</v>
      </c>
      <c r="L161" s="81"/>
      <c r="M161" s="81"/>
      <c r="N161" s="23"/>
      <c r="O161" s="23"/>
    </row>
    <row r="162" spans="1:15" ht="13.5" hidden="1" customHeight="1" x14ac:dyDescent="0.2">
      <c r="A162" s="10"/>
      <c r="B162" s="10">
        <v>85132</v>
      </c>
      <c r="C162" s="115" t="s">
        <v>42</v>
      </c>
      <c r="D162" s="23" t="s">
        <v>7</v>
      </c>
      <c r="E162" s="286"/>
      <c r="F162" s="286"/>
      <c r="G162" s="286"/>
      <c r="H162" s="287"/>
      <c r="I162" s="287"/>
      <c r="J162" s="246"/>
      <c r="K162" s="286"/>
      <c r="L162" s="22"/>
      <c r="M162" s="22"/>
      <c r="N162" s="23"/>
      <c r="O162" s="23"/>
    </row>
    <row r="163" spans="1:15" ht="15" hidden="1" customHeight="1" x14ac:dyDescent="0.2">
      <c r="A163" s="10"/>
      <c r="B163" s="25"/>
      <c r="C163" s="115"/>
      <c r="D163" s="149" t="s">
        <v>8</v>
      </c>
      <c r="E163" s="286"/>
      <c r="F163" s="286"/>
      <c r="G163" s="286"/>
      <c r="H163" s="287"/>
      <c r="I163" s="287"/>
      <c r="J163" s="246"/>
      <c r="K163" s="286"/>
      <c r="L163" s="22"/>
      <c r="M163" s="22"/>
      <c r="N163" s="23"/>
      <c r="O163" s="23"/>
    </row>
    <row r="164" spans="1:15" ht="15" hidden="1" customHeight="1" x14ac:dyDescent="0.2">
      <c r="A164" s="10"/>
      <c r="B164" s="25"/>
      <c r="C164" s="115"/>
      <c r="D164" s="131" t="s">
        <v>12</v>
      </c>
      <c r="E164" s="286"/>
      <c r="F164" s="286"/>
      <c r="G164" s="286"/>
      <c r="H164" s="287"/>
      <c r="I164" s="287"/>
      <c r="J164" s="246"/>
      <c r="K164" s="286"/>
      <c r="L164" s="22"/>
      <c r="M164" s="22"/>
      <c r="N164" s="23"/>
      <c r="O164" s="23"/>
    </row>
    <row r="165" spans="1:15" ht="15" hidden="1" customHeight="1" x14ac:dyDescent="0.2">
      <c r="A165" s="10"/>
      <c r="B165" s="75">
        <v>85153</v>
      </c>
      <c r="C165" s="129" t="s">
        <v>41</v>
      </c>
      <c r="D165" s="132" t="s">
        <v>7</v>
      </c>
      <c r="E165" s="286"/>
      <c r="F165" s="286"/>
      <c r="G165" s="286"/>
      <c r="H165" s="287"/>
      <c r="I165" s="287"/>
      <c r="J165" s="246"/>
      <c r="K165" s="286"/>
      <c r="L165" s="22"/>
      <c r="M165" s="22"/>
      <c r="N165" s="23"/>
      <c r="O165" s="23"/>
    </row>
    <row r="166" spans="1:15" ht="15" hidden="1" customHeight="1" x14ac:dyDescent="0.2">
      <c r="A166" s="10"/>
      <c r="B166" s="25"/>
      <c r="C166" s="115"/>
      <c r="D166" s="105" t="s">
        <v>8</v>
      </c>
      <c r="E166" s="286"/>
      <c r="F166" s="286"/>
      <c r="G166" s="286"/>
      <c r="H166" s="287"/>
      <c r="I166" s="287"/>
      <c r="J166" s="246"/>
      <c r="K166" s="286"/>
      <c r="L166" s="22"/>
      <c r="M166" s="22"/>
      <c r="N166" s="23"/>
      <c r="O166" s="23"/>
    </row>
    <row r="167" spans="1:15" ht="5.25" hidden="1" customHeight="1" x14ac:dyDescent="0.2">
      <c r="A167" s="10"/>
      <c r="B167" s="25"/>
      <c r="C167" s="115"/>
      <c r="D167" s="89" t="s">
        <v>12</v>
      </c>
      <c r="E167" s="286"/>
      <c r="F167" s="286"/>
      <c r="G167" s="286"/>
      <c r="H167" s="287"/>
      <c r="I167" s="287"/>
      <c r="J167" s="246"/>
      <c r="K167" s="286"/>
      <c r="L167" s="22"/>
      <c r="M167" s="22"/>
      <c r="N167" s="23"/>
      <c r="O167" s="23"/>
    </row>
    <row r="168" spans="1:15" ht="15.95" customHeight="1" x14ac:dyDescent="0.2">
      <c r="A168" s="10"/>
      <c r="B168" s="75">
        <v>85154</v>
      </c>
      <c r="C168" s="129" t="s">
        <v>43</v>
      </c>
      <c r="D168" s="8" t="s">
        <v>7</v>
      </c>
      <c r="E168" s="291">
        <f>SUM(E170)</f>
        <v>16042000</v>
      </c>
      <c r="F168" s="291">
        <v>0</v>
      </c>
      <c r="G168" s="291">
        <f t="shared" ref="G168:M168" si="57">SUM(G170)</f>
        <v>0</v>
      </c>
      <c r="H168" s="323">
        <f t="shared" si="57"/>
        <v>0</v>
      </c>
      <c r="I168" s="323">
        <f t="shared" si="57"/>
        <v>0</v>
      </c>
      <c r="J168" s="320"/>
      <c r="K168" s="291">
        <f t="shared" si="57"/>
        <v>16042000</v>
      </c>
      <c r="L168" s="127">
        <f t="shared" si="57"/>
        <v>0</v>
      </c>
      <c r="M168" s="127">
        <f t="shared" si="57"/>
        <v>0</v>
      </c>
      <c r="N168" s="8"/>
      <c r="O168" s="8"/>
    </row>
    <row r="169" spans="1:15" ht="15.95" customHeight="1" x14ac:dyDescent="0.2">
      <c r="A169" s="10"/>
      <c r="B169" s="25"/>
      <c r="C169" s="115"/>
      <c r="D169" s="149" t="s">
        <v>8</v>
      </c>
      <c r="E169" s="286"/>
      <c r="F169" s="286"/>
      <c r="G169" s="286"/>
      <c r="H169" s="287"/>
      <c r="I169" s="287"/>
      <c r="J169" s="320"/>
      <c r="K169" s="286"/>
      <c r="L169" s="22"/>
      <c r="M169" s="22"/>
      <c r="N169" s="23"/>
      <c r="O169" s="23"/>
    </row>
    <row r="170" spans="1:15" ht="15.95" customHeight="1" x14ac:dyDescent="0.2">
      <c r="A170" s="10"/>
      <c r="B170" s="28"/>
      <c r="C170" s="135"/>
      <c r="D170" s="140" t="s">
        <v>12</v>
      </c>
      <c r="E170" s="313">
        <f>SUM(G170,K170)</f>
        <v>16042000</v>
      </c>
      <c r="F170" s="313"/>
      <c r="G170" s="313"/>
      <c r="H170" s="316"/>
      <c r="I170" s="316"/>
      <c r="J170" s="246"/>
      <c r="K170" s="313">
        <v>16042000</v>
      </c>
      <c r="L170" s="81"/>
      <c r="M170" s="81"/>
      <c r="N170" s="23"/>
      <c r="O170" s="23"/>
    </row>
    <row r="171" spans="1:15" ht="15" hidden="1" customHeight="1" x14ac:dyDescent="0.2">
      <c r="A171" s="10"/>
      <c r="B171" s="10">
        <v>85156</v>
      </c>
      <c r="C171" s="115" t="s">
        <v>44</v>
      </c>
      <c r="D171" s="116" t="s">
        <v>7</v>
      </c>
      <c r="E171" s="286"/>
      <c r="F171" s="286"/>
      <c r="G171" s="286"/>
      <c r="H171" s="287"/>
      <c r="I171" s="287"/>
      <c r="J171" s="246"/>
      <c r="K171" s="286"/>
      <c r="L171" s="22"/>
      <c r="M171" s="22"/>
      <c r="N171" s="23"/>
      <c r="O171" s="23"/>
    </row>
    <row r="172" spans="1:15" ht="15" hidden="1" customHeight="1" x14ac:dyDescent="0.2">
      <c r="A172" s="10"/>
      <c r="B172" s="25"/>
      <c r="C172" s="115" t="s">
        <v>45</v>
      </c>
      <c r="D172" s="116"/>
      <c r="E172" s="286"/>
      <c r="F172" s="286"/>
      <c r="G172" s="286"/>
      <c r="H172" s="287"/>
      <c r="I172" s="287"/>
      <c r="J172" s="246"/>
      <c r="K172" s="286"/>
      <c r="L172" s="22"/>
      <c r="M172" s="22"/>
      <c r="N172" s="23"/>
      <c r="O172" s="23"/>
    </row>
    <row r="173" spans="1:15" ht="15" hidden="1" customHeight="1" x14ac:dyDescent="0.2">
      <c r="A173" s="10"/>
      <c r="B173" s="25"/>
      <c r="C173" s="115"/>
      <c r="D173" s="105" t="s">
        <v>8</v>
      </c>
      <c r="E173" s="286"/>
      <c r="F173" s="286"/>
      <c r="G173" s="286"/>
      <c r="H173" s="287"/>
      <c r="I173" s="287"/>
      <c r="J173" s="246"/>
      <c r="K173" s="286"/>
      <c r="L173" s="22"/>
      <c r="M173" s="22"/>
      <c r="N173" s="23"/>
      <c r="O173" s="23"/>
    </row>
    <row r="174" spans="1:15" ht="15" hidden="1" customHeight="1" x14ac:dyDescent="0.2">
      <c r="A174" s="10"/>
      <c r="B174" s="25"/>
      <c r="C174" s="115"/>
      <c r="D174" s="89" t="s">
        <v>12</v>
      </c>
      <c r="E174" s="286"/>
      <c r="F174" s="286"/>
      <c r="G174" s="286"/>
      <c r="H174" s="287"/>
      <c r="I174" s="287"/>
      <c r="J174" s="246"/>
      <c r="K174" s="286"/>
      <c r="L174" s="22"/>
      <c r="M174" s="22"/>
      <c r="N174" s="23"/>
      <c r="O174" s="23"/>
    </row>
    <row r="175" spans="1:15" ht="15" hidden="1" customHeight="1" x14ac:dyDescent="0.2">
      <c r="A175" s="10"/>
      <c r="B175" s="10"/>
      <c r="C175" s="115"/>
      <c r="D175" s="89" t="s">
        <v>15</v>
      </c>
      <c r="E175" s="286"/>
      <c r="F175" s="286"/>
      <c r="G175" s="286"/>
      <c r="H175" s="287"/>
      <c r="I175" s="287"/>
      <c r="J175" s="246"/>
      <c r="K175" s="286"/>
      <c r="L175" s="22"/>
      <c r="M175" s="22"/>
      <c r="N175" s="23"/>
      <c r="O175" s="23"/>
    </row>
    <row r="176" spans="1:15" ht="15" hidden="1" customHeight="1" x14ac:dyDescent="0.2">
      <c r="A176" s="10"/>
      <c r="B176" s="10">
        <v>85158</v>
      </c>
      <c r="C176" s="115" t="s">
        <v>46</v>
      </c>
      <c r="D176" s="23" t="s">
        <v>7</v>
      </c>
      <c r="E176" s="286"/>
      <c r="F176" s="286"/>
      <c r="G176" s="286"/>
      <c r="H176" s="287"/>
      <c r="I176" s="287"/>
      <c r="J176" s="246"/>
      <c r="K176" s="286"/>
      <c r="L176" s="22"/>
      <c r="M176" s="22"/>
      <c r="N176" s="23"/>
      <c r="O176" s="23"/>
    </row>
    <row r="177" spans="1:16" ht="12" hidden="1" customHeight="1" x14ac:dyDescent="0.2">
      <c r="A177" s="10"/>
      <c r="B177" s="25"/>
      <c r="C177" s="115"/>
      <c r="D177" s="105" t="s">
        <v>8</v>
      </c>
      <c r="E177" s="286"/>
      <c r="F177" s="286"/>
      <c r="G177" s="286"/>
      <c r="H177" s="287"/>
      <c r="I177" s="287"/>
      <c r="J177" s="246"/>
      <c r="K177" s="286"/>
      <c r="L177" s="22"/>
      <c r="M177" s="22"/>
      <c r="N177" s="23"/>
      <c r="O177" s="23"/>
    </row>
    <row r="178" spans="1:16" ht="12" hidden="1" customHeight="1" x14ac:dyDescent="0.2">
      <c r="A178" s="10"/>
      <c r="B178" s="25"/>
      <c r="C178" s="115"/>
      <c r="D178" s="89" t="s">
        <v>12</v>
      </c>
      <c r="E178" s="286"/>
      <c r="F178" s="286"/>
      <c r="G178" s="286"/>
      <c r="H178" s="287"/>
      <c r="I178" s="287"/>
      <c r="J178" s="246"/>
      <c r="K178" s="286"/>
      <c r="L178" s="22"/>
      <c r="M178" s="22"/>
      <c r="N178" s="23"/>
      <c r="O178" s="23"/>
    </row>
    <row r="179" spans="1:16" ht="13.5" hidden="1" customHeight="1" x14ac:dyDescent="0.2">
      <c r="A179" s="10"/>
      <c r="B179" s="25"/>
      <c r="C179" s="115"/>
      <c r="D179" s="89" t="s">
        <v>15</v>
      </c>
      <c r="E179" s="286"/>
      <c r="F179" s="286"/>
      <c r="G179" s="286"/>
      <c r="H179" s="287"/>
      <c r="I179" s="287"/>
      <c r="J179" s="246"/>
      <c r="K179" s="286"/>
      <c r="L179" s="22"/>
      <c r="M179" s="22"/>
      <c r="N179" s="23"/>
      <c r="O179" s="23"/>
    </row>
    <row r="180" spans="1:16" ht="51.75" hidden="1" customHeight="1" x14ac:dyDescent="0.2">
      <c r="A180" s="10"/>
      <c r="B180" s="10">
        <v>85156</v>
      </c>
      <c r="C180" s="263" t="s">
        <v>121</v>
      </c>
      <c r="D180" s="23" t="s">
        <v>7</v>
      </c>
      <c r="E180" s="288">
        <f>SUM(E182)</f>
        <v>0</v>
      </c>
      <c r="F180" s="288">
        <v>0</v>
      </c>
      <c r="G180" s="288">
        <f t="shared" ref="G180:M180" si="58">SUM(G182)</f>
        <v>0</v>
      </c>
      <c r="H180" s="288">
        <f t="shared" si="58"/>
        <v>0</v>
      </c>
      <c r="I180" s="288">
        <f t="shared" si="58"/>
        <v>0</v>
      </c>
      <c r="J180" s="320"/>
      <c r="K180" s="288">
        <f t="shared" si="58"/>
        <v>0</v>
      </c>
      <c r="L180" s="97">
        <f t="shared" si="58"/>
        <v>0</v>
      </c>
      <c r="M180" s="97">
        <f t="shared" si="58"/>
        <v>0</v>
      </c>
      <c r="N180" s="8"/>
      <c r="O180" s="8"/>
    </row>
    <row r="181" spans="1:16" ht="15" hidden="1" customHeight="1" x14ac:dyDescent="0.2">
      <c r="A181" s="10"/>
      <c r="B181" s="25"/>
      <c r="C181" s="115"/>
      <c r="D181" s="149" t="s">
        <v>8</v>
      </c>
      <c r="E181" s="286"/>
      <c r="F181" s="286"/>
      <c r="G181" s="286"/>
      <c r="H181" s="286"/>
      <c r="I181" s="286"/>
      <c r="J181" s="320"/>
      <c r="K181" s="286"/>
      <c r="L181" s="81"/>
      <c r="M181" s="81"/>
      <c r="N181" s="23"/>
      <c r="O181" s="23"/>
    </row>
    <row r="182" spans="1:16" ht="15.95" hidden="1" customHeight="1" x14ac:dyDescent="0.2">
      <c r="A182" s="10"/>
      <c r="B182" s="28"/>
      <c r="C182" s="135"/>
      <c r="D182" s="140" t="s">
        <v>15</v>
      </c>
      <c r="E182" s="313">
        <f>SUM(G182,K182)</f>
        <v>0</v>
      </c>
      <c r="F182" s="313"/>
      <c r="G182" s="313"/>
      <c r="H182" s="313"/>
      <c r="I182" s="313"/>
      <c r="J182" s="246"/>
      <c r="K182" s="313"/>
      <c r="L182" s="81"/>
      <c r="M182" s="81"/>
      <c r="N182" s="23"/>
      <c r="O182" s="23"/>
    </row>
    <row r="183" spans="1:16" ht="15.95" customHeight="1" x14ac:dyDescent="0.2">
      <c r="A183" s="10"/>
      <c r="B183" s="25">
        <v>85195</v>
      </c>
      <c r="C183" s="115" t="s">
        <v>14</v>
      </c>
      <c r="D183" s="8" t="s">
        <v>7</v>
      </c>
      <c r="E183" s="286">
        <f>SUM(E185)</f>
        <v>5087500</v>
      </c>
      <c r="F183" s="286"/>
      <c r="G183" s="286"/>
      <c r="H183" s="286"/>
      <c r="I183" s="286"/>
      <c r="J183" s="320"/>
      <c r="K183" s="286">
        <f t="shared" ref="K183:M183" si="59">SUM(K185)</f>
        <v>5087500</v>
      </c>
      <c r="L183" s="97">
        <f t="shared" si="59"/>
        <v>0</v>
      </c>
      <c r="M183" s="97">
        <f t="shared" si="59"/>
        <v>0</v>
      </c>
      <c r="N183" s="8"/>
      <c r="O183" s="8"/>
    </row>
    <row r="184" spans="1:16" ht="15.95" customHeight="1" x14ac:dyDescent="0.2">
      <c r="A184" s="10"/>
      <c r="B184" s="25"/>
      <c r="C184" s="115"/>
      <c r="D184" s="149" t="s">
        <v>8</v>
      </c>
      <c r="E184" s="286"/>
      <c r="F184" s="286"/>
      <c r="G184" s="286"/>
      <c r="H184" s="286"/>
      <c r="I184" s="286"/>
      <c r="J184" s="320"/>
      <c r="K184" s="286"/>
      <c r="L184" s="81"/>
      <c r="M184" s="81"/>
      <c r="N184" s="23"/>
      <c r="O184" s="23"/>
    </row>
    <row r="185" spans="1:16" ht="15.75" customHeight="1" thickBot="1" x14ac:dyDescent="0.25">
      <c r="A185" s="10"/>
      <c r="B185" s="25"/>
      <c r="C185" s="115"/>
      <c r="D185" s="131" t="s">
        <v>12</v>
      </c>
      <c r="E185" s="286">
        <f>SUM(G185,K185)</f>
        <v>5087500</v>
      </c>
      <c r="F185" s="286"/>
      <c r="G185" s="286"/>
      <c r="H185" s="286"/>
      <c r="I185" s="286"/>
      <c r="J185" s="320"/>
      <c r="K185" s="286">
        <f>4487500+600000</f>
        <v>5087500</v>
      </c>
      <c r="L185" s="343"/>
      <c r="M185" s="343"/>
      <c r="N185" s="343"/>
      <c r="O185" s="343"/>
      <c r="P185" s="344"/>
    </row>
    <row r="186" spans="1:16" ht="15.95" customHeight="1" x14ac:dyDescent="0.2">
      <c r="A186" s="100">
        <v>852</v>
      </c>
      <c r="B186" s="144"/>
      <c r="C186" s="145" t="s">
        <v>47</v>
      </c>
      <c r="D186" s="103" t="s">
        <v>7</v>
      </c>
      <c r="E186" s="324">
        <f>SUM(E188:E189)</f>
        <v>55622056</v>
      </c>
      <c r="F186" s="324">
        <v>0</v>
      </c>
      <c r="G186" s="324">
        <f t="shared" ref="G186:M186" si="60">SUM(G188:G189)</f>
        <v>0</v>
      </c>
      <c r="H186" s="325">
        <f t="shared" si="60"/>
        <v>0</v>
      </c>
      <c r="I186" s="325">
        <f t="shared" si="60"/>
        <v>0</v>
      </c>
      <c r="J186" s="324"/>
      <c r="K186" s="324">
        <f t="shared" si="60"/>
        <v>55622056</v>
      </c>
      <c r="L186" s="150">
        <f t="shared" si="60"/>
        <v>0</v>
      </c>
      <c r="M186" s="150">
        <f t="shared" si="60"/>
        <v>0</v>
      </c>
      <c r="N186" s="109"/>
      <c r="O186" s="109"/>
    </row>
    <row r="187" spans="1:16" ht="15.95" customHeight="1" x14ac:dyDescent="0.2">
      <c r="A187" s="261"/>
      <c r="B187" s="24"/>
      <c r="C187" s="151"/>
      <c r="D187" s="105" t="s">
        <v>8</v>
      </c>
      <c r="E187" s="286"/>
      <c r="F187" s="286"/>
      <c r="G187" s="286"/>
      <c r="H187" s="287"/>
      <c r="I187" s="287"/>
      <c r="J187" s="326"/>
      <c r="K187" s="286"/>
      <c r="L187" s="22"/>
      <c r="M187" s="22"/>
      <c r="N187" s="23"/>
      <c r="O187" s="23"/>
    </row>
    <row r="188" spans="1:16" ht="15.95" customHeight="1" x14ac:dyDescent="0.2">
      <c r="A188" s="152"/>
      <c r="B188" s="153"/>
      <c r="C188" s="151"/>
      <c r="D188" s="89" t="s">
        <v>12</v>
      </c>
      <c r="E188" s="288">
        <f>SUM(E192,E208,E212,E226,E234,E237,E243,E217,E223)</f>
        <v>40843225</v>
      </c>
      <c r="F188" s="288">
        <v>0</v>
      </c>
      <c r="G188" s="288">
        <f t="shared" ref="G188:I188" si="61">SUM(G192,G208,G212,G226,G234,G237,G243,G217,G223)</f>
        <v>0</v>
      </c>
      <c r="H188" s="321">
        <f t="shared" si="61"/>
        <v>0</v>
      </c>
      <c r="I188" s="321">
        <f t="shared" si="61"/>
        <v>0</v>
      </c>
      <c r="J188" s="320"/>
      <c r="K188" s="288">
        <f>SUM(K192,K208,K212,K226,K234,K237,K243,K217,K223,K240)</f>
        <v>40843225</v>
      </c>
      <c r="L188" s="154">
        <f>SUM(L192,L208,L212,L226,L234,L237,L243,L217,L223,L240)</f>
        <v>0</v>
      </c>
      <c r="M188" s="154">
        <f t="shared" ref="M188" si="62">SUM(M192,M208,M212,M226,M234,M237,M243,M217,M223,M240)</f>
        <v>0</v>
      </c>
      <c r="N188" s="27"/>
      <c r="O188" s="27"/>
    </row>
    <row r="189" spans="1:16" ht="15.95" customHeight="1" x14ac:dyDescent="0.2">
      <c r="A189" s="152"/>
      <c r="B189" s="295"/>
      <c r="C189" s="296"/>
      <c r="D189" s="74" t="s">
        <v>15</v>
      </c>
      <c r="E189" s="254">
        <f>SUM(E193,E209,E231,E214,E227,E220,E244)</f>
        <v>14778831</v>
      </c>
      <c r="F189" s="254">
        <v>0</v>
      </c>
      <c r="G189" s="254">
        <f t="shared" ref="G189:I189" si="63">SUM(G193,G209,G231,G214,G227,G220)</f>
        <v>0</v>
      </c>
      <c r="H189" s="322">
        <f t="shared" si="63"/>
        <v>0</v>
      </c>
      <c r="I189" s="322">
        <f t="shared" si="63"/>
        <v>0</v>
      </c>
      <c r="J189" s="246"/>
      <c r="K189" s="254">
        <f>SUM(K193,K209,K231,K214,K227,K220,K244)</f>
        <v>14778831</v>
      </c>
      <c r="L189" s="154">
        <f t="shared" ref="L189:M189" si="64">SUM(L193,L209,L231,L214,L227,L220,L244)</f>
        <v>0</v>
      </c>
      <c r="M189" s="154">
        <f t="shared" si="64"/>
        <v>0</v>
      </c>
      <c r="N189" s="27"/>
      <c r="O189" s="27"/>
    </row>
    <row r="190" spans="1:16" ht="15.95" hidden="1" customHeight="1" x14ac:dyDescent="0.2">
      <c r="A190" s="152"/>
      <c r="B190" s="297">
        <v>85201</v>
      </c>
      <c r="C190" s="298" t="s">
        <v>48</v>
      </c>
      <c r="D190" s="299" t="s">
        <v>7</v>
      </c>
      <c r="E190" s="327">
        <f>SUM(E192:E193)</f>
        <v>0</v>
      </c>
      <c r="F190" s="327">
        <v>0</v>
      </c>
      <c r="G190" s="327">
        <f t="shared" ref="G190:M190" si="65">SUM(G192:G193)</f>
        <v>0</v>
      </c>
      <c r="H190" s="328">
        <f t="shared" si="65"/>
        <v>0</v>
      </c>
      <c r="I190" s="328">
        <f t="shared" si="65"/>
        <v>0</v>
      </c>
      <c r="J190" s="327"/>
      <c r="K190" s="327">
        <f t="shared" si="65"/>
        <v>0</v>
      </c>
      <c r="L190" s="138">
        <f t="shared" si="65"/>
        <v>0</v>
      </c>
      <c r="M190" s="138">
        <f t="shared" si="65"/>
        <v>0</v>
      </c>
      <c r="N190" s="8"/>
      <c r="O190" s="8"/>
    </row>
    <row r="191" spans="1:16" ht="15.95" hidden="1" customHeight="1" x14ac:dyDescent="0.2">
      <c r="A191" s="10"/>
      <c r="B191" s="297"/>
      <c r="C191" s="298"/>
      <c r="D191" s="301" t="s">
        <v>8</v>
      </c>
      <c r="E191" s="329"/>
      <c r="F191" s="329"/>
      <c r="G191" s="329"/>
      <c r="H191" s="330"/>
      <c r="I191" s="330"/>
      <c r="J191" s="327"/>
      <c r="K191" s="329"/>
      <c r="L191" s="22"/>
      <c r="M191" s="22"/>
      <c r="N191" s="23"/>
      <c r="O191" s="23"/>
    </row>
    <row r="192" spans="1:16" ht="15.95" hidden="1" customHeight="1" x14ac:dyDescent="0.2">
      <c r="A192" s="10"/>
      <c r="B192" s="297"/>
      <c r="C192" s="298"/>
      <c r="D192" s="302" t="s">
        <v>12</v>
      </c>
      <c r="E192" s="329">
        <f>SUM(G192,K192)</f>
        <v>0</v>
      </c>
      <c r="F192" s="329"/>
      <c r="G192" s="329"/>
      <c r="H192" s="330"/>
      <c r="I192" s="330"/>
      <c r="J192" s="327"/>
      <c r="K192" s="329"/>
      <c r="L192" s="81"/>
      <c r="M192" s="81"/>
      <c r="N192" s="23"/>
      <c r="O192" s="23"/>
    </row>
    <row r="193" spans="1:15" ht="15.95" hidden="1" customHeight="1" x14ac:dyDescent="0.2">
      <c r="A193" s="10"/>
      <c r="B193" s="300"/>
      <c r="C193" s="298"/>
      <c r="D193" s="302" t="s">
        <v>15</v>
      </c>
      <c r="E193" s="329">
        <f>SUM(G193,K193)</f>
        <v>0</v>
      </c>
      <c r="F193" s="329"/>
      <c r="G193" s="329"/>
      <c r="H193" s="330"/>
      <c r="I193" s="330"/>
      <c r="J193" s="327"/>
      <c r="K193" s="329"/>
      <c r="L193" s="81"/>
      <c r="M193" s="81"/>
      <c r="N193" s="23"/>
      <c r="O193" s="23"/>
    </row>
    <row r="194" spans="1:15" ht="15" hidden="1" customHeight="1" x14ac:dyDescent="0.2">
      <c r="A194" s="10"/>
      <c r="B194" s="300" t="s">
        <v>49</v>
      </c>
      <c r="C194" s="298" t="s">
        <v>50</v>
      </c>
      <c r="D194" s="299" t="s">
        <v>7</v>
      </c>
      <c r="E194" s="329"/>
      <c r="F194" s="329"/>
      <c r="G194" s="329"/>
      <c r="H194" s="330"/>
      <c r="I194" s="330"/>
      <c r="J194" s="327"/>
      <c r="K194" s="329"/>
      <c r="L194" s="22"/>
      <c r="M194" s="22"/>
      <c r="N194" s="23"/>
      <c r="O194" s="23"/>
    </row>
    <row r="195" spans="1:15" ht="13.5" hidden="1" customHeight="1" x14ac:dyDescent="0.2">
      <c r="A195" s="10"/>
      <c r="B195" s="300"/>
      <c r="C195" s="303"/>
      <c r="D195" s="304" t="s">
        <v>8</v>
      </c>
      <c r="E195" s="329"/>
      <c r="F195" s="329"/>
      <c r="G195" s="329"/>
      <c r="H195" s="330"/>
      <c r="I195" s="330"/>
      <c r="J195" s="327"/>
      <c r="K195" s="329"/>
      <c r="L195" s="22"/>
      <c r="M195" s="22"/>
      <c r="N195" s="23"/>
      <c r="O195" s="23"/>
    </row>
    <row r="196" spans="1:15" ht="15" hidden="1" customHeight="1" x14ac:dyDescent="0.2">
      <c r="A196" s="10"/>
      <c r="B196" s="300"/>
      <c r="C196" s="303"/>
      <c r="D196" s="306" t="s">
        <v>12</v>
      </c>
      <c r="E196" s="329"/>
      <c r="F196" s="329"/>
      <c r="G196" s="329"/>
      <c r="H196" s="330"/>
      <c r="I196" s="330"/>
      <c r="J196" s="327"/>
      <c r="K196" s="329"/>
      <c r="L196" s="22"/>
      <c r="M196" s="22"/>
      <c r="N196" s="23"/>
      <c r="O196" s="23"/>
    </row>
    <row r="197" spans="1:15" ht="15" hidden="1" customHeight="1" x14ac:dyDescent="0.2">
      <c r="A197" s="10"/>
      <c r="B197" s="300"/>
      <c r="C197" s="303"/>
      <c r="D197" s="306" t="s">
        <v>15</v>
      </c>
      <c r="E197" s="329"/>
      <c r="F197" s="329"/>
      <c r="G197" s="329"/>
      <c r="H197" s="330"/>
      <c r="I197" s="330"/>
      <c r="J197" s="327"/>
      <c r="K197" s="329"/>
      <c r="L197" s="22"/>
      <c r="M197" s="22"/>
      <c r="N197" s="23"/>
      <c r="O197" s="23"/>
    </row>
    <row r="198" spans="1:15" ht="15" hidden="1" customHeight="1" x14ac:dyDescent="0.2">
      <c r="A198" s="10"/>
      <c r="B198" s="300">
        <v>85305</v>
      </c>
      <c r="C198" s="303" t="s">
        <v>51</v>
      </c>
      <c r="D198" s="299" t="s">
        <v>7</v>
      </c>
      <c r="E198" s="329"/>
      <c r="F198" s="329"/>
      <c r="G198" s="329"/>
      <c r="H198" s="330"/>
      <c r="I198" s="330"/>
      <c r="J198" s="327"/>
      <c r="K198" s="329"/>
      <c r="L198" s="22"/>
      <c r="M198" s="22"/>
      <c r="N198" s="23"/>
      <c r="O198" s="23"/>
    </row>
    <row r="199" spans="1:15" ht="15" hidden="1" customHeight="1" x14ac:dyDescent="0.2">
      <c r="A199" s="10"/>
      <c r="B199" s="300"/>
      <c r="C199" s="303"/>
      <c r="D199" s="304" t="s">
        <v>8</v>
      </c>
      <c r="E199" s="329"/>
      <c r="F199" s="329"/>
      <c r="G199" s="329"/>
      <c r="H199" s="330"/>
      <c r="I199" s="330"/>
      <c r="J199" s="327"/>
      <c r="K199" s="329"/>
      <c r="L199" s="22"/>
      <c r="M199" s="22"/>
      <c r="N199" s="23"/>
      <c r="O199" s="23"/>
    </row>
    <row r="200" spans="1:15" ht="15" hidden="1" customHeight="1" x14ac:dyDescent="0.2">
      <c r="A200" s="10"/>
      <c r="B200" s="300"/>
      <c r="C200" s="303"/>
      <c r="D200" s="306" t="s">
        <v>12</v>
      </c>
      <c r="E200" s="329"/>
      <c r="F200" s="329"/>
      <c r="G200" s="329"/>
      <c r="H200" s="330"/>
      <c r="I200" s="330"/>
      <c r="J200" s="327"/>
      <c r="K200" s="329"/>
      <c r="L200" s="22"/>
      <c r="M200" s="22"/>
      <c r="N200" s="23"/>
      <c r="O200" s="23"/>
    </row>
    <row r="201" spans="1:15" ht="15" hidden="1" customHeight="1" x14ac:dyDescent="0.2">
      <c r="A201" s="10"/>
      <c r="B201" s="300"/>
      <c r="C201" s="303"/>
      <c r="D201" s="306" t="s">
        <v>15</v>
      </c>
      <c r="E201" s="329"/>
      <c r="F201" s="329"/>
      <c r="G201" s="329"/>
      <c r="H201" s="330"/>
      <c r="I201" s="330"/>
      <c r="J201" s="327"/>
      <c r="K201" s="329"/>
      <c r="L201" s="22"/>
      <c r="M201" s="22"/>
      <c r="N201" s="23"/>
      <c r="O201" s="23"/>
    </row>
    <row r="202" spans="1:15" ht="15" hidden="1" customHeight="1" x14ac:dyDescent="0.2">
      <c r="A202" s="10"/>
      <c r="B202" s="300">
        <v>85314</v>
      </c>
      <c r="C202" s="303" t="s">
        <v>52</v>
      </c>
      <c r="D202" s="299" t="s">
        <v>7</v>
      </c>
      <c r="E202" s="329"/>
      <c r="F202" s="329"/>
      <c r="G202" s="329"/>
      <c r="H202" s="330"/>
      <c r="I202" s="330"/>
      <c r="J202" s="327"/>
      <c r="K202" s="329"/>
      <c r="L202" s="22"/>
      <c r="M202" s="22"/>
      <c r="N202" s="23"/>
      <c r="O202" s="23"/>
    </row>
    <row r="203" spans="1:15" ht="15" hidden="1" customHeight="1" x14ac:dyDescent="0.2">
      <c r="A203" s="10"/>
      <c r="B203" s="300"/>
      <c r="C203" s="303" t="s">
        <v>53</v>
      </c>
      <c r="D203" s="304" t="s">
        <v>8</v>
      </c>
      <c r="E203" s="329"/>
      <c r="F203" s="329"/>
      <c r="G203" s="329"/>
      <c r="H203" s="330"/>
      <c r="I203" s="330"/>
      <c r="J203" s="327"/>
      <c r="K203" s="329"/>
      <c r="L203" s="22"/>
      <c r="M203" s="22"/>
      <c r="N203" s="23"/>
      <c r="O203" s="23"/>
    </row>
    <row r="204" spans="1:15" ht="15" hidden="1" customHeight="1" x14ac:dyDescent="0.2">
      <c r="A204" s="10"/>
      <c r="B204" s="300"/>
      <c r="C204" s="303"/>
      <c r="D204" s="306" t="s">
        <v>12</v>
      </c>
      <c r="E204" s="329"/>
      <c r="F204" s="329"/>
      <c r="G204" s="329"/>
      <c r="H204" s="330"/>
      <c r="I204" s="330"/>
      <c r="J204" s="327"/>
      <c r="K204" s="329"/>
      <c r="L204" s="22"/>
      <c r="M204" s="22"/>
      <c r="N204" s="23"/>
      <c r="O204" s="23"/>
    </row>
    <row r="205" spans="1:15" ht="15" hidden="1" customHeight="1" x14ac:dyDescent="0.2">
      <c r="A205" s="10"/>
      <c r="B205" s="300"/>
      <c r="C205" s="303"/>
      <c r="D205" s="306" t="s">
        <v>15</v>
      </c>
      <c r="E205" s="329"/>
      <c r="F205" s="329"/>
      <c r="G205" s="329"/>
      <c r="H205" s="330"/>
      <c r="I205" s="330"/>
      <c r="J205" s="327"/>
      <c r="K205" s="329"/>
      <c r="L205" s="22"/>
      <c r="M205" s="22"/>
      <c r="N205" s="23"/>
      <c r="O205" s="23"/>
    </row>
    <row r="206" spans="1:15" ht="15.95" customHeight="1" x14ac:dyDescent="0.2">
      <c r="A206" s="10"/>
      <c r="B206" s="160">
        <v>85202</v>
      </c>
      <c r="C206" s="161" t="s">
        <v>54</v>
      </c>
      <c r="D206" s="8" t="s">
        <v>7</v>
      </c>
      <c r="E206" s="291">
        <f>SUM(E208:E209)</f>
        <v>11614000</v>
      </c>
      <c r="F206" s="291">
        <v>0</v>
      </c>
      <c r="G206" s="291">
        <f t="shared" ref="G206:M206" si="66">SUM(G208:G209)</f>
        <v>0</v>
      </c>
      <c r="H206" s="323">
        <f t="shared" si="66"/>
        <v>0</v>
      </c>
      <c r="I206" s="323">
        <f t="shared" si="66"/>
        <v>0</v>
      </c>
      <c r="J206" s="314"/>
      <c r="K206" s="291">
        <f t="shared" si="66"/>
        <v>11614000</v>
      </c>
      <c r="L206" s="97">
        <f t="shared" si="66"/>
        <v>0</v>
      </c>
      <c r="M206" s="97">
        <f t="shared" si="66"/>
        <v>0</v>
      </c>
      <c r="N206" s="8"/>
      <c r="O206" s="8"/>
    </row>
    <row r="207" spans="1:15" ht="15" customHeight="1" x14ac:dyDescent="0.2">
      <c r="A207" s="157"/>
      <c r="B207" s="10"/>
      <c r="D207" s="149" t="s">
        <v>8</v>
      </c>
      <c r="E207" s="286"/>
      <c r="F207" s="286"/>
      <c r="G207" s="286"/>
      <c r="H207" s="287"/>
      <c r="I207" s="287"/>
      <c r="J207" s="320"/>
      <c r="K207" s="286"/>
      <c r="L207" s="81"/>
      <c r="M207" s="81"/>
      <c r="N207" s="23"/>
      <c r="O207" s="23"/>
    </row>
    <row r="208" spans="1:15" ht="15.95" customHeight="1" x14ac:dyDescent="0.2">
      <c r="A208" s="157"/>
      <c r="B208" s="10"/>
      <c r="D208" s="131" t="s">
        <v>12</v>
      </c>
      <c r="E208" s="286">
        <f>SUM(G208,K208)</f>
        <v>280000</v>
      </c>
      <c r="F208" s="286"/>
      <c r="G208" s="286"/>
      <c r="H208" s="287"/>
      <c r="I208" s="287"/>
      <c r="J208" s="320"/>
      <c r="K208" s="286">
        <v>280000</v>
      </c>
      <c r="L208" s="81"/>
      <c r="M208" s="81"/>
      <c r="N208" s="23"/>
      <c r="O208" s="23"/>
    </row>
    <row r="209" spans="1:15" ht="15.95" customHeight="1" x14ac:dyDescent="0.2">
      <c r="A209" s="157"/>
      <c r="B209" s="13"/>
      <c r="C209" s="159"/>
      <c r="D209" s="140" t="s">
        <v>15</v>
      </c>
      <c r="E209" s="286">
        <f>SUM(G209,K209)</f>
        <v>11334000</v>
      </c>
      <c r="F209" s="286"/>
      <c r="G209" s="286"/>
      <c r="H209" s="287"/>
      <c r="I209" s="287"/>
      <c r="J209" s="320"/>
      <c r="K209" s="286">
        <v>11334000</v>
      </c>
      <c r="L209" s="81"/>
      <c r="M209" s="81"/>
      <c r="N209" s="23"/>
      <c r="O209" s="23"/>
    </row>
    <row r="210" spans="1:15" ht="15.95" customHeight="1" x14ac:dyDescent="0.2">
      <c r="A210" s="10"/>
      <c r="B210" s="162">
        <v>85203</v>
      </c>
      <c r="C210" s="163" t="s">
        <v>55</v>
      </c>
      <c r="D210" s="23" t="s">
        <v>7</v>
      </c>
      <c r="E210" s="291">
        <f>SUM(E212:E214)</f>
        <v>13735934</v>
      </c>
      <c r="F210" s="291">
        <v>0</v>
      </c>
      <c r="G210" s="291">
        <f t="shared" ref="G210:M210" si="67">SUM(G212:G214)</f>
        <v>0</v>
      </c>
      <c r="H210" s="323">
        <f t="shared" si="67"/>
        <v>0</v>
      </c>
      <c r="I210" s="323">
        <f t="shared" si="67"/>
        <v>0</v>
      </c>
      <c r="J210" s="314"/>
      <c r="K210" s="291">
        <f t="shared" si="67"/>
        <v>13735934</v>
      </c>
      <c r="L210" s="127">
        <f t="shared" si="67"/>
        <v>0</v>
      </c>
      <c r="M210" s="127">
        <f t="shared" si="67"/>
        <v>0</v>
      </c>
      <c r="N210" s="8"/>
      <c r="O210" s="8"/>
    </row>
    <row r="211" spans="1:15" ht="15.95" customHeight="1" x14ac:dyDescent="0.2">
      <c r="A211" s="157"/>
      <c r="B211" s="10"/>
      <c r="D211" s="149" t="s">
        <v>8</v>
      </c>
      <c r="E211" s="286"/>
      <c r="F211" s="286"/>
      <c r="G211" s="286"/>
      <c r="H211" s="287"/>
      <c r="I211" s="287"/>
      <c r="J211" s="320"/>
      <c r="K211" s="286"/>
      <c r="L211" s="22"/>
      <c r="M211" s="22"/>
      <c r="N211" s="23"/>
      <c r="O211" s="23"/>
    </row>
    <row r="212" spans="1:15" ht="15.95" customHeight="1" x14ac:dyDescent="0.2">
      <c r="A212" s="157"/>
      <c r="B212" s="10"/>
      <c r="D212" s="131" t="s">
        <v>12</v>
      </c>
      <c r="E212" s="286">
        <f>SUM(G212,K212)</f>
        <v>13735934</v>
      </c>
      <c r="F212" s="286"/>
      <c r="G212" s="286"/>
      <c r="H212" s="287"/>
      <c r="I212" s="287"/>
      <c r="J212" s="320"/>
      <c r="K212" s="286">
        <v>13735934</v>
      </c>
      <c r="L212" s="81"/>
      <c r="M212" s="81"/>
      <c r="N212" s="23"/>
      <c r="O212" s="23"/>
    </row>
    <row r="213" spans="1:15" ht="15" hidden="1" customHeight="1" x14ac:dyDescent="0.2">
      <c r="A213" s="10"/>
      <c r="B213" s="10"/>
      <c r="D213" s="131" t="s">
        <v>15</v>
      </c>
      <c r="E213" s="286">
        <v>0</v>
      </c>
      <c r="F213" s="286"/>
      <c r="G213" s="286"/>
      <c r="H213" s="287"/>
      <c r="I213" s="287"/>
      <c r="J213" s="320"/>
      <c r="K213" s="286"/>
      <c r="L213" s="22"/>
      <c r="M213" s="22"/>
      <c r="N213" s="23"/>
      <c r="O213" s="23"/>
    </row>
    <row r="214" spans="1:15" ht="15.95" hidden="1" customHeight="1" x14ac:dyDescent="0.2">
      <c r="A214" s="157"/>
      <c r="B214" s="13"/>
      <c r="C214" s="159"/>
      <c r="D214" s="140" t="s">
        <v>15</v>
      </c>
      <c r="E214" s="313">
        <f>SUM(G214,K214)</f>
        <v>0</v>
      </c>
      <c r="F214" s="313"/>
      <c r="G214" s="313"/>
      <c r="H214" s="316"/>
      <c r="I214" s="316"/>
      <c r="J214" s="320"/>
      <c r="K214" s="286"/>
      <c r="L214" s="81"/>
      <c r="M214" s="81"/>
      <c r="N214" s="23"/>
      <c r="O214" s="23"/>
    </row>
    <row r="215" spans="1:15" ht="15.95" hidden="1" customHeight="1" x14ac:dyDescent="0.2">
      <c r="A215" s="10"/>
      <c r="B215" s="10">
        <v>85204</v>
      </c>
      <c r="C215" s="156" t="s">
        <v>50</v>
      </c>
      <c r="D215" s="8" t="s">
        <v>7</v>
      </c>
      <c r="E215" s="244">
        <f>SUM(E217)</f>
        <v>0</v>
      </c>
      <c r="F215" s="244"/>
      <c r="G215" s="244"/>
      <c r="H215" s="331"/>
      <c r="I215" s="331"/>
      <c r="J215" s="314"/>
      <c r="K215" s="289">
        <f>SUM(K217)</f>
        <v>0</v>
      </c>
      <c r="L215" s="164">
        <f t="shared" ref="L215:M215" si="68">SUM(L217)</f>
        <v>0</v>
      </c>
      <c r="M215" s="164">
        <f t="shared" si="68"/>
        <v>0</v>
      </c>
      <c r="N215" s="132"/>
      <c r="O215" s="132"/>
    </row>
    <row r="216" spans="1:15" ht="15.95" hidden="1" customHeight="1" x14ac:dyDescent="0.2">
      <c r="A216" s="10"/>
      <c r="B216" s="10"/>
      <c r="D216" s="149" t="s">
        <v>8</v>
      </c>
      <c r="E216" s="244"/>
      <c r="F216" s="244"/>
      <c r="G216" s="244"/>
      <c r="H216" s="331"/>
      <c r="I216" s="331"/>
      <c r="J216" s="320"/>
      <c r="K216" s="244"/>
      <c r="L216" s="143"/>
      <c r="M216" s="143"/>
      <c r="N216" s="23"/>
      <c r="O216" s="23"/>
    </row>
    <row r="217" spans="1:15" ht="15.95" hidden="1" customHeight="1" x14ac:dyDescent="0.2">
      <c r="A217" s="10"/>
      <c r="B217" s="10"/>
      <c r="D217" s="131" t="s">
        <v>12</v>
      </c>
      <c r="E217" s="244">
        <f>SUM(G217,K217)</f>
        <v>0</v>
      </c>
      <c r="F217" s="244"/>
      <c r="G217" s="244"/>
      <c r="H217" s="331"/>
      <c r="I217" s="331"/>
      <c r="J217" s="320"/>
      <c r="K217" s="244"/>
      <c r="L217" s="117"/>
      <c r="M217" s="117"/>
      <c r="N217" s="23"/>
      <c r="O217" s="23"/>
    </row>
    <row r="218" spans="1:15" ht="28.5" customHeight="1" x14ac:dyDescent="0.2">
      <c r="A218" s="10"/>
      <c r="B218" s="75">
        <v>85205</v>
      </c>
      <c r="C218" s="174" t="s">
        <v>107</v>
      </c>
      <c r="D218" s="8" t="s">
        <v>7</v>
      </c>
      <c r="E218" s="289">
        <f>SUM(E220)</f>
        <v>671000</v>
      </c>
      <c r="F218" s="289"/>
      <c r="G218" s="289">
        <f t="shared" ref="G218:M218" si="69">SUM(G220)</f>
        <v>0</v>
      </c>
      <c r="H218" s="332">
        <f t="shared" si="69"/>
        <v>0</v>
      </c>
      <c r="I218" s="332">
        <f t="shared" si="69"/>
        <v>0</v>
      </c>
      <c r="J218" s="314"/>
      <c r="K218" s="289">
        <f t="shared" si="69"/>
        <v>671000</v>
      </c>
      <c r="L218" s="133">
        <f t="shared" si="69"/>
        <v>0</v>
      </c>
      <c r="M218" s="133">
        <f t="shared" si="69"/>
        <v>0</v>
      </c>
      <c r="N218" s="8"/>
      <c r="O218" s="8"/>
    </row>
    <row r="219" spans="1:15" ht="15.75" customHeight="1" x14ac:dyDescent="0.2">
      <c r="A219" s="10"/>
      <c r="B219" s="10"/>
      <c r="D219" s="149" t="s">
        <v>8</v>
      </c>
      <c r="E219" s="244"/>
      <c r="F219" s="244"/>
      <c r="G219" s="244"/>
      <c r="H219" s="331"/>
      <c r="I219" s="331"/>
      <c r="J219" s="320"/>
      <c r="K219" s="244"/>
      <c r="L219" s="22"/>
      <c r="M219" s="22"/>
      <c r="N219" s="23"/>
      <c r="O219" s="23"/>
    </row>
    <row r="220" spans="1:15" ht="15.95" customHeight="1" x14ac:dyDescent="0.2">
      <c r="A220" s="10"/>
      <c r="B220" s="10"/>
      <c r="D220" s="131" t="s">
        <v>15</v>
      </c>
      <c r="E220" s="244">
        <f>SUM(G220,K220)</f>
        <v>671000</v>
      </c>
      <c r="F220" s="244"/>
      <c r="G220" s="244"/>
      <c r="H220" s="331"/>
      <c r="I220" s="331"/>
      <c r="J220" s="320"/>
      <c r="K220" s="244">
        <v>671000</v>
      </c>
      <c r="L220" s="81"/>
      <c r="M220" s="81"/>
      <c r="N220" s="23"/>
      <c r="O220" s="23"/>
    </row>
    <row r="221" spans="1:15" ht="15.95" hidden="1" customHeight="1" x14ac:dyDescent="0.2">
      <c r="A221" s="10"/>
      <c r="B221" s="75">
        <v>85219</v>
      </c>
      <c r="C221" s="158" t="s">
        <v>91</v>
      </c>
      <c r="D221" s="8" t="s">
        <v>7</v>
      </c>
      <c r="E221" s="289">
        <f>SUM(E223)</f>
        <v>0</v>
      </c>
      <c r="F221" s="289"/>
      <c r="G221" s="289"/>
      <c r="H221" s="332"/>
      <c r="I221" s="332"/>
      <c r="J221" s="314"/>
      <c r="K221" s="289">
        <f>SUM(K223)</f>
        <v>0</v>
      </c>
      <c r="L221" s="164">
        <f t="shared" ref="L221:M221" si="70">SUM(L223)</f>
        <v>0</v>
      </c>
      <c r="M221" s="164">
        <f t="shared" si="70"/>
        <v>0</v>
      </c>
      <c r="N221" s="132"/>
      <c r="O221" s="132"/>
    </row>
    <row r="222" spans="1:15" ht="15.95" hidden="1" customHeight="1" x14ac:dyDescent="0.2">
      <c r="A222" s="10"/>
      <c r="B222" s="10"/>
      <c r="D222" s="149" t="s">
        <v>8</v>
      </c>
      <c r="E222" s="244"/>
      <c r="F222" s="244"/>
      <c r="G222" s="244"/>
      <c r="H222" s="331"/>
      <c r="I222" s="331"/>
      <c r="J222" s="320"/>
      <c r="K222" s="244"/>
      <c r="L222" s="81"/>
      <c r="M222" s="81"/>
      <c r="N222" s="23"/>
      <c r="O222" s="23"/>
    </row>
    <row r="223" spans="1:15" ht="15.95" hidden="1" customHeight="1" x14ac:dyDescent="0.2">
      <c r="A223" s="10"/>
      <c r="B223" s="10"/>
      <c r="D223" s="131" t="s">
        <v>12</v>
      </c>
      <c r="E223" s="244">
        <f>SUM(G223,K223)</f>
        <v>0</v>
      </c>
      <c r="F223" s="244"/>
      <c r="G223" s="244"/>
      <c r="H223" s="331"/>
      <c r="I223" s="331"/>
      <c r="J223" s="320"/>
      <c r="K223" s="244"/>
      <c r="L223" s="81"/>
      <c r="M223" s="81"/>
      <c r="N223" s="23"/>
      <c r="O223" s="23"/>
    </row>
    <row r="224" spans="1:15" ht="45" customHeight="1" x14ac:dyDescent="0.2">
      <c r="A224" s="10"/>
      <c r="B224" s="160">
        <v>85220</v>
      </c>
      <c r="C224" s="165" t="s">
        <v>56</v>
      </c>
      <c r="D224" s="8" t="s">
        <v>7</v>
      </c>
      <c r="E224" s="291">
        <f>SUM(E226:E227)</f>
        <v>2545760</v>
      </c>
      <c r="F224" s="291">
        <v>0</v>
      </c>
      <c r="G224" s="291">
        <f t="shared" ref="G224:M224" si="71">SUM(G226:G227)</f>
        <v>0</v>
      </c>
      <c r="H224" s="323">
        <f t="shared" si="71"/>
        <v>0</v>
      </c>
      <c r="I224" s="323">
        <f t="shared" si="71"/>
        <v>0</v>
      </c>
      <c r="J224" s="314"/>
      <c r="K224" s="291">
        <f t="shared" si="71"/>
        <v>2545760</v>
      </c>
      <c r="L224" s="97">
        <f t="shared" si="71"/>
        <v>0</v>
      </c>
      <c r="M224" s="97">
        <f t="shared" si="71"/>
        <v>0</v>
      </c>
      <c r="N224" s="8"/>
      <c r="O224" s="8"/>
    </row>
    <row r="225" spans="1:15" ht="15.95" customHeight="1" x14ac:dyDescent="0.2">
      <c r="A225" s="10"/>
      <c r="B225" s="162"/>
      <c r="C225" s="339"/>
      <c r="D225" s="149" t="s">
        <v>8</v>
      </c>
      <c r="E225" s="286"/>
      <c r="F225" s="286"/>
      <c r="G225" s="286"/>
      <c r="H225" s="287"/>
      <c r="I225" s="287"/>
      <c r="J225" s="320"/>
      <c r="K225" s="286"/>
      <c r="L225" s="81"/>
      <c r="M225" s="81"/>
      <c r="N225" s="23"/>
      <c r="O225" s="23"/>
    </row>
    <row r="226" spans="1:15" ht="15.95" customHeight="1" x14ac:dyDescent="0.2">
      <c r="A226" s="10"/>
      <c r="B226" s="10"/>
      <c r="D226" s="131" t="s">
        <v>12</v>
      </c>
      <c r="E226" s="286">
        <f>SUM(G226,K226)</f>
        <v>583760</v>
      </c>
      <c r="F226" s="286"/>
      <c r="G226" s="286"/>
      <c r="H226" s="287"/>
      <c r="I226" s="287"/>
      <c r="J226" s="320"/>
      <c r="K226" s="286">
        <v>583760</v>
      </c>
      <c r="L226" s="81"/>
      <c r="M226" s="81"/>
      <c r="N226" s="23"/>
      <c r="O226" s="23"/>
    </row>
    <row r="227" spans="1:15" ht="21" customHeight="1" x14ac:dyDescent="0.2">
      <c r="A227" s="179"/>
      <c r="B227" s="13"/>
      <c r="C227" s="159"/>
      <c r="D227" s="140" t="s">
        <v>15</v>
      </c>
      <c r="E227" s="313">
        <f>SUM(G227,K227)</f>
        <v>1962000</v>
      </c>
      <c r="F227" s="313"/>
      <c r="G227" s="313"/>
      <c r="H227" s="316"/>
      <c r="I227" s="316"/>
      <c r="J227" s="246"/>
      <c r="K227" s="313">
        <v>1962000</v>
      </c>
      <c r="L227" s="81"/>
      <c r="M227" s="81"/>
      <c r="N227" s="23"/>
      <c r="O227" s="23"/>
    </row>
    <row r="228" spans="1:15" ht="15.95" hidden="1" customHeight="1" x14ac:dyDescent="0.2">
      <c r="A228" s="300"/>
      <c r="B228" s="300">
        <v>85226</v>
      </c>
      <c r="C228" s="303" t="s">
        <v>57</v>
      </c>
      <c r="D228" s="299" t="s">
        <v>7</v>
      </c>
      <c r="E228" s="340">
        <v>0</v>
      </c>
      <c r="F228" s="340">
        <v>0</v>
      </c>
      <c r="G228" s="340">
        <v>0</v>
      </c>
      <c r="H228" s="341"/>
      <c r="I228" s="341"/>
      <c r="J228" s="327"/>
      <c r="K228" s="340">
        <v>0</v>
      </c>
      <c r="L228" s="96"/>
      <c r="M228" s="96"/>
      <c r="N228" s="8"/>
      <c r="O228" s="8"/>
    </row>
    <row r="229" spans="1:15" ht="15.95" hidden="1" customHeight="1" x14ac:dyDescent="0.2">
      <c r="A229" s="300"/>
      <c r="B229" s="300"/>
      <c r="C229" s="303"/>
      <c r="D229" s="304" t="s">
        <v>8</v>
      </c>
      <c r="E229" s="329"/>
      <c r="F229" s="329"/>
      <c r="G229" s="329"/>
      <c r="H229" s="330"/>
      <c r="I229" s="330"/>
      <c r="J229" s="327"/>
      <c r="K229" s="329"/>
      <c r="L229" s="22"/>
      <c r="M229" s="22"/>
      <c r="N229" s="23"/>
      <c r="O229" s="23"/>
    </row>
    <row r="230" spans="1:15" ht="15" hidden="1" customHeight="1" x14ac:dyDescent="0.2">
      <c r="A230" s="305"/>
      <c r="B230" s="300"/>
      <c r="C230" s="303"/>
      <c r="D230" s="306" t="s">
        <v>12</v>
      </c>
      <c r="E230" s="329"/>
      <c r="F230" s="329"/>
      <c r="G230" s="329"/>
      <c r="H230" s="330"/>
      <c r="I230" s="330"/>
      <c r="J230" s="327"/>
      <c r="K230" s="329"/>
      <c r="L230" s="22"/>
      <c r="M230" s="22"/>
      <c r="N230" s="23"/>
      <c r="O230" s="23"/>
    </row>
    <row r="231" spans="1:15" ht="15.95" hidden="1" customHeight="1" x14ac:dyDescent="0.2">
      <c r="A231" s="305"/>
      <c r="B231" s="300"/>
      <c r="C231" s="303"/>
      <c r="D231" s="306" t="s">
        <v>15</v>
      </c>
      <c r="E231" s="329">
        <f>SUM(G231,K231)</f>
        <v>0</v>
      </c>
      <c r="F231" s="329"/>
      <c r="G231" s="329"/>
      <c r="H231" s="330"/>
      <c r="I231" s="330"/>
      <c r="J231" s="327"/>
      <c r="K231" s="329"/>
      <c r="L231" s="22"/>
      <c r="M231" s="22"/>
      <c r="N231" s="23"/>
      <c r="O231" s="23"/>
    </row>
    <row r="232" spans="1:15" ht="31.5" customHeight="1" x14ac:dyDescent="0.2">
      <c r="A232" s="75"/>
      <c r="B232" s="160">
        <v>85228</v>
      </c>
      <c r="C232" s="264" t="s">
        <v>58</v>
      </c>
      <c r="D232" s="8" t="s">
        <v>7</v>
      </c>
      <c r="E232" s="291">
        <f>SUM(E234)</f>
        <v>20281024</v>
      </c>
      <c r="F232" s="291">
        <v>0</v>
      </c>
      <c r="G232" s="291">
        <f t="shared" ref="G232:M232" si="72">SUM(G234)</f>
        <v>0</v>
      </c>
      <c r="H232" s="323">
        <f t="shared" si="72"/>
        <v>0</v>
      </c>
      <c r="I232" s="323">
        <f t="shared" si="72"/>
        <v>0</v>
      </c>
      <c r="J232" s="314"/>
      <c r="K232" s="291">
        <f t="shared" si="72"/>
        <v>20281024</v>
      </c>
      <c r="L232" s="97">
        <f t="shared" si="72"/>
        <v>0</v>
      </c>
      <c r="M232" s="97">
        <f t="shared" si="72"/>
        <v>0</v>
      </c>
      <c r="N232" s="8"/>
      <c r="O232" s="8"/>
    </row>
    <row r="233" spans="1:15" ht="15.95" customHeight="1" x14ac:dyDescent="0.2">
      <c r="A233" s="10"/>
      <c r="B233" s="10"/>
      <c r="D233" s="149" t="s">
        <v>8</v>
      </c>
      <c r="E233" s="286"/>
      <c r="F233" s="286"/>
      <c r="G233" s="286"/>
      <c r="H233" s="287"/>
      <c r="I233" s="287"/>
      <c r="J233" s="320"/>
      <c r="K233" s="286"/>
      <c r="L233" s="81"/>
      <c r="M233" s="81"/>
      <c r="N233" s="23"/>
      <c r="O233" s="23"/>
    </row>
    <row r="234" spans="1:15" ht="20.25" customHeight="1" x14ac:dyDescent="0.2">
      <c r="A234" s="157"/>
      <c r="B234" s="10"/>
      <c r="D234" s="131" t="s">
        <v>12</v>
      </c>
      <c r="E234" s="286">
        <f>SUM(G234,K234)</f>
        <v>20281024</v>
      </c>
      <c r="F234" s="286"/>
      <c r="G234" s="286"/>
      <c r="H234" s="287"/>
      <c r="I234" s="287"/>
      <c r="J234" s="320"/>
      <c r="K234" s="286">
        <v>20281024</v>
      </c>
      <c r="L234" s="81"/>
      <c r="M234" s="81"/>
      <c r="N234" s="23"/>
      <c r="O234" s="23"/>
    </row>
    <row r="235" spans="1:15" ht="15.95" hidden="1" customHeight="1" x14ac:dyDescent="0.2">
      <c r="A235" s="10"/>
      <c r="B235" s="75">
        <v>85231</v>
      </c>
      <c r="C235" s="158" t="s">
        <v>115</v>
      </c>
      <c r="D235" s="8" t="s">
        <v>7</v>
      </c>
      <c r="E235" s="289">
        <f>SUM(E237)</f>
        <v>0</v>
      </c>
      <c r="F235" s="289">
        <v>0</v>
      </c>
      <c r="G235" s="289">
        <v>0</v>
      </c>
      <c r="H235" s="332"/>
      <c r="I235" s="332"/>
      <c r="J235" s="314"/>
      <c r="K235" s="289">
        <f>SUM(K237)</f>
        <v>0</v>
      </c>
      <c r="L235" s="97">
        <f>SUM(L237)</f>
        <v>0</v>
      </c>
      <c r="M235" s="97">
        <f>SUM(M237)</f>
        <v>0</v>
      </c>
      <c r="N235" s="8"/>
      <c r="O235" s="8"/>
    </row>
    <row r="236" spans="1:15" ht="15.95" hidden="1" customHeight="1" x14ac:dyDescent="0.2">
      <c r="A236" s="10"/>
      <c r="B236" s="10"/>
      <c r="D236" s="149" t="s">
        <v>8</v>
      </c>
      <c r="E236" s="244"/>
      <c r="F236" s="244"/>
      <c r="G236" s="244"/>
      <c r="H236" s="331"/>
      <c r="I236" s="331"/>
      <c r="J236" s="320"/>
      <c r="K236" s="244"/>
      <c r="L236" s="81"/>
      <c r="M236" s="81"/>
      <c r="N236" s="23"/>
      <c r="O236" s="23"/>
    </row>
    <row r="237" spans="1:15" ht="15.95" hidden="1" customHeight="1" x14ac:dyDescent="0.2">
      <c r="A237" s="10"/>
      <c r="B237" s="10"/>
      <c r="D237" s="131" t="s">
        <v>12</v>
      </c>
      <c r="E237" s="244">
        <f>SUM(G237,K237)</f>
        <v>0</v>
      </c>
      <c r="F237" s="244"/>
      <c r="G237" s="244"/>
      <c r="H237" s="331"/>
      <c r="I237" s="331"/>
      <c r="J237" s="320"/>
      <c r="K237" s="244"/>
      <c r="L237" s="117"/>
      <c r="M237" s="81"/>
      <c r="N237" s="23"/>
      <c r="O237" s="23"/>
    </row>
    <row r="238" spans="1:15" ht="15.95" hidden="1" customHeight="1" x14ac:dyDescent="0.2">
      <c r="A238" s="10"/>
      <c r="B238" s="75">
        <v>85232</v>
      </c>
      <c r="C238" s="158" t="s">
        <v>112</v>
      </c>
      <c r="D238" s="167" t="s">
        <v>7</v>
      </c>
      <c r="E238" s="289">
        <f>SUM(E240)</f>
        <v>0</v>
      </c>
      <c r="F238" s="289"/>
      <c r="G238" s="289"/>
      <c r="H238" s="332"/>
      <c r="I238" s="332"/>
      <c r="J238" s="314"/>
      <c r="K238" s="289">
        <f>SUM(K240)</f>
        <v>0</v>
      </c>
      <c r="L238" s="133">
        <f>SUM(L240)</f>
        <v>0</v>
      </c>
      <c r="M238" s="97">
        <f>SUM(M240)</f>
        <v>0</v>
      </c>
      <c r="N238" s="8"/>
      <c r="O238" s="8"/>
    </row>
    <row r="239" spans="1:15" ht="15.95" hidden="1" customHeight="1" x14ac:dyDescent="0.2">
      <c r="A239" s="10"/>
      <c r="B239" s="10"/>
      <c r="D239" s="131" t="s">
        <v>8</v>
      </c>
      <c r="E239" s="244"/>
      <c r="F239" s="244"/>
      <c r="G239" s="244"/>
      <c r="H239" s="331"/>
      <c r="I239" s="331"/>
      <c r="J239" s="320"/>
      <c r="K239" s="244"/>
      <c r="L239" s="117"/>
      <c r="M239" s="81"/>
      <c r="N239" s="23"/>
      <c r="O239" s="23"/>
    </row>
    <row r="240" spans="1:15" ht="15.95" hidden="1" customHeight="1" x14ac:dyDescent="0.2">
      <c r="A240" s="10"/>
      <c r="B240" s="10"/>
      <c r="D240" s="131" t="s">
        <v>12</v>
      </c>
      <c r="E240" s="244">
        <f>SUM(G240,K240)</f>
        <v>0</v>
      </c>
      <c r="F240" s="244"/>
      <c r="G240" s="244"/>
      <c r="H240" s="331"/>
      <c r="I240" s="331"/>
      <c r="J240" s="320"/>
      <c r="K240" s="244"/>
      <c r="L240" s="117"/>
      <c r="M240" s="81"/>
      <c r="N240" s="23"/>
      <c r="O240" s="23"/>
    </row>
    <row r="241" spans="1:15" ht="15.95" customHeight="1" x14ac:dyDescent="0.2">
      <c r="A241" s="10"/>
      <c r="B241" s="75">
        <v>85295</v>
      </c>
      <c r="C241" s="158" t="s">
        <v>14</v>
      </c>
      <c r="D241" s="130" t="s">
        <v>7</v>
      </c>
      <c r="E241" s="291">
        <f>SUM(E243:E244)</f>
        <v>6774338</v>
      </c>
      <c r="F241" s="291">
        <v>0</v>
      </c>
      <c r="G241" s="291">
        <f t="shared" ref="G241:I241" si="73">SUM(G243)</f>
        <v>0</v>
      </c>
      <c r="H241" s="323">
        <f t="shared" si="73"/>
        <v>0</v>
      </c>
      <c r="I241" s="323">
        <f t="shared" si="73"/>
        <v>0</v>
      </c>
      <c r="J241" s="314"/>
      <c r="K241" s="291">
        <f>SUM(K243:K244)</f>
        <v>6774338</v>
      </c>
      <c r="L241" s="97">
        <f t="shared" ref="L241:M241" si="74">SUM(L243:L244)</f>
        <v>0</v>
      </c>
      <c r="M241" s="97">
        <f t="shared" si="74"/>
        <v>0</v>
      </c>
      <c r="N241" s="8"/>
      <c r="O241" s="8"/>
    </row>
    <row r="242" spans="1:15" ht="15.95" customHeight="1" x14ac:dyDescent="0.2">
      <c r="A242" s="10"/>
      <c r="B242" s="10"/>
      <c r="D242" s="149" t="s">
        <v>8</v>
      </c>
      <c r="E242" s="286"/>
      <c r="F242" s="286"/>
      <c r="G242" s="286"/>
      <c r="H242" s="287"/>
      <c r="I242" s="287"/>
      <c r="J242" s="320"/>
      <c r="K242" s="286"/>
      <c r="L242" s="81"/>
      <c r="M242" s="81"/>
      <c r="N242" s="23"/>
      <c r="O242" s="23"/>
    </row>
    <row r="243" spans="1:15" ht="15.95" customHeight="1" x14ac:dyDescent="0.2">
      <c r="A243" s="157"/>
      <c r="B243" s="10"/>
      <c r="D243" s="131" t="s">
        <v>12</v>
      </c>
      <c r="E243" s="286">
        <f>SUM(G243,K243)</f>
        <v>5962507</v>
      </c>
      <c r="F243" s="286"/>
      <c r="G243" s="286"/>
      <c r="H243" s="287"/>
      <c r="I243" s="287"/>
      <c r="J243" s="320"/>
      <c r="K243" s="286">
        <f>5167357+795150</f>
        <v>5962507</v>
      </c>
      <c r="L243" s="81"/>
      <c r="M243" s="81"/>
      <c r="N243" s="23"/>
      <c r="O243" s="23"/>
    </row>
    <row r="244" spans="1:15" ht="15.95" customHeight="1" thickBot="1" x14ac:dyDescent="0.25">
      <c r="A244" s="168"/>
      <c r="B244" s="36"/>
      <c r="C244" s="169"/>
      <c r="D244" s="170" t="s">
        <v>15</v>
      </c>
      <c r="E244" s="286">
        <f>SUM(G244,K244)</f>
        <v>811831</v>
      </c>
      <c r="F244" s="244"/>
      <c r="G244" s="244"/>
      <c r="H244" s="331"/>
      <c r="I244" s="331"/>
      <c r="J244" s="288"/>
      <c r="K244" s="244">
        <f>768177+43654</f>
        <v>811831</v>
      </c>
      <c r="L244" s="81"/>
      <c r="M244" s="81"/>
      <c r="N244" s="23"/>
      <c r="O244" s="23"/>
    </row>
    <row r="245" spans="1:15" ht="28.5" x14ac:dyDescent="0.2">
      <c r="A245" s="171">
        <v>853</v>
      </c>
      <c r="B245" s="100"/>
      <c r="C245" s="180" t="s">
        <v>59</v>
      </c>
      <c r="D245" s="173" t="s">
        <v>7</v>
      </c>
      <c r="E245" s="318">
        <f>SUM(E247:E248)</f>
        <v>21097694</v>
      </c>
      <c r="F245" s="318">
        <v>0</v>
      </c>
      <c r="G245" s="318">
        <f t="shared" ref="G245:M245" si="75">SUM(G247:G248)</f>
        <v>1769444</v>
      </c>
      <c r="H245" s="318">
        <f t="shared" si="75"/>
        <v>0</v>
      </c>
      <c r="I245" s="318">
        <f t="shared" si="75"/>
        <v>0</v>
      </c>
      <c r="J245" s="318"/>
      <c r="K245" s="318">
        <f t="shared" si="75"/>
        <v>19328250</v>
      </c>
      <c r="L245" s="104">
        <f t="shared" si="75"/>
        <v>0</v>
      </c>
      <c r="M245" s="104">
        <f t="shared" si="75"/>
        <v>0</v>
      </c>
      <c r="N245" s="88"/>
      <c r="O245" s="88"/>
    </row>
    <row r="246" spans="1:15" ht="15.95" customHeight="1" x14ac:dyDescent="0.2">
      <c r="A246" s="261"/>
      <c r="B246" s="10"/>
      <c r="D246" s="149" t="s">
        <v>8</v>
      </c>
      <c r="E246" s="286"/>
      <c r="F246" s="286"/>
      <c r="G246" s="286"/>
      <c r="H246" s="287"/>
      <c r="I246" s="287"/>
      <c r="J246" s="320"/>
      <c r="K246" s="286"/>
      <c r="L246" s="22"/>
      <c r="M246" s="22"/>
      <c r="N246" s="23"/>
      <c r="O246" s="23"/>
    </row>
    <row r="247" spans="1:15" ht="15.95" customHeight="1" x14ac:dyDescent="0.2">
      <c r="A247" s="157"/>
      <c r="B247" s="10"/>
      <c r="D247" s="131" t="s">
        <v>12</v>
      </c>
      <c r="E247" s="286">
        <f>SUM(E251,E260,E264,E254,E257)</f>
        <v>19328250</v>
      </c>
      <c r="F247" s="286">
        <v>0</v>
      </c>
      <c r="G247" s="286">
        <f t="shared" ref="G247:M247" si="76">SUM(G251,G260,G264,G254,G257)</f>
        <v>0</v>
      </c>
      <c r="H247" s="286">
        <f t="shared" si="76"/>
        <v>0</v>
      </c>
      <c r="I247" s="286">
        <f t="shared" si="76"/>
        <v>0</v>
      </c>
      <c r="J247" s="288"/>
      <c r="K247" s="286">
        <f>SUM(K251,K260,K264,K254,K257)</f>
        <v>19328250</v>
      </c>
      <c r="L247" s="81">
        <f>SUM(L251,L260,L264,L254,L257)</f>
        <v>0</v>
      </c>
      <c r="M247" s="81">
        <f t="shared" si="76"/>
        <v>0</v>
      </c>
      <c r="N247" s="23"/>
      <c r="O247" s="23"/>
    </row>
    <row r="248" spans="1:15" ht="15.95" customHeight="1" x14ac:dyDescent="0.2">
      <c r="A248" s="157"/>
      <c r="B248" s="10"/>
      <c r="D248" s="131" t="s">
        <v>15</v>
      </c>
      <c r="E248" s="286">
        <f>SUM(E261,E265)</f>
        <v>1769444</v>
      </c>
      <c r="F248" s="286">
        <v>0</v>
      </c>
      <c r="G248" s="286">
        <f t="shared" ref="G248:M248" si="77">SUM(G261,G265)</f>
        <v>1769444</v>
      </c>
      <c r="H248" s="286">
        <f t="shared" si="77"/>
        <v>0</v>
      </c>
      <c r="I248" s="286">
        <f t="shared" si="77"/>
        <v>0</v>
      </c>
      <c r="J248" s="288"/>
      <c r="K248" s="286">
        <f t="shared" si="77"/>
        <v>0</v>
      </c>
      <c r="L248" s="81">
        <f t="shared" si="77"/>
        <v>0</v>
      </c>
      <c r="M248" s="81">
        <f t="shared" si="77"/>
        <v>0</v>
      </c>
      <c r="N248" s="23"/>
      <c r="O248" s="23"/>
    </row>
    <row r="249" spans="1:15" ht="15.95" hidden="1" customHeight="1" x14ac:dyDescent="0.2">
      <c r="A249" s="10"/>
      <c r="B249" s="75">
        <v>85305</v>
      </c>
      <c r="C249" s="158" t="s">
        <v>51</v>
      </c>
      <c r="D249" s="8" t="s">
        <v>7</v>
      </c>
      <c r="E249" s="289">
        <f>SUM(E251)</f>
        <v>0</v>
      </c>
      <c r="F249" s="289"/>
      <c r="G249" s="289">
        <f t="shared" ref="G249:M249" si="78">SUM(G251)</f>
        <v>0</v>
      </c>
      <c r="H249" s="332">
        <f t="shared" si="78"/>
        <v>0</v>
      </c>
      <c r="I249" s="332">
        <f t="shared" si="78"/>
        <v>0</v>
      </c>
      <c r="J249" s="291"/>
      <c r="K249" s="289">
        <f t="shared" si="78"/>
        <v>0</v>
      </c>
      <c r="L249" s="133">
        <f t="shared" si="78"/>
        <v>0</v>
      </c>
      <c r="M249" s="133">
        <f t="shared" si="78"/>
        <v>0</v>
      </c>
      <c r="N249" s="8"/>
      <c r="O249" s="8"/>
    </row>
    <row r="250" spans="1:15" ht="15.95" hidden="1" customHeight="1" x14ac:dyDescent="0.2">
      <c r="A250" s="10"/>
      <c r="B250" s="10"/>
      <c r="D250" s="149" t="s">
        <v>8</v>
      </c>
      <c r="E250" s="244"/>
      <c r="F250" s="244"/>
      <c r="G250" s="244"/>
      <c r="H250" s="331"/>
      <c r="I250" s="331"/>
      <c r="J250" s="288"/>
      <c r="K250" s="244"/>
      <c r="L250" s="22"/>
      <c r="M250" s="22"/>
      <c r="N250" s="23"/>
      <c r="O250" s="23"/>
    </row>
    <row r="251" spans="1:15" ht="15.95" hidden="1" customHeight="1" x14ac:dyDescent="0.2">
      <c r="A251" s="10"/>
      <c r="B251" s="13"/>
      <c r="C251" s="159"/>
      <c r="D251" s="140" t="s">
        <v>12</v>
      </c>
      <c r="E251" s="317">
        <f>SUM(G251,K251)</f>
        <v>0</v>
      </c>
      <c r="F251" s="317"/>
      <c r="G251" s="317"/>
      <c r="H251" s="333"/>
      <c r="I251" s="333"/>
      <c r="J251" s="254"/>
      <c r="K251" s="317"/>
      <c r="L251" s="106"/>
      <c r="M251" s="106"/>
      <c r="N251" s="93"/>
      <c r="O251" s="93"/>
    </row>
    <row r="252" spans="1:15" ht="15.95" hidden="1" customHeight="1" x14ac:dyDescent="0.2">
      <c r="A252" s="10"/>
      <c r="B252" s="75">
        <v>85306</v>
      </c>
      <c r="C252" s="158" t="s">
        <v>88</v>
      </c>
      <c r="D252" s="8" t="s">
        <v>7</v>
      </c>
      <c r="E252" s="289">
        <f>SUM(E254)</f>
        <v>0</v>
      </c>
      <c r="F252" s="289"/>
      <c r="G252" s="289">
        <f t="shared" ref="G252:M252" si="79">SUM(G254)</f>
        <v>0</v>
      </c>
      <c r="H252" s="332">
        <f t="shared" si="79"/>
        <v>0</v>
      </c>
      <c r="I252" s="332">
        <f t="shared" si="79"/>
        <v>0</v>
      </c>
      <c r="J252" s="291"/>
      <c r="K252" s="289">
        <f t="shared" si="79"/>
        <v>0</v>
      </c>
      <c r="L252" s="133">
        <f t="shared" si="79"/>
        <v>0</v>
      </c>
      <c r="M252" s="133">
        <f t="shared" si="79"/>
        <v>0</v>
      </c>
      <c r="N252" s="8"/>
      <c r="O252" s="8"/>
    </row>
    <row r="253" spans="1:15" ht="15.95" hidden="1" customHeight="1" x14ac:dyDescent="0.2">
      <c r="A253" s="10"/>
      <c r="B253" s="10"/>
      <c r="D253" s="149" t="s">
        <v>8</v>
      </c>
      <c r="E253" s="244"/>
      <c r="F253" s="244"/>
      <c r="G253" s="244"/>
      <c r="H253" s="331"/>
      <c r="I253" s="331"/>
      <c r="J253" s="288"/>
      <c r="K253" s="244"/>
      <c r="L253" s="22"/>
      <c r="M253" s="22"/>
      <c r="N253" s="23"/>
      <c r="O253" s="23"/>
    </row>
    <row r="254" spans="1:15" ht="15.95" hidden="1" customHeight="1" x14ac:dyDescent="0.2">
      <c r="A254" s="10"/>
      <c r="B254" s="13"/>
      <c r="C254" s="159"/>
      <c r="D254" s="140" t="s">
        <v>12</v>
      </c>
      <c r="E254" s="317">
        <f>SUM(G254,K254)</f>
        <v>0</v>
      </c>
      <c r="F254" s="317"/>
      <c r="G254" s="317"/>
      <c r="H254" s="333"/>
      <c r="I254" s="333"/>
      <c r="J254" s="254"/>
      <c r="K254" s="317"/>
      <c r="L254" s="106"/>
      <c r="M254" s="106"/>
      <c r="N254" s="93"/>
      <c r="O254" s="93"/>
    </row>
    <row r="255" spans="1:15" ht="15.95" hidden="1" customHeight="1" x14ac:dyDescent="0.2">
      <c r="A255" s="10"/>
      <c r="B255" s="75">
        <v>85307</v>
      </c>
      <c r="C255" s="158" t="s">
        <v>89</v>
      </c>
      <c r="D255" s="8" t="s">
        <v>7</v>
      </c>
      <c r="E255" s="244">
        <f>SUM(E257)</f>
        <v>0</v>
      </c>
      <c r="F255" s="244"/>
      <c r="G255" s="244">
        <f t="shared" ref="G255:M255" si="80">SUM(G257)</f>
        <v>0</v>
      </c>
      <c r="H255" s="331">
        <f t="shared" si="80"/>
        <v>0</v>
      </c>
      <c r="I255" s="331">
        <f t="shared" si="80"/>
        <v>0</v>
      </c>
      <c r="J255" s="288"/>
      <c r="K255" s="244">
        <f t="shared" si="80"/>
        <v>0</v>
      </c>
      <c r="L255" s="117">
        <f t="shared" si="80"/>
        <v>0</v>
      </c>
      <c r="M255" s="117">
        <f t="shared" si="80"/>
        <v>0</v>
      </c>
      <c r="N255" s="23"/>
      <c r="O255" s="23"/>
    </row>
    <row r="256" spans="1:15" ht="15.95" hidden="1" customHeight="1" x14ac:dyDescent="0.2">
      <c r="A256" s="10"/>
      <c r="B256" s="10"/>
      <c r="D256" s="149" t="s">
        <v>8</v>
      </c>
      <c r="E256" s="244"/>
      <c r="F256" s="244"/>
      <c r="G256" s="244"/>
      <c r="H256" s="331"/>
      <c r="I256" s="331"/>
      <c r="J256" s="288"/>
      <c r="K256" s="244"/>
      <c r="L256" s="22"/>
      <c r="M256" s="81"/>
      <c r="N256" s="23"/>
      <c r="O256" s="23"/>
    </row>
    <row r="257" spans="1:15" ht="15.95" hidden="1" customHeight="1" x14ac:dyDescent="0.2">
      <c r="A257" s="10"/>
      <c r="B257" s="10"/>
      <c r="D257" s="140" t="s">
        <v>12</v>
      </c>
      <c r="E257" s="244">
        <f>SUM(G257,K257)</f>
        <v>0</v>
      </c>
      <c r="F257" s="244"/>
      <c r="G257" s="244"/>
      <c r="H257" s="331"/>
      <c r="I257" s="331"/>
      <c r="J257" s="288"/>
      <c r="K257" s="244"/>
      <c r="L257" s="81"/>
      <c r="M257" s="81"/>
      <c r="N257" s="23"/>
      <c r="O257" s="23"/>
    </row>
    <row r="258" spans="1:15" ht="32.25" customHeight="1" x14ac:dyDescent="0.2">
      <c r="A258" s="10"/>
      <c r="B258" s="75">
        <v>85311</v>
      </c>
      <c r="C258" s="174" t="s">
        <v>60</v>
      </c>
      <c r="D258" s="130" t="s">
        <v>7</v>
      </c>
      <c r="E258" s="289">
        <f>SUM(E260:E261)</f>
        <v>9622044</v>
      </c>
      <c r="F258" s="289">
        <v>0</v>
      </c>
      <c r="G258" s="289">
        <f t="shared" ref="G258:M258" si="81">SUM(G260:G261)</f>
        <v>1769444</v>
      </c>
      <c r="H258" s="289">
        <f t="shared" si="81"/>
        <v>0</v>
      </c>
      <c r="I258" s="289">
        <f t="shared" si="81"/>
        <v>0</v>
      </c>
      <c r="J258" s="314"/>
      <c r="K258" s="289">
        <f t="shared" si="81"/>
        <v>7852600</v>
      </c>
      <c r="L258" s="97">
        <f t="shared" si="81"/>
        <v>0</v>
      </c>
      <c r="M258" s="97">
        <f t="shared" si="81"/>
        <v>0</v>
      </c>
      <c r="N258" s="8"/>
      <c r="O258" s="8"/>
    </row>
    <row r="259" spans="1:15" ht="17.25" customHeight="1" x14ac:dyDescent="0.2">
      <c r="A259" s="10"/>
      <c r="B259" s="10"/>
      <c r="D259" s="149" t="s">
        <v>8</v>
      </c>
      <c r="E259" s="244"/>
      <c r="F259" s="244"/>
      <c r="G259" s="244"/>
      <c r="H259" s="331"/>
      <c r="I259" s="331"/>
      <c r="J259" s="320"/>
      <c r="K259" s="244"/>
      <c r="L259" s="22"/>
      <c r="M259" s="22"/>
      <c r="N259" s="23"/>
      <c r="O259" s="23"/>
    </row>
    <row r="260" spans="1:15" ht="15.95" customHeight="1" x14ac:dyDescent="0.2">
      <c r="A260" s="10"/>
      <c r="B260" s="10"/>
      <c r="D260" s="131" t="s">
        <v>12</v>
      </c>
      <c r="E260" s="244">
        <f>SUM(G260,K260)</f>
        <v>7852600</v>
      </c>
      <c r="F260" s="244"/>
      <c r="G260" s="244"/>
      <c r="H260" s="331"/>
      <c r="I260" s="331"/>
      <c r="J260" s="320"/>
      <c r="K260" s="244">
        <f>7354600+498000</f>
        <v>7852600</v>
      </c>
      <c r="L260" s="81"/>
      <c r="M260" s="81"/>
      <c r="N260" s="23"/>
      <c r="O260" s="23"/>
    </row>
    <row r="261" spans="1:15" ht="15.95" customHeight="1" x14ac:dyDescent="0.2">
      <c r="A261" s="10"/>
      <c r="B261" s="10"/>
      <c r="D261" s="140" t="s">
        <v>15</v>
      </c>
      <c r="E261" s="244">
        <f>SUM(G261,K261)</f>
        <v>1769444</v>
      </c>
      <c r="F261" s="244"/>
      <c r="G261" s="244">
        <v>1769444</v>
      </c>
      <c r="H261" s="244"/>
      <c r="I261" s="244"/>
      <c r="J261" s="246"/>
      <c r="K261" s="244"/>
      <c r="L261" s="81"/>
      <c r="M261" s="81"/>
      <c r="N261" s="23"/>
      <c r="O261" s="23"/>
    </row>
    <row r="262" spans="1:15" ht="15.95" customHeight="1" x14ac:dyDescent="0.2">
      <c r="A262" s="10"/>
      <c r="B262" s="160">
        <v>85395</v>
      </c>
      <c r="C262" s="166" t="s">
        <v>14</v>
      </c>
      <c r="D262" s="8" t="s">
        <v>7</v>
      </c>
      <c r="E262" s="291">
        <f>SUM(E264:E265)</f>
        <v>11475650</v>
      </c>
      <c r="F262" s="291">
        <v>0</v>
      </c>
      <c r="G262" s="291">
        <f t="shared" ref="G262:M262" si="82">SUM(G264:G265)</f>
        <v>0</v>
      </c>
      <c r="H262" s="323">
        <f t="shared" si="82"/>
        <v>0</v>
      </c>
      <c r="I262" s="291">
        <f t="shared" si="82"/>
        <v>0</v>
      </c>
      <c r="J262" s="288"/>
      <c r="K262" s="291">
        <f t="shared" si="82"/>
        <v>11475650</v>
      </c>
      <c r="L262" s="127">
        <f t="shared" si="82"/>
        <v>0</v>
      </c>
      <c r="M262" s="127">
        <f t="shared" si="82"/>
        <v>0</v>
      </c>
      <c r="N262" s="8"/>
      <c r="O262" s="8"/>
    </row>
    <row r="263" spans="1:15" ht="15.95" customHeight="1" x14ac:dyDescent="0.2">
      <c r="A263" s="10"/>
      <c r="B263" s="10"/>
      <c r="D263" s="149" t="s">
        <v>8</v>
      </c>
      <c r="E263" s="287"/>
      <c r="F263" s="286"/>
      <c r="G263" s="286"/>
      <c r="H263" s="287"/>
      <c r="I263" s="287"/>
      <c r="J263" s="288"/>
      <c r="K263" s="287"/>
      <c r="L263" s="22"/>
      <c r="M263" s="22"/>
      <c r="N263" s="23"/>
      <c r="O263" s="23"/>
    </row>
    <row r="264" spans="1:15" ht="17.25" customHeight="1" x14ac:dyDescent="0.2">
      <c r="A264" s="157"/>
      <c r="B264" s="10"/>
      <c r="D264" s="131" t="s">
        <v>12</v>
      </c>
      <c r="E264" s="286">
        <f>SUM(G264,K264)</f>
        <v>11475650</v>
      </c>
      <c r="F264" s="286"/>
      <c r="G264" s="286"/>
      <c r="H264" s="287"/>
      <c r="I264" s="286"/>
      <c r="J264" s="288"/>
      <c r="K264" s="286">
        <f>11474350+1300</f>
        <v>11475650</v>
      </c>
      <c r="L264" s="81"/>
      <c r="M264" s="81"/>
      <c r="N264" s="23"/>
      <c r="O264" s="23"/>
    </row>
    <row r="265" spans="1:15" ht="15.95" hidden="1" customHeight="1" x14ac:dyDescent="0.2">
      <c r="A265" s="157"/>
      <c r="B265" s="10"/>
      <c r="D265" s="131" t="s">
        <v>15</v>
      </c>
      <c r="E265" s="286">
        <f>SUM(G265,K265)</f>
        <v>0</v>
      </c>
      <c r="F265" s="286"/>
      <c r="G265" s="286"/>
      <c r="H265" s="287"/>
      <c r="I265" s="287"/>
      <c r="J265" s="286"/>
      <c r="K265" s="286"/>
      <c r="L265" s="81"/>
      <c r="M265" s="81"/>
      <c r="N265" s="23"/>
      <c r="O265" s="23"/>
    </row>
    <row r="266" spans="1:15" ht="15.75" hidden="1" customHeight="1" x14ac:dyDescent="0.2">
      <c r="A266" s="157"/>
      <c r="B266" s="162">
        <v>85395</v>
      </c>
      <c r="C266" s="156" t="s">
        <v>14</v>
      </c>
      <c r="D266" s="23" t="s">
        <v>7</v>
      </c>
      <c r="E266" s="286"/>
      <c r="F266" s="286"/>
      <c r="G266" s="286"/>
      <c r="H266" s="287"/>
      <c r="I266" s="287"/>
      <c r="J266" s="286"/>
      <c r="K266" s="286"/>
      <c r="L266" s="22"/>
      <c r="M266" s="22"/>
      <c r="N266" s="23"/>
      <c r="O266" s="23"/>
    </row>
    <row r="267" spans="1:15" ht="16.5" hidden="1" customHeight="1" x14ac:dyDescent="0.2">
      <c r="A267" s="157"/>
      <c r="B267" s="10"/>
      <c r="D267" s="149" t="s">
        <v>8</v>
      </c>
      <c r="E267" s="286"/>
      <c r="F267" s="286"/>
      <c r="G267" s="286"/>
      <c r="H267" s="287"/>
      <c r="I267" s="287"/>
      <c r="J267" s="286"/>
      <c r="K267" s="286"/>
      <c r="L267" s="22"/>
      <c r="M267" s="22"/>
      <c r="N267" s="23"/>
      <c r="O267" s="23"/>
    </row>
    <row r="268" spans="1:15" ht="15.75" hidden="1" customHeight="1" x14ac:dyDescent="0.2">
      <c r="A268" s="157"/>
      <c r="B268" s="10"/>
      <c r="D268" s="131" t="s">
        <v>12</v>
      </c>
      <c r="E268" s="286"/>
      <c r="F268" s="286"/>
      <c r="G268" s="286"/>
      <c r="H268" s="287"/>
      <c r="I268" s="287"/>
      <c r="J268" s="286"/>
      <c r="K268" s="286"/>
      <c r="L268" s="22"/>
      <c r="M268" s="22"/>
      <c r="N268" s="23"/>
      <c r="O268" s="23"/>
    </row>
    <row r="269" spans="1:15" ht="15.75" hidden="1" customHeight="1" x14ac:dyDescent="0.2">
      <c r="A269" s="157"/>
      <c r="B269" s="10"/>
      <c r="D269" s="140" t="s">
        <v>15</v>
      </c>
      <c r="E269" s="286"/>
      <c r="F269" s="286"/>
      <c r="G269" s="286"/>
      <c r="H269" s="287"/>
      <c r="I269" s="287"/>
      <c r="J269" s="286"/>
      <c r="K269" s="286"/>
      <c r="L269" s="22"/>
      <c r="M269" s="22"/>
      <c r="N269" s="23"/>
      <c r="O269" s="23"/>
    </row>
    <row r="270" spans="1:15" ht="6" customHeight="1" thickBot="1" x14ac:dyDescent="0.25">
      <c r="A270" s="157"/>
      <c r="B270" s="10"/>
      <c r="D270" s="131"/>
      <c r="E270" s="286"/>
      <c r="F270" s="286"/>
      <c r="G270" s="286"/>
      <c r="H270" s="287"/>
      <c r="I270" s="287"/>
      <c r="J270" s="286"/>
      <c r="K270" s="286"/>
      <c r="L270" s="22"/>
      <c r="M270" s="22"/>
      <c r="N270" s="23"/>
      <c r="O270" s="23"/>
    </row>
    <row r="271" spans="1:15" ht="15.95" customHeight="1" x14ac:dyDescent="0.2">
      <c r="A271" s="171">
        <v>854</v>
      </c>
      <c r="B271" s="175"/>
      <c r="C271" s="172" t="s">
        <v>61</v>
      </c>
      <c r="D271" s="173" t="s">
        <v>7</v>
      </c>
      <c r="E271" s="318">
        <f>SUM(E273:E274)</f>
        <v>18450000</v>
      </c>
      <c r="F271" s="318">
        <v>0</v>
      </c>
      <c r="G271" s="318">
        <f t="shared" ref="G271:M271" si="83">SUM(G273:G274)</f>
        <v>18450000</v>
      </c>
      <c r="H271" s="319">
        <f t="shared" si="83"/>
        <v>0</v>
      </c>
      <c r="I271" s="318">
        <f t="shared" si="83"/>
        <v>0</v>
      </c>
      <c r="J271" s="318"/>
      <c r="K271" s="318">
        <f t="shared" si="83"/>
        <v>0</v>
      </c>
      <c r="L271" s="104">
        <f t="shared" si="83"/>
        <v>0</v>
      </c>
      <c r="M271" s="104">
        <f t="shared" si="83"/>
        <v>0</v>
      </c>
      <c r="N271" s="88"/>
      <c r="O271" s="88"/>
    </row>
    <row r="272" spans="1:15" ht="15.95" customHeight="1" x14ac:dyDescent="0.2">
      <c r="A272" s="261"/>
      <c r="B272" s="10"/>
      <c r="D272" s="149" t="s">
        <v>8</v>
      </c>
      <c r="E272" s="286"/>
      <c r="F272" s="286"/>
      <c r="G272" s="286"/>
      <c r="H272" s="287"/>
      <c r="I272" s="286"/>
      <c r="J272" s="326"/>
      <c r="K272" s="286"/>
      <c r="L272" s="81"/>
      <c r="M272" s="81"/>
      <c r="N272" s="23"/>
      <c r="O272" s="23"/>
    </row>
    <row r="273" spans="1:15" ht="15.95" customHeight="1" x14ac:dyDescent="0.2">
      <c r="A273" s="157"/>
      <c r="B273" s="10"/>
      <c r="D273" s="131" t="s">
        <v>12</v>
      </c>
      <c r="E273" s="288">
        <f>SUM(E286,E302)</f>
        <v>3050000</v>
      </c>
      <c r="F273" s="288">
        <v>0</v>
      </c>
      <c r="G273" s="288">
        <f>SUM(G286,G302)</f>
        <v>3050000</v>
      </c>
      <c r="H273" s="321">
        <f t="shared" ref="H273:M273" si="84">SUM(H286,H302)</f>
        <v>0</v>
      </c>
      <c r="I273" s="288">
        <f t="shared" si="84"/>
        <v>0</v>
      </c>
      <c r="J273" s="288"/>
      <c r="K273" s="288">
        <f t="shared" si="84"/>
        <v>0</v>
      </c>
      <c r="L273" s="81">
        <f t="shared" si="84"/>
        <v>0</v>
      </c>
      <c r="M273" s="81">
        <f t="shared" si="84"/>
        <v>0</v>
      </c>
      <c r="N273" s="23"/>
      <c r="O273" s="23"/>
    </row>
    <row r="274" spans="1:15" ht="15.95" customHeight="1" x14ac:dyDescent="0.2">
      <c r="A274" s="10"/>
      <c r="B274" s="13"/>
      <c r="C274" s="159"/>
      <c r="D274" s="140" t="s">
        <v>15</v>
      </c>
      <c r="E274" s="254">
        <f>SUM(E282,E291,E295,E308,E305,E287)</f>
        <v>15400000</v>
      </c>
      <c r="F274" s="254">
        <f t="shared" ref="F274" si="85">SUM(F282,F291,F295,F308,F305)</f>
        <v>0</v>
      </c>
      <c r="G274" s="254">
        <f>SUM(G282,G291,G295,G308,G305,G287)</f>
        <v>15400000</v>
      </c>
      <c r="H274" s="322">
        <f t="shared" ref="H274:I274" si="86">SUM(H282,H291,H295,H308,H305,H287)</f>
        <v>0</v>
      </c>
      <c r="I274" s="254">
        <f t="shared" si="86"/>
        <v>0</v>
      </c>
      <c r="J274" s="254"/>
      <c r="K274" s="254">
        <f>SUM(K282,K291,K295,K308,K305,K287,K311)</f>
        <v>0</v>
      </c>
      <c r="L274" s="148">
        <f t="shared" ref="L274:M274" si="87">SUM(L282,L291,L295,L308,L305,L287,L311)</f>
        <v>0</v>
      </c>
      <c r="M274" s="148">
        <f t="shared" si="87"/>
        <v>0</v>
      </c>
      <c r="N274" s="176"/>
      <c r="O274" s="176"/>
    </row>
    <row r="275" spans="1:15" ht="13.5" hidden="1" customHeight="1" x14ac:dyDescent="0.2">
      <c r="A275" s="157"/>
      <c r="B275" s="10">
        <v>85402</v>
      </c>
      <c r="C275" s="156" t="s">
        <v>62</v>
      </c>
      <c r="D275" s="155" t="s">
        <v>7</v>
      </c>
      <c r="E275" s="286"/>
      <c r="F275" s="286"/>
      <c r="G275" s="286"/>
      <c r="H275" s="287"/>
      <c r="I275" s="286"/>
      <c r="J275" s="288"/>
      <c r="K275" s="286"/>
      <c r="L275" s="81"/>
      <c r="M275" s="81"/>
      <c r="N275" s="23"/>
      <c r="O275" s="23"/>
    </row>
    <row r="276" spans="1:15" ht="15" hidden="1" customHeight="1" x14ac:dyDescent="0.2">
      <c r="A276" s="157"/>
      <c r="B276" s="10"/>
      <c r="D276" s="149" t="s">
        <v>8</v>
      </c>
      <c r="E276" s="286"/>
      <c r="F276" s="286"/>
      <c r="G276" s="286"/>
      <c r="H276" s="287"/>
      <c r="I276" s="286"/>
      <c r="J276" s="288"/>
      <c r="K276" s="286"/>
      <c r="L276" s="81"/>
      <c r="M276" s="81"/>
      <c r="N276" s="23"/>
      <c r="O276" s="23"/>
    </row>
    <row r="277" spans="1:15" ht="15" hidden="1" customHeight="1" x14ac:dyDescent="0.2">
      <c r="A277" s="157"/>
      <c r="B277" s="10"/>
      <c r="D277" s="131" t="s">
        <v>12</v>
      </c>
      <c r="E277" s="286"/>
      <c r="F277" s="286"/>
      <c r="G277" s="286"/>
      <c r="H277" s="287"/>
      <c r="I277" s="286"/>
      <c r="J277" s="288"/>
      <c r="K277" s="286"/>
      <c r="L277" s="81"/>
      <c r="M277" s="81"/>
      <c r="N277" s="23"/>
      <c r="O277" s="23"/>
    </row>
    <row r="278" spans="1:15" ht="12" hidden="1" customHeight="1" x14ac:dyDescent="0.2">
      <c r="A278" s="157"/>
      <c r="B278" s="10"/>
      <c r="D278" s="131" t="s">
        <v>15</v>
      </c>
      <c r="E278" s="286"/>
      <c r="F278" s="286"/>
      <c r="G278" s="286"/>
      <c r="H278" s="287"/>
      <c r="I278" s="286"/>
      <c r="J278" s="288"/>
      <c r="K278" s="286"/>
      <c r="L278" s="81"/>
      <c r="M278" s="81"/>
      <c r="N278" s="23"/>
      <c r="O278" s="23"/>
    </row>
    <row r="279" spans="1:15" ht="29.25" hidden="1" customHeight="1" x14ac:dyDescent="0.2">
      <c r="A279" s="157"/>
      <c r="B279" s="75">
        <v>85403</v>
      </c>
      <c r="C279" s="274" t="s">
        <v>63</v>
      </c>
      <c r="D279" s="130" t="s">
        <v>7</v>
      </c>
      <c r="E279" s="291">
        <f>SUM(E282)</f>
        <v>0</v>
      </c>
      <c r="F279" s="291">
        <v>0</v>
      </c>
      <c r="G279" s="291">
        <f t="shared" ref="G279:M279" si="88">SUM(G282)</f>
        <v>0</v>
      </c>
      <c r="H279" s="323">
        <f t="shared" si="88"/>
        <v>0</v>
      </c>
      <c r="I279" s="291">
        <f t="shared" si="88"/>
        <v>0</v>
      </c>
      <c r="J279" s="314"/>
      <c r="K279" s="291">
        <f t="shared" si="88"/>
        <v>0</v>
      </c>
      <c r="L279" s="97">
        <f t="shared" si="88"/>
        <v>0</v>
      </c>
      <c r="M279" s="97">
        <f t="shared" si="88"/>
        <v>0</v>
      </c>
      <c r="N279" s="8"/>
      <c r="O279" s="8"/>
    </row>
    <row r="280" spans="1:15" ht="15.95" hidden="1" customHeight="1" x14ac:dyDescent="0.2">
      <c r="A280" s="157"/>
      <c r="B280" s="10"/>
      <c r="D280" s="149" t="s">
        <v>8</v>
      </c>
      <c r="E280" s="286"/>
      <c r="F280" s="286"/>
      <c r="G280" s="286"/>
      <c r="H280" s="287"/>
      <c r="I280" s="286"/>
      <c r="J280" s="288"/>
      <c r="K280" s="286"/>
      <c r="L280" s="81"/>
      <c r="M280" s="81"/>
      <c r="N280" s="23"/>
      <c r="O280" s="23"/>
    </row>
    <row r="281" spans="1:15" ht="12" hidden="1" customHeight="1" x14ac:dyDescent="0.2">
      <c r="A281" s="157"/>
      <c r="B281" s="10"/>
      <c r="D281" s="131" t="s">
        <v>12</v>
      </c>
      <c r="E281" s="286"/>
      <c r="F281" s="286"/>
      <c r="G281" s="286"/>
      <c r="H281" s="287"/>
      <c r="I281" s="286"/>
      <c r="J281" s="288"/>
      <c r="K281" s="286"/>
      <c r="L281" s="81"/>
      <c r="M281" s="81"/>
      <c r="N281" s="23"/>
      <c r="O281" s="23"/>
    </row>
    <row r="282" spans="1:15" ht="15.95" hidden="1" customHeight="1" x14ac:dyDescent="0.2">
      <c r="A282" s="157"/>
      <c r="B282" s="13"/>
      <c r="C282" s="159"/>
      <c r="D282" s="140" t="s">
        <v>15</v>
      </c>
      <c r="E282" s="313">
        <f>SUM(G282,K282)</f>
        <v>0</v>
      </c>
      <c r="F282" s="313"/>
      <c r="G282" s="313"/>
      <c r="H282" s="316"/>
      <c r="I282" s="313"/>
      <c r="J282" s="288"/>
      <c r="K282" s="313"/>
      <c r="L282" s="81"/>
      <c r="M282" s="81"/>
      <c r="N282" s="23"/>
      <c r="O282" s="23"/>
    </row>
    <row r="283" spans="1:15" ht="15.75" hidden="1" customHeight="1" x14ac:dyDescent="0.2">
      <c r="A283" s="10"/>
      <c r="B283" s="10"/>
      <c r="D283" s="131" t="s">
        <v>15</v>
      </c>
      <c r="E283" s="286"/>
      <c r="F283" s="286"/>
      <c r="G283" s="286"/>
      <c r="H283" s="287"/>
      <c r="I283" s="287"/>
      <c r="J283" s="288"/>
      <c r="K283" s="286"/>
      <c r="L283" s="81"/>
      <c r="M283" s="81"/>
      <c r="N283" s="23"/>
      <c r="O283" s="23"/>
    </row>
    <row r="284" spans="1:15" ht="18.75" customHeight="1" x14ac:dyDescent="0.2">
      <c r="A284" s="10"/>
      <c r="B284" s="75">
        <v>85404</v>
      </c>
      <c r="C284" s="158" t="s">
        <v>77</v>
      </c>
      <c r="D284" s="130" t="s">
        <v>7</v>
      </c>
      <c r="E284" s="289">
        <f>SUM(E286:E287)</f>
        <v>7500000</v>
      </c>
      <c r="F284" s="289">
        <v>0</v>
      </c>
      <c r="G284" s="289">
        <f t="shared" ref="G284:M284" si="89">SUM(G286:G287)</f>
        <v>7500000</v>
      </c>
      <c r="H284" s="332">
        <f t="shared" si="89"/>
        <v>0</v>
      </c>
      <c r="I284" s="289">
        <f t="shared" si="89"/>
        <v>0</v>
      </c>
      <c r="J284" s="314"/>
      <c r="K284" s="289">
        <f t="shared" si="89"/>
        <v>0</v>
      </c>
      <c r="L284" s="97">
        <f t="shared" si="89"/>
        <v>0</v>
      </c>
      <c r="M284" s="97">
        <f t="shared" si="89"/>
        <v>0</v>
      </c>
      <c r="N284" s="8"/>
      <c r="O284" s="8"/>
    </row>
    <row r="285" spans="1:15" ht="15.95" customHeight="1" x14ac:dyDescent="0.2">
      <c r="A285" s="157"/>
      <c r="B285" s="10"/>
      <c r="D285" s="149" t="s">
        <v>8</v>
      </c>
      <c r="E285" s="244"/>
      <c r="F285" s="244"/>
      <c r="G285" s="244"/>
      <c r="H285" s="331"/>
      <c r="I285" s="244"/>
      <c r="J285" s="288"/>
      <c r="K285" s="244"/>
      <c r="L285" s="81"/>
      <c r="M285" s="81"/>
      <c r="N285" s="23"/>
      <c r="O285" s="23"/>
    </row>
    <row r="286" spans="1:15" ht="15.95" customHeight="1" x14ac:dyDescent="0.2">
      <c r="A286" s="157"/>
      <c r="B286" s="10"/>
      <c r="D286" s="131" t="s">
        <v>12</v>
      </c>
      <c r="E286" s="244">
        <f>SUM(G286,K286)</f>
        <v>3050000</v>
      </c>
      <c r="F286" s="244"/>
      <c r="G286" s="244">
        <v>3050000</v>
      </c>
      <c r="H286" s="331"/>
      <c r="I286" s="244"/>
      <c r="J286" s="288"/>
      <c r="K286" s="244"/>
      <c r="L286" s="81"/>
      <c r="M286" s="81"/>
      <c r="N286" s="23"/>
      <c r="O286" s="23"/>
    </row>
    <row r="287" spans="1:15" ht="15.95" customHeight="1" x14ac:dyDescent="0.2">
      <c r="A287" s="10"/>
      <c r="B287" s="13"/>
      <c r="C287" s="159"/>
      <c r="D287" s="140" t="s">
        <v>15</v>
      </c>
      <c r="E287" s="317">
        <f>SUM(G287,K287)</f>
        <v>4450000</v>
      </c>
      <c r="F287" s="317"/>
      <c r="G287" s="317">
        <v>4450000</v>
      </c>
      <c r="H287" s="333"/>
      <c r="I287" s="317"/>
      <c r="J287" s="254"/>
      <c r="K287" s="317"/>
      <c r="L287" s="81"/>
      <c r="M287" s="81"/>
      <c r="N287" s="23"/>
      <c r="O287" s="23"/>
    </row>
    <row r="288" spans="1:15" ht="15.95" hidden="1" customHeight="1" x14ac:dyDescent="0.2">
      <c r="A288" s="10"/>
      <c r="B288" s="10">
        <v>85407</v>
      </c>
      <c r="C288" s="163" t="s">
        <v>64</v>
      </c>
      <c r="D288" s="155" t="s">
        <v>7</v>
      </c>
      <c r="E288" s="288">
        <f>SUM(E291)</f>
        <v>0</v>
      </c>
      <c r="F288" s="288">
        <v>0</v>
      </c>
      <c r="G288" s="288">
        <f t="shared" ref="G288:M288" si="90">SUM(G291)</f>
        <v>0</v>
      </c>
      <c r="H288" s="321">
        <f t="shared" si="90"/>
        <v>0</v>
      </c>
      <c r="I288" s="288">
        <f t="shared" si="90"/>
        <v>0</v>
      </c>
      <c r="J288" s="320"/>
      <c r="K288" s="288">
        <f t="shared" si="90"/>
        <v>0</v>
      </c>
      <c r="L288" s="97">
        <f t="shared" si="90"/>
        <v>0</v>
      </c>
      <c r="M288" s="97">
        <f t="shared" si="90"/>
        <v>0</v>
      </c>
      <c r="N288" s="8"/>
      <c r="O288" s="8"/>
    </row>
    <row r="289" spans="1:15" ht="15.95" hidden="1" customHeight="1" x14ac:dyDescent="0.2">
      <c r="A289" s="10"/>
      <c r="B289" s="10"/>
      <c r="D289" s="149" t="s">
        <v>8</v>
      </c>
      <c r="E289" s="286"/>
      <c r="F289" s="286"/>
      <c r="G289" s="286"/>
      <c r="H289" s="287"/>
      <c r="I289" s="286"/>
      <c r="J289" s="288"/>
      <c r="K289" s="286"/>
      <c r="L289" s="81"/>
      <c r="M289" s="81"/>
      <c r="N289" s="23"/>
      <c r="O289" s="23"/>
    </row>
    <row r="290" spans="1:15" ht="11.25" hidden="1" customHeight="1" x14ac:dyDescent="0.2">
      <c r="A290" s="10"/>
      <c r="B290" s="10"/>
      <c r="D290" s="131" t="s">
        <v>12</v>
      </c>
      <c r="E290" s="286"/>
      <c r="F290" s="286"/>
      <c r="G290" s="286"/>
      <c r="H290" s="287"/>
      <c r="I290" s="286"/>
      <c r="J290" s="288"/>
      <c r="K290" s="286"/>
      <c r="L290" s="81"/>
      <c r="M290" s="81"/>
      <c r="N290" s="23"/>
      <c r="O290" s="23"/>
    </row>
    <row r="291" spans="1:15" ht="15.95" hidden="1" customHeight="1" x14ac:dyDescent="0.2">
      <c r="A291" s="10"/>
      <c r="B291" s="10"/>
      <c r="D291" s="131" t="s">
        <v>15</v>
      </c>
      <c r="E291" s="286">
        <f>SUM(G291,K291)</f>
        <v>0</v>
      </c>
      <c r="F291" s="286"/>
      <c r="G291" s="286"/>
      <c r="H291" s="287"/>
      <c r="I291" s="286"/>
      <c r="J291" s="288"/>
      <c r="K291" s="286"/>
      <c r="L291" s="81"/>
      <c r="M291" s="81"/>
      <c r="N291" s="23"/>
      <c r="O291" s="23"/>
    </row>
    <row r="292" spans="1:15" ht="15.95" customHeight="1" x14ac:dyDescent="0.2">
      <c r="A292" s="10"/>
      <c r="B292" s="75">
        <v>85410</v>
      </c>
      <c r="C292" s="129" t="s">
        <v>65</v>
      </c>
      <c r="D292" s="130" t="s">
        <v>7</v>
      </c>
      <c r="E292" s="291">
        <f>SUM(E295)</f>
        <v>4900000</v>
      </c>
      <c r="F292" s="291">
        <v>0</v>
      </c>
      <c r="G292" s="291">
        <f t="shared" ref="G292:M292" si="91">SUM(G295)</f>
        <v>4900000</v>
      </c>
      <c r="H292" s="291">
        <f t="shared" si="91"/>
        <v>0</v>
      </c>
      <c r="I292" s="291">
        <f t="shared" si="91"/>
        <v>0</v>
      </c>
      <c r="J292" s="314"/>
      <c r="K292" s="291">
        <f t="shared" si="91"/>
        <v>0</v>
      </c>
      <c r="L292" s="97">
        <f t="shared" si="91"/>
        <v>0</v>
      </c>
      <c r="M292" s="97">
        <f t="shared" si="91"/>
        <v>0</v>
      </c>
      <c r="N292" s="8"/>
      <c r="O292" s="8"/>
    </row>
    <row r="293" spans="1:15" ht="15.95" customHeight="1" x14ac:dyDescent="0.2">
      <c r="A293" s="10"/>
      <c r="B293" s="10"/>
      <c r="D293" s="149" t="s">
        <v>8</v>
      </c>
      <c r="E293" s="286"/>
      <c r="F293" s="286"/>
      <c r="G293" s="286"/>
      <c r="H293" s="286"/>
      <c r="I293" s="286"/>
      <c r="J293" s="288"/>
      <c r="K293" s="286"/>
      <c r="L293" s="81"/>
      <c r="M293" s="81"/>
      <c r="N293" s="23"/>
      <c r="O293" s="23"/>
    </row>
    <row r="294" spans="1:15" ht="15" hidden="1" customHeight="1" x14ac:dyDescent="0.2">
      <c r="A294" s="10"/>
      <c r="B294" s="10"/>
      <c r="D294" s="131" t="s">
        <v>12</v>
      </c>
      <c r="E294" s="286"/>
      <c r="F294" s="286"/>
      <c r="G294" s="286"/>
      <c r="H294" s="286"/>
      <c r="I294" s="286"/>
      <c r="J294" s="288"/>
      <c r="K294" s="286"/>
      <c r="L294" s="81"/>
      <c r="M294" s="81"/>
      <c r="N294" s="23"/>
      <c r="O294" s="23"/>
    </row>
    <row r="295" spans="1:15" ht="15.75" customHeight="1" x14ac:dyDescent="0.2">
      <c r="A295" s="10"/>
      <c r="B295" s="13"/>
      <c r="C295" s="159"/>
      <c r="D295" s="140" t="s">
        <v>15</v>
      </c>
      <c r="E295" s="286">
        <f>SUM(G295,K295)</f>
        <v>4900000</v>
      </c>
      <c r="F295" s="286"/>
      <c r="G295" s="286">
        <v>4900000</v>
      </c>
      <c r="H295" s="286"/>
      <c r="I295" s="286"/>
      <c r="J295" s="288"/>
      <c r="K295" s="286"/>
      <c r="L295" s="81"/>
      <c r="M295" s="81"/>
      <c r="N295" s="23"/>
      <c r="O295" s="23"/>
    </row>
    <row r="296" spans="1:15" ht="15" hidden="1" customHeight="1" x14ac:dyDescent="0.2">
      <c r="A296" s="10"/>
      <c r="B296" s="10">
        <v>85411</v>
      </c>
      <c r="C296" s="156" t="s">
        <v>66</v>
      </c>
      <c r="D296" s="155" t="s">
        <v>7</v>
      </c>
      <c r="E296" s="290"/>
      <c r="F296" s="290"/>
      <c r="G296" s="290"/>
      <c r="H296" s="334"/>
      <c r="I296" s="334"/>
      <c r="J296" s="288"/>
      <c r="K296" s="290"/>
      <c r="L296" s="81"/>
      <c r="M296" s="81"/>
      <c r="N296" s="23"/>
      <c r="O296" s="23"/>
    </row>
    <row r="297" spans="1:15" ht="15" hidden="1" customHeight="1" x14ac:dyDescent="0.2">
      <c r="A297" s="10"/>
      <c r="B297" s="10"/>
      <c r="D297" s="149" t="s">
        <v>8</v>
      </c>
      <c r="E297" s="286"/>
      <c r="F297" s="286"/>
      <c r="G297" s="286"/>
      <c r="H297" s="287"/>
      <c r="I297" s="287"/>
      <c r="J297" s="288"/>
      <c r="K297" s="286"/>
      <c r="L297" s="81"/>
      <c r="M297" s="81"/>
      <c r="N297" s="23"/>
      <c r="O297" s="23"/>
    </row>
    <row r="298" spans="1:15" ht="15.75" hidden="1" customHeight="1" x14ac:dyDescent="0.2">
      <c r="A298" s="10"/>
      <c r="B298" s="10"/>
      <c r="D298" s="131" t="s">
        <v>12</v>
      </c>
      <c r="E298" s="286"/>
      <c r="F298" s="286"/>
      <c r="G298" s="286"/>
      <c r="H298" s="287"/>
      <c r="I298" s="287"/>
      <c r="J298" s="288"/>
      <c r="K298" s="286"/>
      <c r="L298" s="81"/>
      <c r="M298" s="81"/>
      <c r="N298" s="23"/>
      <c r="O298" s="23"/>
    </row>
    <row r="299" spans="1:15" ht="15" hidden="1" customHeight="1" x14ac:dyDescent="0.2">
      <c r="A299" s="10"/>
      <c r="B299" s="13"/>
      <c r="C299" s="159"/>
      <c r="D299" s="140" t="s">
        <v>15</v>
      </c>
      <c r="E299" s="286"/>
      <c r="F299" s="286"/>
      <c r="G299" s="286"/>
      <c r="H299" s="287"/>
      <c r="I299" s="287"/>
      <c r="J299" s="288"/>
      <c r="K299" s="286"/>
      <c r="L299" s="81"/>
      <c r="M299" s="81"/>
      <c r="N299" s="23"/>
      <c r="O299" s="23"/>
    </row>
    <row r="300" spans="1:15" ht="45.75" hidden="1" customHeight="1" x14ac:dyDescent="0.2">
      <c r="A300" s="10"/>
      <c r="B300" s="10">
        <v>85412</v>
      </c>
      <c r="C300" s="265" t="s">
        <v>116</v>
      </c>
      <c r="D300" s="155" t="s">
        <v>7</v>
      </c>
      <c r="E300" s="291">
        <f>SUM(E302)</f>
        <v>0</v>
      </c>
      <c r="F300" s="291">
        <v>0</v>
      </c>
      <c r="G300" s="291">
        <f t="shared" ref="G300:M300" si="92">SUM(G302)</f>
        <v>0</v>
      </c>
      <c r="H300" s="323">
        <f t="shared" si="92"/>
        <v>0</v>
      </c>
      <c r="I300" s="323">
        <f t="shared" si="92"/>
        <v>0</v>
      </c>
      <c r="J300" s="314"/>
      <c r="K300" s="291">
        <f t="shared" si="92"/>
        <v>0</v>
      </c>
      <c r="L300" s="97">
        <f t="shared" si="92"/>
        <v>0</v>
      </c>
      <c r="M300" s="97">
        <f t="shared" si="92"/>
        <v>0</v>
      </c>
      <c r="N300" s="8"/>
      <c r="O300" s="8"/>
    </row>
    <row r="301" spans="1:15" ht="15.95" hidden="1" customHeight="1" x14ac:dyDescent="0.2">
      <c r="A301" s="10"/>
      <c r="B301" s="10"/>
      <c r="D301" s="149" t="s">
        <v>8</v>
      </c>
      <c r="E301" s="286"/>
      <c r="F301" s="286"/>
      <c r="G301" s="286"/>
      <c r="H301" s="287"/>
      <c r="I301" s="287"/>
      <c r="J301" s="288"/>
      <c r="K301" s="286"/>
      <c r="L301" s="81"/>
      <c r="M301" s="81"/>
      <c r="N301" s="23"/>
      <c r="O301" s="23"/>
    </row>
    <row r="302" spans="1:15" ht="15.95" hidden="1" customHeight="1" x14ac:dyDescent="0.2">
      <c r="A302" s="10"/>
      <c r="B302" s="13"/>
      <c r="C302" s="159"/>
      <c r="D302" s="140" t="s">
        <v>12</v>
      </c>
      <c r="E302" s="313">
        <f>SUM(G302,K302)</f>
        <v>0</v>
      </c>
      <c r="F302" s="313"/>
      <c r="G302" s="313"/>
      <c r="H302" s="316"/>
      <c r="I302" s="316"/>
      <c r="J302" s="288"/>
      <c r="K302" s="286"/>
      <c r="L302" s="81"/>
      <c r="M302" s="81"/>
      <c r="N302" s="23"/>
      <c r="O302" s="23"/>
    </row>
    <row r="303" spans="1:15" ht="15.75" customHeight="1" x14ac:dyDescent="0.2">
      <c r="A303" s="10"/>
      <c r="B303" s="10">
        <v>85419</v>
      </c>
      <c r="C303" s="156" t="s">
        <v>122</v>
      </c>
      <c r="D303" s="155" t="s">
        <v>7</v>
      </c>
      <c r="E303" s="290">
        <f>SUM(E305)</f>
        <v>650000</v>
      </c>
      <c r="F303" s="290"/>
      <c r="G303" s="290">
        <f>SUM(G305)</f>
        <v>650000</v>
      </c>
      <c r="H303" s="286">
        <f>SUM(H305)</f>
        <v>0</v>
      </c>
      <c r="I303" s="286">
        <f>SUM(I305)</f>
        <v>0</v>
      </c>
      <c r="J303" s="314"/>
      <c r="K303" s="290"/>
      <c r="L303" s="97"/>
      <c r="M303" s="97"/>
      <c r="N303" s="8"/>
      <c r="O303" s="8"/>
    </row>
    <row r="304" spans="1:15" ht="15.95" customHeight="1" x14ac:dyDescent="0.2">
      <c r="A304" s="157"/>
      <c r="B304" s="10"/>
      <c r="D304" s="149" t="s">
        <v>8</v>
      </c>
      <c r="E304" s="286"/>
      <c r="F304" s="286"/>
      <c r="G304" s="286"/>
      <c r="H304" s="287"/>
      <c r="I304" s="286"/>
      <c r="J304" s="288"/>
      <c r="K304" s="286"/>
      <c r="L304" s="81"/>
      <c r="M304" s="81"/>
      <c r="N304" s="23"/>
      <c r="O304" s="23"/>
    </row>
    <row r="305" spans="1:15" ht="15.95" customHeight="1" x14ac:dyDescent="0.2">
      <c r="A305" s="157"/>
      <c r="B305" s="10"/>
      <c r="D305" s="131" t="s">
        <v>15</v>
      </c>
      <c r="E305" s="286">
        <f>SUM(G305,K305)</f>
        <v>650000</v>
      </c>
      <c r="F305" s="286"/>
      <c r="G305" s="286">
        <v>650000</v>
      </c>
      <c r="H305" s="286"/>
      <c r="I305" s="286"/>
      <c r="J305" s="246"/>
      <c r="K305" s="313"/>
      <c r="L305" s="106"/>
      <c r="M305" s="106"/>
      <c r="N305" s="93"/>
      <c r="O305" s="93"/>
    </row>
    <row r="306" spans="1:15" ht="14.25" customHeight="1" x14ac:dyDescent="0.2">
      <c r="A306" s="157"/>
      <c r="B306" s="75">
        <v>85420</v>
      </c>
      <c r="C306" s="158" t="s">
        <v>67</v>
      </c>
      <c r="D306" s="130" t="s">
        <v>7</v>
      </c>
      <c r="E306" s="291">
        <f>SUM(E308)</f>
        <v>5400000</v>
      </c>
      <c r="F306" s="291">
        <v>0</v>
      </c>
      <c r="G306" s="291">
        <f t="shared" ref="G306:M306" si="93">SUM(G308)</f>
        <v>5400000</v>
      </c>
      <c r="H306" s="323">
        <f t="shared" si="93"/>
        <v>0</v>
      </c>
      <c r="I306" s="291">
        <f t="shared" si="93"/>
        <v>0</v>
      </c>
      <c r="J306" s="314"/>
      <c r="K306" s="291">
        <f t="shared" si="93"/>
        <v>0</v>
      </c>
      <c r="L306" s="97">
        <f t="shared" si="93"/>
        <v>0</v>
      </c>
      <c r="M306" s="97">
        <f t="shared" si="93"/>
        <v>0</v>
      </c>
      <c r="N306" s="8"/>
      <c r="O306" s="8"/>
    </row>
    <row r="307" spans="1:15" ht="14.25" customHeight="1" x14ac:dyDescent="0.2">
      <c r="A307" s="10"/>
      <c r="B307" s="10"/>
      <c r="D307" s="149" t="s">
        <v>8</v>
      </c>
      <c r="E307" s="286"/>
      <c r="F307" s="286"/>
      <c r="G307" s="286"/>
      <c r="H307" s="287"/>
      <c r="I307" s="286"/>
      <c r="J307" s="288"/>
      <c r="K307" s="286"/>
      <c r="L307" s="81"/>
      <c r="M307" s="81"/>
      <c r="N307" s="23"/>
      <c r="O307" s="23"/>
    </row>
    <row r="308" spans="1:15" ht="15.95" customHeight="1" thickBot="1" x14ac:dyDescent="0.25">
      <c r="A308" s="157"/>
      <c r="B308" s="13"/>
      <c r="C308" s="159"/>
      <c r="D308" s="140" t="s">
        <v>15</v>
      </c>
      <c r="E308" s="313">
        <f>SUM(G308,K308)</f>
        <v>5400000</v>
      </c>
      <c r="F308" s="313"/>
      <c r="G308" s="313">
        <v>5400000</v>
      </c>
      <c r="H308" s="316"/>
      <c r="I308" s="313"/>
      <c r="J308" s="288"/>
      <c r="K308" s="286"/>
      <c r="L308" s="81"/>
      <c r="M308" s="81"/>
      <c r="N308" s="23"/>
      <c r="O308" s="23"/>
    </row>
    <row r="309" spans="1:15" ht="15.95" hidden="1" customHeight="1" x14ac:dyDescent="0.2">
      <c r="A309" s="157"/>
      <c r="B309" s="10">
        <v>85495</v>
      </c>
      <c r="C309" s="156" t="s">
        <v>14</v>
      </c>
      <c r="D309" s="155" t="s">
        <v>7</v>
      </c>
      <c r="E309" s="288"/>
      <c r="F309" s="288"/>
      <c r="G309" s="288"/>
      <c r="H309" s="321"/>
      <c r="I309" s="321"/>
      <c r="J309" s="314"/>
      <c r="K309" s="291">
        <f>SUM(K311)</f>
        <v>0</v>
      </c>
      <c r="L309" s="96">
        <f t="shared" ref="L309:M309" si="94">SUM(L311)</f>
        <v>0</v>
      </c>
      <c r="M309" s="96">
        <f t="shared" si="94"/>
        <v>0</v>
      </c>
      <c r="N309" s="8"/>
      <c r="O309" s="8"/>
    </row>
    <row r="310" spans="1:15" ht="15.95" hidden="1" customHeight="1" x14ac:dyDescent="0.2">
      <c r="A310" s="10"/>
      <c r="B310" s="10"/>
      <c r="D310" s="149" t="s">
        <v>8</v>
      </c>
      <c r="E310" s="286"/>
      <c r="F310" s="286"/>
      <c r="G310" s="286"/>
      <c r="H310" s="287"/>
      <c r="I310" s="287"/>
      <c r="J310" s="286"/>
      <c r="K310" s="286"/>
      <c r="L310" s="22"/>
      <c r="M310" s="22"/>
      <c r="N310" s="23"/>
      <c r="O310" s="23"/>
    </row>
    <row r="311" spans="1:15" ht="15.95" hidden="1" customHeight="1" thickBot="1" x14ac:dyDescent="0.25">
      <c r="A311" s="157"/>
      <c r="B311" s="10"/>
      <c r="D311" s="131" t="s">
        <v>15</v>
      </c>
      <c r="E311" s="286">
        <f>SUM(G311,K311)</f>
        <v>0</v>
      </c>
      <c r="F311" s="286"/>
      <c r="G311" s="286"/>
      <c r="H311" s="287"/>
      <c r="I311" s="287"/>
      <c r="J311" s="286"/>
      <c r="K311" s="286"/>
      <c r="L311" s="22"/>
      <c r="M311" s="22"/>
      <c r="N311" s="23"/>
      <c r="O311" s="23"/>
    </row>
    <row r="312" spans="1:15" ht="16.5" customHeight="1" x14ac:dyDescent="0.2">
      <c r="A312" s="171">
        <v>855</v>
      </c>
      <c r="B312" s="175"/>
      <c r="C312" s="172" t="s">
        <v>97</v>
      </c>
      <c r="D312" s="177" t="s">
        <v>7</v>
      </c>
      <c r="E312" s="285">
        <f>SUM(E314:E315)</f>
        <v>46702641</v>
      </c>
      <c r="F312" s="285"/>
      <c r="G312" s="285">
        <f t="shared" ref="G312:M312" si="95">SUM(G314:G315)</f>
        <v>0</v>
      </c>
      <c r="H312" s="335">
        <f t="shared" si="95"/>
        <v>0</v>
      </c>
      <c r="I312" s="335">
        <f t="shared" si="95"/>
        <v>0</v>
      </c>
      <c r="J312" s="285"/>
      <c r="K312" s="285">
        <f t="shared" si="95"/>
        <v>46702641</v>
      </c>
      <c r="L312" s="104">
        <f t="shared" si="95"/>
        <v>0</v>
      </c>
      <c r="M312" s="104">
        <f t="shared" si="95"/>
        <v>0</v>
      </c>
      <c r="N312" s="88"/>
      <c r="O312" s="88"/>
    </row>
    <row r="313" spans="1:15" ht="15" customHeight="1" x14ac:dyDescent="0.2">
      <c r="A313" s="157"/>
      <c r="B313" s="10"/>
      <c r="D313" s="311" t="s">
        <v>8</v>
      </c>
      <c r="E313" s="286"/>
      <c r="F313" s="286"/>
      <c r="G313" s="286"/>
      <c r="H313" s="287"/>
      <c r="I313" s="287"/>
      <c r="J313" s="286"/>
      <c r="K313" s="286"/>
      <c r="L313" s="81"/>
      <c r="M313" s="81"/>
      <c r="N313" s="23"/>
      <c r="O313" s="23"/>
    </row>
    <row r="314" spans="1:15" ht="13.5" customHeight="1" x14ac:dyDescent="0.2">
      <c r="A314" s="157"/>
      <c r="B314" s="10"/>
      <c r="D314" s="131" t="s">
        <v>12</v>
      </c>
      <c r="E314" s="286">
        <f>SUM(E318,E321,E324,E327,E337,E330,E334)</f>
        <v>37129041</v>
      </c>
      <c r="F314" s="286">
        <f t="shared" ref="F314" si="96">SUM(F318,F321,F324,F327,F337)</f>
        <v>0</v>
      </c>
      <c r="G314" s="286">
        <f t="shared" ref="G314:M314" si="97">SUM(G318,G321,G324,G327,G337,G330,G334)</f>
        <v>0</v>
      </c>
      <c r="H314" s="287">
        <f t="shared" si="97"/>
        <v>0</v>
      </c>
      <c r="I314" s="287">
        <f t="shared" si="97"/>
        <v>0</v>
      </c>
      <c r="J314" s="286"/>
      <c r="K314" s="286">
        <f>SUM(K318,K321,K324,K327,K337,K330,K334)</f>
        <v>37129041</v>
      </c>
      <c r="L314" s="81">
        <f t="shared" si="97"/>
        <v>0</v>
      </c>
      <c r="M314" s="81">
        <f t="shared" si="97"/>
        <v>0</v>
      </c>
      <c r="N314" s="23"/>
      <c r="O314" s="23"/>
    </row>
    <row r="315" spans="1:15" ht="15.95" customHeight="1" x14ac:dyDescent="0.2">
      <c r="A315" s="157"/>
      <c r="B315" s="10"/>
      <c r="D315" s="131" t="s">
        <v>15</v>
      </c>
      <c r="E315" s="286">
        <f>SUM(E331)</f>
        <v>9573600</v>
      </c>
      <c r="F315" s="286"/>
      <c r="G315" s="286">
        <f t="shared" ref="G315:M315" si="98">SUM(G331)</f>
        <v>0</v>
      </c>
      <c r="H315" s="287">
        <f t="shared" si="98"/>
        <v>0</v>
      </c>
      <c r="I315" s="287">
        <f t="shared" si="98"/>
        <v>0</v>
      </c>
      <c r="J315" s="286"/>
      <c r="K315" s="286">
        <f t="shared" si="98"/>
        <v>9573600</v>
      </c>
      <c r="L315" s="81">
        <f t="shared" si="98"/>
        <v>0</v>
      </c>
      <c r="M315" s="81">
        <f t="shared" si="98"/>
        <v>0</v>
      </c>
      <c r="N315" s="23"/>
      <c r="O315" s="23"/>
    </row>
    <row r="316" spans="1:15" ht="15.95" hidden="1" customHeight="1" x14ac:dyDescent="0.2">
      <c r="A316" s="157"/>
      <c r="B316" s="10">
        <v>85504</v>
      </c>
      <c r="C316" s="156" t="s">
        <v>87</v>
      </c>
      <c r="D316" s="131" t="s">
        <v>7</v>
      </c>
      <c r="E316" s="286">
        <f>SUM(E318)</f>
        <v>0</v>
      </c>
      <c r="F316" s="286"/>
      <c r="G316" s="286">
        <f t="shared" ref="G316:M316" si="99">SUM(G318)</f>
        <v>0</v>
      </c>
      <c r="H316" s="287">
        <f t="shared" si="99"/>
        <v>0</v>
      </c>
      <c r="I316" s="287">
        <f t="shared" si="99"/>
        <v>0</v>
      </c>
      <c r="J316" s="286"/>
      <c r="K316" s="286">
        <f t="shared" si="99"/>
        <v>0</v>
      </c>
      <c r="L316" s="97">
        <f t="shared" si="99"/>
        <v>0</v>
      </c>
      <c r="M316" s="97">
        <f t="shared" si="99"/>
        <v>0</v>
      </c>
      <c r="N316" s="8"/>
      <c r="O316" s="8"/>
    </row>
    <row r="317" spans="1:15" ht="15.95" hidden="1" customHeight="1" x14ac:dyDescent="0.2">
      <c r="A317" s="157"/>
      <c r="B317" s="10"/>
      <c r="D317" s="131" t="s">
        <v>8</v>
      </c>
      <c r="E317" s="286"/>
      <c r="F317" s="286"/>
      <c r="G317" s="286"/>
      <c r="H317" s="287"/>
      <c r="I317" s="287"/>
      <c r="J317" s="286"/>
      <c r="K317" s="286"/>
      <c r="L317" s="81"/>
      <c r="M317" s="81"/>
      <c r="N317" s="23"/>
      <c r="O317" s="23"/>
    </row>
    <row r="318" spans="1:15" ht="15.95" hidden="1" customHeight="1" x14ac:dyDescent="0.2">
      <c r="A318" s="157"/>
      <c r="B318" s="10"/>
      <c r="D318" s="131" t="s">
        <v>12</v>
      </c>
      <c r="E318" s="286">
        <f>SUM(G318,K318)</f>
        <v>0</v>
      </c>
      <c r="F318" s="286"/>
      <c r="G318" s="286"/>
      <c r="H318" s="287"/>
      <c r="I318" s="287"/>
      <c r="J318" s="286"/>
      <c r="K318" s="286"/>
      <c r="L318" s="81"/>
      <c r="M318" s="81"/>
      <c r="N318" s="23"/>
      <c r="O318" s="23"/>
    </row>
    <row r="319" spans="1:15" ht="15.95" hidden="1" customHeight="1" x14ac:dyDescent="0.2">
      <c r="A319" s="157"/>
      <c r="B319" s="10">
        <v>85505</v>
      </c>
      <c r="C319" s="156" t="s">
        <v>98</v>
      </c>
      <c r="D319" s="131" t="s">
        <v>7</v>
      </c>
      <c r="E319" s="286">
        <f>SUM(E321)</f>
        <v>0</v>
      </c>
      <c r="F319" s="286"/>
      <c r="G319" s="286">
        <f t="shared" ref="G319:M319" si="100">SUM(G321)</f>
        <v>0</v>
      </c>
      <c r="H319" s="287">
        <f t="shared" si="100"/>
        <v>0</v>
      </c>
      <c r="I319" s="287">
        <f t="shared" si="100"/>
        <v>0</v>
      </c>
      <c r="J319" s="286"/>
      <c r="K319" s="286">
        <f t="shared" si="100"/>
        <v>0</v>
      </c>
      <c r="L319" s="97">
        <f t="shared" si="100"/>
        <v>0</v>
      </c>
      <c r="M319" s="97">
        <f t="shared" si="100"/>
        <v>0</v>
      </c>
      <c r="N319" s="8"/>
      <c r="O319" s="8"/>
    </row>
    <row r="320" spans="1:15" ht="15.95" hidden="1" customHeight="1" x14ac:dyDescent="0.2">
      <c r="A320" s="157"/>
      <c r="B320" s="10"/>
      <c r="D320" s="131" t="s">
        <v>8</v>
      </c>
      <c r="E320" s="286"/>
      <c r="F320" s="286"/>
      <c r="G320" s="286"/>
      <c r="H320" s="287"/>
      <c r="I320" s="287"/>
      <c r="J320" s="286"/>
      <c r="K320" s="286"/>
      <c r="L320" s="81"/>
      <c r="M320" s="81"/>
      <c r="N320" s="23"/>
      <c r="O320" s="23"/>
    </row>
    <row r="321" spans="1:15" ht="15.95" hidden="1" customHeight="1" x14ac:dyDescent="0.2">
      <c r="A321" s="157"/>
      <c r="B321" s="10"/>
      <c r="D321" s="131" t="s">
        <v>12</v>
      </c>
      <c r="E321" s="286">
        <f>SUM(G321,K321)</f>
        <v>0</v>
      </c>
      <c r="F321" s="286"/>
      <c r="G321" s="286"/>
      <c r="H321" s="287"/>
      <c r="I321" s="287"/>
      <c r="J321" s="286"/>
      <c r="K321" s="342"/>
      <c r="L321" s="81"/>
      <c r="M321" s="81"/>
      <c r="N321" s="23"/>
      <c r="O321" s="23"/>
    </row>
    <row r="322" spans="1:15" ht="29.25" hidden="1" customHeight="1" x14ac:dyDescent="0.2">
      <c r="A322" s="157"/>
      <c r="B322" s="10">
        <v>85506</v>
      </c>
      <c r="C322" s="265" t="s">
        <v>100</v>
      </c>
      <c r="D322" s="131" t="s">
        <v>7</v>
      </c>
      <c r="E322" s="286">
        <f>SUM(E324)</f>
        <v>0</v>
      </c>
      <c r="F322" s="286"/>
      <c r="G322" s="286"/>
      <c r="H322" s="287"/>
      <c r="I322" s="287"/>
      <c r="J322" s="286"/>
      <c r="K322" s="286">
        <f>SUM(K324)</f>
        <v>0</v>
      </c>
      <c r="L322" s="97">
        <f t="shared" ref="L322:M322" si="101">SUM(L324)</f>
        <v>0</v>
      </c>
      <c r="M322" s="97">
        <f t="shared" si="101"/>
        <v>0</v>
      </c>
      <c r="N322" s="8"/>
      <c r="O322" s="8"/>
    </row>
    <row r="323" spans="1:15" ht="15.95" hidden="1" customHeight="1" x14ac:dyDescent="0.2">
      <c r="A323" s="157"/>
      <c r="B323" s="10"/>
      <c r="D323" s="131" t="s">
        <v>8</v>
      </c>
      <c r="E323" s="286"/>
      <c r="F323" s="286"/>
      <c r="G323" s="286"/>
      <c r="H323" s="287"/>
      <c r="I323" s="287"/>
      <c r="J323" s="286"/>
      <c r="K323" s="286"/>
      <c r="L323" s="81"/>
      <c r="M323" s="81"/>
      <c r="N323" s="23"/>
      <c r="O323" s="23"/>
    </row>
    <row r="324" spans="1:15" ht="15.95" hidden="1" customHeight="1" x14ac:dyDescent="0.2">
      <c r="A324" s="157"/>
      <c r="B324" s="10"/>
      <c r="D324" s="131" t="s">
        <v>12</v>
      </c>
      <c r="E324" s="286">
        <f>SUM(G324,K324)</f>
        <v>0</v>
      </c>
      <c r="F324" s="286"/>
      <c r="G324" s="286"/>
      <c r="H324" s="287"/>
      <c r="I324" s="287"/>
      <c r="J324" s="286"/>
      <c r="K324" s="286"/>
      <c r="L324" s="81"/>
      <c r="M324" s="81"/>
      <c r="N324" s="23"/>
      <c r="O324" s="23"/>
    </row>
    <row r="325" spans="1:15" ht="15.95" hidden="1" customHeight="1" x14ac:dyDescent="0.2">
      <c r="A325" s="157"/>
      <c r="B325" s="10">
        <v>85507</v>
      </c>
      <c r="C325" s="156" t="s">
        <v>89</v>
      </c>
      <c r="D325" s="131" t="s">
        <v>7</v>
      </c>
      <c r="E325" s="286">
        <f>SUM(E327)</f>
        <v>0</v>
      </c>
      <c r="F325" s="286"/>
      <c r="G325" s="286"/>
      <c r="H325" s="287"/>
      <c r="I325" s="287"/>
      <c r="J325" s="286"/>
      <c r="K325" s="286">
        <f>SUM(K327)</f>
        <v>0</v>
      </c>
      <c r="L325" s="97">
        <f t="shared" ref="L325:M325" si="102">SUM(L327)</f>
        <v>0</v>
      </c>
      <c r="M325" s="97">
        <f t="shared" si="102"/>
        <v>0</v>
      </c>
      <c r="N325" s="8"/>
      <c r="O325" s="8"/>
    </row>
    <row r="326" spans="1:15" ht="15.95" hidden="1" customHeight="1" x14ac:dyDescent="0.2">
      <c r="A326" s="157"/>
      <c r="B326" s="10"/>
      <c r="D326" s="131" t="s">
        <v>8</v>
      </c>
      <c r="E326" s="286"/>
      <c r="F326" s="286"/>
      <c r="G326" s="286"/>
      <c r="H326" s="287"/>
      <c r="I326" s="287"/>
      <c r="J326" s="286"/>
      <c r="K326" s="286"/>
      <c r="L326" s="81"/>
      <c r="M326" s="81"/>
      <c r="N326" s="23"/>
      <c r="O326" s="23"/>
    </row>
    <row r="327" spans="1:15" ht="15.95" hidden="1" customHeight="1" x14ac:dyDescent="0.2">
      <c r="A327" s="157"/>
      <c r="B327" s="10"/>
      <c r="D327" s="131" t="s">
        <v>12</v>
      </c>
      <c r="E327" s="286">
        <f>SUM(G327,K327)</f>
        <v>0</v>
      </c>
      <c r="F327" s="286"/>
      <c r="G327" s="286"/>
      <c r="H327" s="287"/>
      <c r="I327" s="287"/>
      <c r="J327" s="286"/>
      <c r="K327" s="286"/>
      <c r="L327" s="81"/>
      <c r="M327" s="81"/>
      <c r="N327" s="23"/>
      <c r="O327" s="23"/>
    </row>
    <row r="328" spans="1:15" ht="29.25" customHeight="1" x14ac:dyDescent="0.2">
      <c r="A328" s="157"/>
      <c r="B328" s="75">
        <v>85510</v>
      </c>
      <c r="C328" s="174" t="s">
        <v>99</v>
      </c>
      <c r="D328" s="167" t="s">
        <v>7</v>
      </c>
      <c r="E328" s="290">
        <f>SUM(E331)</f>
        <v>9573600</v>
      </c>
      <c r="F328" s="290"/>
      <c r="G328" s="290">
        <f t="shared" ref="G328:K328" si="103">SUM(G331)</f>
        <v>0</v>
      </c>
      <c r="H328" s="334">
        <f t="shared" si="103"/>
        <v>0</v>
      </c>
      <c r="I328" s="334">
        <f t="shared" si="103"/>
        <v>0</v>
      </c>
      <c r="J328" s="290"/>
      <c r="K328" s="290">
        <f t="shared" si="103"/>
        <v>9573600</v>
      </c>
      <c r="L328" s="97">
        <f>SUM(L330:L331)</f>
        <v>0</v>
      </c>
      <c r="M328" s="97">
        <f>SUM(M330:M331)</f>
        <v>0</v>
      </c>
      <c r="N328" s="8"/>
      <c r="O328" s="8"/>
    </row>
    <row r="329" spans="1:15" ht="15.75" customHeight="1" x14ac:dyDescent="0.2">
      <c r="A329" s="157"/>
      <c r="B329" s="10"/>
      <c r="D329" s="311" t="s">
        <v>8</v>
      </c>
      <c r="E329" s="286"/>
      <c r="F329" s="286"/>
      <c r="G329" s="286"/>
      <c r="H329" s="287"/>
      <c r="I329" s="287"/>
      <c r="J329" s="286"/>
      <c r="K329" s="286"/>
      <c r="L329" s="81"/>
      <c r="M329" s="81"/>
      <c r="N329" s="23"/>
      <c r="O329" s="23"/>
    </row>
    <row r="330" spans="1:15" ht="15.95" hidden="1" customHeight="1" x14ac:dyDescent="0.2">
      <c r="A330" s="157"/>
      <c r="B330" s="10"/>
      <c r="D330" s="131" t="s">
        <v>12</v>
      </c>
      <c r="E330" s="286">
        <f>SUM(G330,K330)</f>
        <v>0</v>
      </c>
      <c r="F330" s="286"/>
      <c r="G330" s="286"/>
      <c r="H330" s="287"/>
      <c r="I330" s="287"/>
      <c r="J330" s="286"/>
      <c r="K330" s="286"/>
      <c r="L330" s="81"/>
      <c r="M330" s="81"/>
      <c r="N330" s="23"/>
      <c r="O330" s="23"/>
    </row>
    <row r="331" spans="1:15" ht="15.95" customHeight="1" x14ac:dyDescent="0.2">
      <c r="A331" s="179"/>
      <c r="B331" s="13"/>
      <c r="C331" s="159"/>
      <c r="D331" s="140" t="s">
        <v>15</v>
      </c>
      <c r="E331" s="313">
        <f>SUM(G331,K331)</f>
        <v>9573600</v>
      </c>
      <c r="F331" s="313"/>
      <c r="G331" s="313"/>
      <c r="H331" s="316"/>
      <c r="I331" s="316"/>
      <c r="J331" s="313"/>
      <c r="K331" s="313">
        <v>9573600</v>
      </c>
      <c r="L331" s="81"/>
      <c r="M331" s="81"/>
      <c r="N331" s="23"/>
      <c r="O331" s="23"/>
    </row>
    <row r="332" spans="1:15" ht="24" customHeight="1" x14ac:dyDescent="0.2">
      <c r="A332" s="292"/>
      <c r="B332" s="75">
        <v>85516</v>
      </c>
      <c r="C332" s="174" t="s">
        <v>111</v>
      </c>
      <c r="D332" s="167" t="s">
        <v>7</v>
      </c>
      <c r="E332" s="290">
        <f>SUM(E334)</f>
        <v>32406716</v>
      </c>
      <c r="F332" s="290"/>
      <c r="G332" s="290"/>
      <c r="H332" s="334"/>
      <c r="I332" s="334"/>
      <c r="J332" s="290"/>
      <c r="K332" s="290">
        <f>SUM(K334)</f>
        <v>32406716</v>
      </c>
      <c r="L332" s="97">
        <f t="shared" ref="L332:M332" si="104">SUM(L334)</f>
        <v>0</v>
      </c>
      <c r="M332" s="97">
        <f t="shared" si="104"/>
        <v>0</v>
      </c>
      <c r="N332" s="8"/>
      <c r="O332" s="8"/>
    </row>
    <row r="333" spans="1:15" ht="15.95" customHeight="1" x14ac:dyDescent="0.2">
      <c r="A333" s="157"/>
      <c r="B333" s="10"/>
      <c r="D333" s="311" t="s">
        <v>8</v>
      </c>
      <c r="E333" s="286"/>
      <c r="F333" s="286"/>
      <c r="G333" s="286"/>
      <c r="H333" s="287"/>
      <c r="I333" s="287"/>
      <c r="J333" s="286"/>
      <c r="K333" s="286"/>
      <c r="L333" s="81"/>
      <c r="M333" s="81"/>
      <c r="N333" s="23"/>
      <c r="O333" s="23"/>
    </row>
    <row r="334" spans="1:15" ht="15.95" customHeight="1" x14ac:dyDescent="0.2">
      <c r="A334" s="157"/>
      <c r="B334" s="10"/>
      <c r="D334" s="131" t="s">
        <v>12</v>
      </c>
      <c r="E334" s="286">
        <f>SUM(G334,K334)</f>
        <v>32406716</v>
      </c>
      <c r="F334" s="286"/>
      <c r="G334" s="286"/>
      <c r="H334" s="287"/>
      <c r="I334" s="287"/>
      <c r="J334" s="286"/>
      <c r="K334" s="286">
        <f>31506716+900000</f>
        <v>32406716</v>
      </c>
      <c r="L334" s="81"/>
      <c r="M334" s="81"/>
      <c r="N334" s="23"/>
      <c r="O334" s="23"/>
    </row>
    <row r="335" spans="1:15" ht="15.95" customHeight="1" x14ac:dyDescent="0.2">
      <c r="A335" s="157"/>
      <c r="B335" s="75">
        <v>85595</v>
      </c>
      <c r="C335" s="158" t="s">
        <v>14</v>
      </c>
      <c r="D335" s="167" t="s">
        <v>7</v>
      </c>
      <c r="E335" s="290">
        <f>SUM(E337)</f>
        <v>4722325</v>
      </c>
      <c r="F335" s="290"/>
      <c r="G335" s="290"/>
      <c r="H335" s="334"/>
      <c r="I335" s="334"/>
      <c r="J335" s="290"/>
      <c r="K335" s="290">
        <f>SUM(K337)</f>
        <v>4722325</v>
      </c>
      <c r="L335" s="97">
        <f t="shared" ref="L335:M335" si="105">SUM(L337)</f>
        <v>0</v>
      </c>
      <c r="M335" s="97">
        <f t="shared" si="105"/>
        <v>0</v>
      </c>
      <c r="N335" s="8"/>
      <c r="O335" s="8"/>
    </row>
    <row r="336" spans="1:15" ht="15.95" customHeight="1" x14ac:dyDescent="0.2">
      <c r="A336" s="157"/>
      <c r="B336" s="10"/>
      <c r="D336" s="311" t="s">
        <v>8</v>
      </c>
      <c r="E336" s="287"/>
      <c r="F336" s="286"/>
      <c r="G336" s="286"/>
      <c r="H336" s="287"/>
      <c r="I336" s="287"/>
      <c r="J336" s="286"/>
      <c r="K336" s="286"/>
      <c r="L336" s="81"/>
      <c r="M336" s="81"/>
      <c r="N336" s="23"/>
      <c r="O336" s="23"/>
    </row>
    <row r="337" spans="1:15" ht="15.95" customHeight="1" thickBot="1" x14ac:dyDescent="0.25">
      <c r="A337" s="157"/>
      <c r="B337" s="10"/>
      <c r="D337" s="131" t="s">
        <v>12</v>
      </c>
      <c r="E337" s="286">
        <f>SUM(G337,K337)</f>
        <v>4722325</v>
      </c>
      <c r="F337" s="286"/>
      <c r="G337" s="286"/>
      <c r="H337" s="287"/>
      <c r="I337" s="287"/>
      <c r="J337" s="286"/>
      <c r="K337" s="286">
        <f>3513325+429000+780000</f>
        <v>4722325</v>
      </c>
      <c r="L337" s="81"/>
      <c r="M337" s="81"/>
      <c r="N337" s="23"/>
      <c r="O337" s="23"/>
    </row>
    <row r="338" spans="1:15" ht="29.25" customHeight="1" x14ac:dyDescent="0.2">
      <c r="A338" s="171">
        <v>900</v>
      </c>
      <c r="B338" s="100"/>
      <c r="C338" s="180" t="s">
        <v>68</v>
      </c>
      <c r="D338" s="173" t="s">
        <v>7</v>
      </c>
      <c r="E338" s="285">
        <f>SUM(E340:E341)</f>
        <v>25317372</v>
      </c>
      <c r="F338" s="285">
        <v>0</v>
      </c>
      <c r="G338" s="285">
        <f t="shared" ref="G338:M338" si="106">SUM(G340:G341)</f>
        <v>0</v>
      </c>
      <c r="H338" s="335">
        <f t="shared" si="106"/>
        <v>0</v>
      </c>
      <c r="I338" s="335">
        <f t="shared" si="106"/>
        <v>0</v>
      </c>
      <c r="J338" s="285"/>
      <c r="K338" s="285">
        <f t="shared" si="106"/>
        <v>25317372</v>
      </c>
      <c r="L338" s="104">
        <f t="shared" si="106"/>
        <v>0</v>
      </c>
      <c r="M338" s="104">
        <f t="shared" si="106"/>
        <v>0</v>
      </c>
      <c r="N338" s="88"/>
      <c r="O338" s="88"/>
    </row>
    <row r="339" spans="1:15" ht="15.95" customHeight="1" x14ac:dyDescent="0.2">
      <c r="A339" s="261"/>
      <c r="B339" s="10"/>
      <c r="D339" s="149" t="s">
        <v>8</v>
      </c>
      <c r="E339" s="286"/>
      <c r="F339" s="286"/>
      <c r="G339" s="286"/>
      <c r="H339" s="287"/>
      <c r="I339" s="287"/>
      <c r="J339" s="286"/>
      <c r="K339" s="286"/>
      <c r="L339" s="22"/>
      <c r="M339" s="22"/>
      <c r="N339" s="23"/>
      <c r="O339" s="23"/>
    </row>
    <row r="340" spans="1:15" ht="15.95" customHeight="1" x14ac:dyDescent="0.2">
      <c r="A340" s="157"/>
      <c r="B340" s="10"/>
      <c r="D340" s="131" t="s">
        <v>12</v>
      </c>
      <c r="E340" s="286">
        <f>SUM(E354,E358,E344,E351)</f>
        <v>25317372</v>
      </c>
      <c r="F340" s="286">
        <v>0</v>
      </c>
      <c r="G340" s="286">
        <f t="shared" ref="G340:M340" si="107">SUM(G354,G358,G344,G351)</f>
        <v>0</v>
      </c>
      <c r="H340" s="287">
        <f t="shared" si="107"/>
        <v>0</v>
      </c>
      <c r="I340" s="287">
        <f t="shared" si="107"/>
        <v>0</v>
      </c>
      <c r="J340" s="286"/>
      <c r="K340" s="286">
        <f>SUM(K354,K358,K344,K351)</f>
        <v>25317372</v>
      </c>
      <c r="L340" s="81">
        <f t="shared" si="107"/>
        <v>0</v>
      </c>
      <c r="M340" s="81">
        <f t="shared" si="107"/>
        <v>0</v>
      </c>
      <c r="N340" s="23"/>
      <c r="O340" s="23"/>
    </row>
    <row r="341" spans="1:15" ht="15.95" hidden="1" customHeight="1" x14ac:dyDescent="0.2">
      <c r="A341" s="157"/>
      <c r="B341" s="13"/>
      <c r="C341" s="159"/>
      <c r="D341" s="140" t="s">
        <v>15</v>
      </c>
      <c r="E341" s="313">
        <f>SUM(E345,E355,E348)</f>
        <v>0</v>
      </c>
      <c r="F341" s="313"/>
      <c r="G341" s="313">
        <f t="shared" ref="G341:M341" si="108">SUM(G345,G355,G348)</f>
        <v>0</v>
      </c>
      <c r="H341" s="316">
        <f t="shared" si="108"/>
        <v>0</v>
      </c>
      <c r="I341" s="316">
        <f t="shared" si="108"/>
        <v>0</v>
      </c>
      <c r="J341" s="313"/>
      <c r="K341" s="313">
        <f t="shared" si="108"/>
        <v>0</v>
      </c>
      <c r="L341" s="106">
        <f t="shared" si="108"/>
        <v>0</v>
      </c>
      <c r="M341" s="106">
        <f t="shared" si="108"/>
        <v>0</v>
      </c>
      <c r="N341" s="93"/>
      <c r="O341" s="93"/>
    </row>
    <row r="342" spans="1:15" ht="15.95" customHeight="1" x14ac:dyDescent="0.2">
      <c r="A342" s="157"/>
      <c r="B342" s="75">
        <v>90001</v>
      </c>
      <c r="C342" s="158" t="s">
        <v>90</v>
      </c>
      <c r="D342" s="8" t="s">
        <v>7</v>
      </c>
      <c r="E342" s="290">
        <f>SUM(E344:E345)</f>
        <v>300000</v>
      </c>
      <c r="F342" s="290"/>
      <c r="G342" s="290"/>
      <c r="H342" s="334"/>
      <c r="I342" s="334"/>
      <c r="J342" s="290"/>
      <c r="K342" s="290">
        <f>SUM(K344:K345)</f>
        <v>300000</v>
      </c>
      <c r="L342" s="178">
        <f t="shared" ref="L342:M342" si="109">SUM(L344:L345)</f>
        <v>0</v>
      </c>
      <c r="M342" s="178">
        <f t="shared" si="109"/>
        <v>0</v>
      </c>
      <c r="N342" s="23"/>
      <c r="O342" s="23"/>
    </row>
    <row r="343" spans="1:15" ht="15.95" customHeight="1" x14ac:dyDescent="0.2">
      <c r="A343" s="157"/>
      <c r="B343" s="10"/>
      <c r="D343" s="149" t="s">
        <v>8</v>
      </c>
      <c r="E343" s="286"/>
      <c r="F343" s="286"/>
      <c r="G343" s="286"/>
      <c r="H343" s="287"/>
      <c r="I343" s="287"/>
      <c r="J343" s="286"/>
      <c r="K343" s="286"/>
      <c r="L343" s="81"/>
      <c r="M343" s="81"/>
      <c r="N343" s="23"/>
      <c r="O343" s="23"/>
    </row>
    <row r="344" spans="1:15" ht="15.95" customHeight="1" x14ac:dyDescent="0.2">
      <c r="A344" s="157"/>
      <c r="B344" s="10"/>
      <c r="D344" s="131" t="s">
        <v>12</v>
      </c>
      <c r="E344" s="286">
        <f t="shared" ref="E344:E345" si="110">SUM(G344,K344)</f>
        <v>300000</v>
      </c>
      <c r="F344" s="286"/>
      <c r="G344" s="286"/>
      <c r="H344" s="287"/>
      <c r="I344" s="287"/>
      <c r="J344" s="286"/>
      <c r="K344" s="286">
        <v>300000</v>
      </c>
      <c r="L344" s="81"/>
      <c r="M344" s="81"/>
      <c r="N344" s="23"/>
      <c r="O344" s="23"/>
    </row>
    <row r="345" spans="1:15" ht="15.95" hidden="1" customHeight="1" x14ac:dyDescent="0.2">
      <c r="A345" s="157"/>
      <c r="B345" s="10"/>
      <c r="D345" s="131" t="s">
        <v>15</v>
      </c>
      <c r="E345" s="286">
        <f t="shared" si="110"/>
        <v>0</v>
      </c>
      <c r="F345" s="286"/>
      <c r="G345" s="286"/>
      <c r="H345" s="287"/>
      <c r="I345" s="287"/>
      <c r="J345" s="286"/>
      <c r="K345" s="286"/>
      <c r="L345" s="81"/>
      <c r="M345" s="81"/>
      <c r="N345" s="23"/>
      <c r="O345" s="23"/>
    </row>
    <row r="346" spans="1:15" ht="15.95" hidden="1" customHeight="1" x14ac:dyDescent="0.2">
      <c r="A346" s="157"/>
      <c r="B346" s="75">
        <v>90002</v>
      </c>
      <c r="C346" s="158" t="s">
        <v>123</v>
      </c>
      <c r="D346" s="130" t="s">
        <v>7</v>
      </c>
      <c r="E346" s="290">
        <f>SUM(E348)</f>
        <v>0</v>
      </c>
      <c r="F346" s="290"/>
      <c r="G346" s="290">
        <f t="shared" ref="G346:M346" si="111">SUM(G348)</f>
        <v>0</v>
      </c>
      <c r="H346" s="334">
        <f t="shared" si="111"/>
        <v>0</v>
      </c>
      <c r="I346" s="334">
        <f t="shared" si="111"/>
        <v>0</v>
      </c>
      <c r="J346" s="290"/>
      <c r="K346" s="290">
        <f t="shared" si="111"/>
        <v>0</v>
      </c>
      <c r="L346" s="97">
        <f t="shared" si="111"/>
        <v>0</v>
      </c>
      <c r="M346" s="97">
        <f t="shared" si="111"/>
        <v>0</v>
      </c>
      <c r="N346" s="8"/>
      <c r="O346" s="8"/>
    </row>
    <row r="347" spans="1:15" ht="15.95" hidden="1" customHeight="1" x14ac:dyDescent="0.2">
      <c r="A347" s="157"/>
      <c r="B347" s="10"/>
      <c r="D347" s="149" t="s">
        <v>8</v>
      </c>
      <c r="E347" s="286"/>
      <c r="F347" s="286"/>
      <c r="G347" s="286"/>
      <c r="H347" s="287"/>
      <c r="I347" s="287"/>
      <c r="J347" s="286"/>
      <c r="K347" s="286"/>
      <c r="L347" s="81"/>
      <c r="M347" s="81"/>
      <c r="N347" s="23"/>
      <c r="O347" s="23"/>
    </row>
    <row r="348" spans="1:15" ht="15.95" hidden="1" customHeight="1" x14ac:dyDescent="0.2">
      <c r="A348" s="157"/>
      <c r="B348" s="10"/>
      <c r="D348" s="131" t="s">
        <v>15</v>
      </c>
      <c r="E348" s="286">
        <f t="shared" ref="E348" si="112">SUM(G348,K348)</f>
        <v>0</v>
      </c>
      <c r="F348" s="286"/>
      <c r="G348" s="286"/>
      <c r="H348" s="287"/>
      <c r="I348" s="287"/>
      <c r="J348" s="286"/>
      <c r="K348" s="286"/>
      <c r="L348" s="81"/>
      <c r="M348" s="81"/>
      <c r="N348" s="23"/>
      <c r="O348" s="23"/>
    </row>
    <row r="349" spans="1:15" ht="15.95" customHeight="1" x14ac:dyDescent="0.2">
      <c r="A349" s="157"/>
      <c r="B349" s="75">
        <v>90004</v>
      </c>
      <c r="C349" s="158" t="s">
        <v>108</v>
      </c>
      <c r="D349" s="167" t="s">
        <v>7</v>
      </c>
      <c r="E349" s="290">
        <f>SUM(E351)</f>
        <v>300000</v>
      </c>
      <c r="F349" s="290"/>
      <c r="G349" s="290">
        <f t="shared" ref="G349:M349" si="113">SUM(G351)</f>
        <v>0</v>
      </c>
      <c r="H349" s="334">
        <f t="shared" si="113"/>
        <v>0</v>
      </c>
      <c r="I349" s="334">
        <f t="shared" si="113"/>
        <v>0</v>
      </c>
      <c r="J349" s="290"/>
      <c r="K349" s="290">
        <f t="shared" si="113"/>
        <v>300000</v>
      </c>
      <c r="L349" s="97">
        <f t="shared" si="113"/>
        <v>0</v>
      </c>
      <c r="M349" s="97">
        <f t="shared" si="113"/>
        <v>0</v>
      </c>
      <c r="N349" s="8"/>
      <c r="O349" s="8"/>
    </row>
    <row r="350" spans="1:15" ht="15.95" customHeight="1" x14ac:dyDescent="0.2">
      <c r="A350" s="157"/>
      <c r="B350" s="10"/>
      <c r="D350" s="311" t="s">
        <v>8</v>
      </c>
      <c r="E350" s="286"/>
      <c r="F350" s="286"/>
      <c r="G350" s="286"/>
      <c r="H350" s="287"/>
      <c r="I350" s="287"/>
      <c r="J350" s="286"/>
      <c r="K350" s="286"/>
      <c r="L350" s="81"/>
      <c r="M350" s="81"/>
      <c r="N350" s="23"/>
      <c r="O350" s="23"/>
    </row>
    <row r="351" spans="1:15" ht="15.95" customHeight="1" x14ac:dyDescent="0.2">
      <c r="A351" s="157"/>
      <c r="B351" s="10"/>
      <c r="D351" s="131" t="s">
        <v>12</v>
      </c>
      <c r="E351" s="286">
        <f t="shared" ref="E351" si="114">SUM(G351,K351)</f>
        <v>300000</v>
      </c>
      <c r="F351" s="286"/>
      <c r="G351" s="286"/>
      <c r="H351" s="287"/>
      <c r="I351" s="287"/>
      <c r="J351" s="286"/>
      <c r="K351" s="286">
        <v>300000</v>
      </c>
      <c r="L351" s="81"/>
      <c r="M351" s="81"/>
      <c r="N351" s="23"/>
      <c r="O351" s="23"/>
    </row>
    <row r="352" spans="1:15" ht="29.25" customHeight="1" x14ac:dyDescent="0.2">
      <c r="A352" s="157"/>
      <c r="B352" s="75">
        <v>90005</v>
      </c>
      <c r="C352" s="174" t="s">
        <v>86</v>
      </c>
      <c r="D352" s="130" t="s">
        <v>7</v>
      </c>
      <c r="E352" s="290">
        <f>SUM(E354:E355)</f>
        <v>24717372</v>
      </c>
      <c r="F352" s="290"/>
      <c r="G352" s="290">
        <f t="shared" ref="G352:M352" si="115">SUM(G354:G355)</f>
        <v>0</v>
      </c>
      <c r="H352" s="334">
        <f t="shared" si="115"/>
        <v>0</v>
      </c>
      <c r="I352" s="334">
        <f t="shared" si="115"/>
        <v>0</v>
      </c>
      <c r="J352" s="290"/>
      <c r="K352" s="290">
        <f t="shared" si="115"/>
        <v>24717372</v>
      </c>
      <c r="L352" s="97">
        <f t="shared" si="115"/>
        <v>0</v>
      </c>
      <c r="M352" s="97">
        <f t="shared" si="115"/>
        <v>0</v>
      </c>
      <c r="N352" s="8"/>
      <c r="O352" s="8"/>
    </row>
    <row r="353" spans="1:15" ht="15.95" customHeight="1" x14ac:dyDescent="0.2">
      <c r="A353" s="157"/>
      <c r="B353" s="10"/>
      <c r="D353" s="149" t="s">
        <v>8</v>
      </c>
      <c r="E353" s="286"/>
      <c r="F353" s="286"/>
      <c r="G353" s="286"/>
      <c r="H353" s="287"/>
      <c r="I353" s="287"/>
      <c r="J353" s="286"/>
      <c r="K353" s="286"/>
      <c r="L353" s="22"/>
      <c r="M353" s="22"/>
      <c r="N353" s="23"/>
      <c r="O353" s="23"/>
    </row>
    <row r="354" spans="1:15" ht="15.95" customHeight="1" thickBot="1" x14ac:dyDescent="0.25">
      <c r="A354" s="157"/>
      <c r="B354" s="10"/>
      <c r="D354" s="131" t="s">
        <v>12</v>
      </c>
      <c r="E354" s="286">
        <f>SUM(G354,K354)</f>
        <v>24717372</v>
      </c>
      <c r="F354" s="286"/>
      <c r="G354" s="286"/>
      <c r="H354" s="287"/>
      <c r="I354" s="287"/>
      <c r="J354" s="286"/>
      <c r="K354" s="286">
        <v>24717372</v>
      </c>
      <c r="L354" s="81"/>
      <c r="M354" s="81"/>
      <c r="N354" s="23"/>
      <c r="O354" s="23"/>
    </row>
    <row r="355" spans="1:15" ht="15.95" hidden="1" customHeight="1" x14ac:dyDescent="0.2">
      <c r="A355" s="157"/>
      <c r="B355" s="10"/>
      <c r="D355" s="140" t="s">
        <v>15</v>
      </c>
      <c r="E355" s="286">
        <f>SUM(G355,K355)</f>
        <v>0</v>
      </c>
      <c r="F355" s="286"/>
      <c r="G355" s="286"/>
      <c r="H355" s="287"/>
      <c r="I355" s="287"/>
      <c r="J355" s="286"/>
      <c r="K355" s="286"/>
      <c r="L355" s="81"/>
      <c r="M355" s="81"/>
      <c r="N355" s="23"/>
      <c r="O355" s="23"/>
    </row>
    <row r="356" spans="1:15" ht="15.95" hidden="1" customHeight="1" x14ac:dyDescent="0.2">
      <c r="A356" s="157"/>
      <c r="B356" s="160">
        <v>90095</v>
      </c>
      <c r="C356" s="166" t="s">
        <v>14</v>
      </c>
      <c r="D356" s="8" t="s">
        <v>7</v>
      </c>
      <c r="E356" s="290">
        <f>SUM(E358)</f>
        <v>0</v>
      </c>
      <c r="F356" s="290">
        <v>0</v>
      </c>
      <c r="G356" s="290">
        <f t="shared" ref="G356:M356" si="116">SUM(G358)</f>
        <v>0</v>
      </c>
      <c r="H356" s="334">
        <f t="shared" si="116"/>
        <v>0</v>
      </c>
      <c r="I356" s="334">
        <f t="shared" si="116"/>
        <v>0</v>
      </c>
      <c r="J356" s="290"/>
      <c r="K356" s="290">
        <f t="shared" si="116"/>
        <v>0</v>
      </c>
      <c r="L356" s="97">
        <f t="shared" si="116"/>
        <v>0</v>
      </c>
      <c r="M356" s="97">
        <f t="shared" si="116"/>
        <v>0</v>
      </c>
      <c r="N356" s="8"/>
      <c r="O356" s="8"/>
    </row>
    <row r="357" spans="1:15" ht="15.95" hidden="1" customHeight="1" x14ac:dyDescent="0.2">
      <c r="A357" s="157"/>
      <c r="B357" s="10"/>
      <c r="D357" s="149" t="s">
        <v>8</v>
      </c>
      <c r="E357" s="286"/>
      <c r="F357" s="286"/>
      <c r="G357" s="286"/>
      <c r="H357" s="287"/>
      <c r="I357" s="287"/>
      <c r="J357" s="286"/>
      <c r="K357" s="286"/>
      <c r="L357" s="22"/>
      <c r="M357" s="22"/>
      <c r="N357" s="23"/>
      <c r="O357" s="23"/>
    </row>
    <row r="358" spans="1:15" ht="15.95" hidden="1" customHeight="1" thickBot="1" x14ac:dyDescent="0.25">
      <c r="A358" s="157"/>
      <c r="B358" s="10"/>
      <c r="D358" s="131" t="s">
        <v>12</v>
      </c>
      <c r="E358" s="286">
        <f>SUM(G358,K358)</f>
        <v>0</v>
      </c>
      <c r="F358" s="286"/>
      <c r="G358" s="286"/>
      <c r="H358" s="287"/>
      <c r="I358" s="287"/>
      <c r="J358" s="286"/>
      <c r="K358" s="286"/>
      <c r="L358" s="81"/>
      <c r="M358" s="81"/>
      <c r="N358" s="23"/>
      <c r="O358" s="23"/>
    </row>
    <row r="359" spans="1:15" ht="28.5" x14ac:dyDescent="0.2">
      <c r="A359" s="171">
        <v>921</v>
      </c>
      <c r="B359" s="175"/>
      <c r="C359" s="180" t="s">
        <v>69</v>
      </c>
      <c r="D359" s="173" t="s">
        <v>7</v>
      </c>
      <c r="E359" s="318">
        <f>SUM(E361:E362)</f>
        <v>16895000</v>
      </c>
      <c r="F359" s="318">
        <v>0</v>
      </c>
      <c r="G359" s="318">
        <f>SUM(G361:G362)</f>
        <v>0</v>
      </c>
      <c r="H359" s="319">
        <f t="shared" ref="H359:I359" si="117">SUM(H361)</f>
        <v>0</v>
      </c>
      <c r="I359" s="319">
        <f t="shared" si="117"/>
        <v>0</v>
      </c>
      <c r="J359" s="318"/>
      <c r="K359" s="318">
        <f>SUM(K361:K362)</f>
        <v>16895000</v>
      </c>
      <c r="L359" s="147">
        <f t="shared" ref="L359:M359" si="118">SUM(L361:L362)</f>
        <v>0</v>
      </c>
      <c r="M359" s="147">
        <f t="shared" si="118"/>
        <v>0</v>
      </c>
      <c r="N359" s="88"/>
      <c r="O359" s="88"/>
    </row>
    <row r="360" spans="1:15" ht="15.95" customHeight="1" x14ac:dyDescent="0.2">
      <c r="A360" s="261"/>
      <c r="B360" s="10"/>
      <c r="D360" s="149" t="s">
        <v>8</v>
      </c>
      <c r="E360" s="286"/>
      <c r="F360" s="286"/>
      <c r="G360" s="286"/>
      <c r="H360" s="287"/>
      <c r="I360" s="287"/>
      <c r="J360" s="320"/>
      <c r="K360" s="286"/>
      <c r="L360" s="81"/>
      <c r="M360" s="81"/>
      <c r="N360" s="23"/>
      <c r="O360" s="23"/>
    </row>
    <row r="361" spans="1:15" ht="15.95" customHeight="1" x14ac:dyDescent="0.2">
      <c r="A361" s="157"/>
      <c r="B361" s="10"/>
      <c r="D361" s="131" t="s">
        <v>12</v>
      </c>
      <c r="E361" s="288">
        <f>SUM(E365,E379)</f>
        <v>16895000</v>
      </c>
      <c r="F361" s="288">
        <v>0</v>
      </c>
      <c r="G361" s="288">
        <f>SUM(G365,G379)</f>
        <v>0</v>
      </c>
      <c r="H361" s="321">
        <f t="shared" ref="H361:I361" si="119">SUM(H365,H379)</f>
        <v>0</v>
      </c>
      <c r="I361" s="321">
        <f t="shared" si="119"/>
        <v>0</v>
      </c>
      <c r="J361" s="320"/>
      <c r="K361" s="288">
        <f>SUM(K365,K379)</f>
        <v>16895000</v>
      </c>
      <c r="L361" s="122">
        <f t="shared" ref="L361:M361" si="120">SUM(L365,L379)</f>
        <v>0</v>
      </c>
      <c r="M361" s="122">
        <f t="shared" si="120"/>
        <v>0</v>
      </c>
      <c r="N361" s="23"/>
      <c r="O361" s="23"/>
    </row>
    <row r="362" spans="1:15" ht="15.95" hidden="1" customHeight="1" x14ac:dyDescent="0.2">
      <c r="A362" s="157"/>
      <c r="B362" s="13"/>
      <c r="C362" s="159"/>
      <c r="D362" s="93" t="s">
        <v>15</v>
      </c>
      <c r="E362" s="313">
        <f>SUM(E382)</f>
        <v>0</v>
      </c>
      <c r="F362" s="313"/>
      <c r="G362" s="313">
        <f>SUM(G382)</f>
        <v>0</v>
      </c>
      <c r="H362" s="316"/>
      <c r="I362" s="316"/>
      <c r="J362" s="246"/>
      <c r="K362" s="313">
        <f>SUM(K382)</f>
        <v>0</v>
      </c>
      <c r="L362" s="81">
        <f t="shared" ref="L362:M362" si="121">SUM(L382)</f>
        <v>0</v>
      </c>
      <c r="M362" s="81">
        <f t="shared" si="121"/>
        <v>0</v>
      </c>
      <c r="N362" s="23"/>
      <c r="O362" s="23"/>
    </row>
    <row r="363" spans="1:15" ht="15.95" customHeight="1" x14ac:dyDescent="0.2">
      <c r="A363" s="10"/>
      <c r="B363" s="75">
        <v>92105</v>
      </c>
      <c r="C363" s="158" t="s">
        <v>70</v>
      </c>
      <c r="D363" s="130" t="s">
        <v>7</v>
      </c>
      <c r="E363" s="291">
        <f>SUM(E365)</f>
        <v>12095000</v>
      </c>
      <c r="F363" s="291">
        <v>0</v>
      </c>
      <c r="G363" s="291">
        <f t="shared" ref="G363:M363" si="122">SUM(G365)</f>
        <v>0</v>
      </c>
      <c r="H363" s="323">
        <f t="shared" si="122"/>
        <v>0</v>
      </c>
      <c r="I363" s="323">
        <f t="shared" si="122"/>
        <v>0</v>
      </c>
      <c r="J363" s="314"/>
      <c r="K363" s="291">
        <f t="shared" si="122"/>
        <v>12095000</v>
      </c>
      <c r="L363" s="127">
        <f t="shared" si="122"/>
        <v>0</v>
      </c>
      <c r="M363" s="127">
        <f t="shared" si="122"/>
        <v>0</v>
      </c>
      <c r="N363" s="8"/>
      <c r="O363" s="8"/>
    </row>
    <row r="364" spans="1:15" ht="15.95" customHeight="1" x14ac:dyDescent="0.2">
      <c r="A364" s="10"/>
      <c r="B364" s="10"/>
      <c r="D364" s="149" t="s">
        <v>8</v>
      </c>
      <c r="E364" s="286"/>
      <c r="F364" s="286"/>
      <c r="G364" s="286"/>
      <c r="H364" s="287"/>
      <c r="I364" s="287"/>
      <c r="J364" s="320"/>
      <c r="K364" s="286"/>
      <c r="L364" s="22"/>
      <c r="M364" s="22"/>
      <c r="N364" s="23"/>
      <c r="O364" s="23"/>
    </row>
    <row r="365" spans="1:15" ht="15.95" customHeight="1" x14ac:dyDescent="0.2">
      <c r="A365" s="10"/>
      <c r="B365" s="13"/>
      <c r="C365" s="159"/>
      <c r="D365" s="140" t="s">
        <v>12</v>
      </c>
      <c r="E365" s="313">
        <f>SUM(G365,K365)</f>
        <v>12095000</v>
      </c>
      <c r="F365" s="313"/>
      <c r="G365" s="313"/>
      <c r="H365" s="316"/>
      <c r="I365" s="316"/>
      <c r="J365" s="246"/>
      <c r="K365" s="313">
        <v>12095000</v>
      </c>
      <c r="L365" s="81"/>
      <c r="M365" s="81"/>
      <c r="N365" s="23"/>
      <c r="O365" s="23"/>
    </row>
    <row r="366" spans="1:15" ht="17.25" hidden="1" customHeight="1" x14ac:dyDescent="0.2">
      <c r="A366" s="10"/>
      <c r="B366" s="10">
        <v>92106</v>
      </c>
      <c r="C366" s="156" t="s">
        <v>75</v>
      </c>
      <c r="D366" s="155" t="s">
        <v>7</v>
      </c>
      <c r="E366" s="288">
        <v>0</v>
      </c>
      <c r="F366" s="288">
        <v>0</v>
      </c>
      <c r="G366" s="288">
        <v>0</v>
      </c>
      <c r="H366" s="321"/>
      <c r="I366" s="321"/>
      <c r="J366" s="320"/>
      <c r="K366" s="288">
        <v>0</v>
      </c>
      <c r="L366" s="22"/>
      <c r="M366" s="22"/>
      <c r="N366" s="23"/>
      <c r="O366" s="23"/>
    </row>
    <row r="367" spans="1:15" ht="17.25" hidden="1" customHeight="1" x14ac:dyDescent="0.2">
      <c r="A367" s="157"/>
      <c r="B367" s="10"/>
      <c r="D367" s="149" t="s">
        <v>8</v>
      </c>
      <c r="E367" s="286"/>
      <c r="F367" s="286"/>
      <c r="G367" s="286"/>
      <c r="H367" s="287"/>
      <c r="I367" s="287"/>
      <c r="J367" s="320"/>
      <c r="K367" s="286"/>
      <c r="L367" s="22"/>
      <c r="M367" s="22"/>
      <c r="N367" s="23"/>
      <c r="O367" s="23"/>
    </row>
    <row r="368" spans="1:15" ht="15" hidden="1" customHeight="1" x14ac:dyDescent="0.2">
      <c r="A368" s="157"/>
      <c r="B368" s="13"/>
      <c r="C368" s="159"/>
      <c r="D368" s="140" t="s">
        <v>12</v>
      </c>
      <c r="E368" s="313">
        <v>0</v>
      </c>
      <c r="F368" s="313"/>
      <c r="G368" s="313"/>
      <c r="H368" s="316"/>
      <c r="I368" s="316"/>
      <c r="J368" s="320"/>
      <c r="K368" s="313"/>
      <c r="L368" s="22"/>
      <c r="M368" s="22"/>
      <c r="N368" s="23"/>
      <c r="O368" s="23"/>
    </row>
    <row r="369" spans="1:15" ht="15" hidden="1" customHeight="1" x14ac:dyDescent="0.2">
      <c r="A369" s="179"/>
      <c r="B369" s="13"/>
      <c r="C369" s="159"/>
      <c r="D369" s="140" t="s">
        <v>15</v>
      </c>
      <c r="E369" s="286"/>
      <c r="F369" s="286"/>
      <c r="G369" s="286"/>
      <c r="H369" s="287"/>
      <c r="I369" s="287"/>
      <c r="J369" s="320"/>
      <c r="K369" s="286"/>
      <c r="L369" s="22"/>
      <c r="M369" s="22"/>
      <c r="N369" s="23"/>
      <c r="O369" s="23"/>
    </row>
    <row r="370" spans="1:15" ht="15.95" hidden="1" customHeight="1" x14ac:dyDescent="0.2">
      <c r="A370" s="157"/>
      <c r="B370" s="75">
        <v>92113</v>
      </c>
      <c r="C370" s="129" t="s">
        <v>78</v>
      </c>
      <c r="D370" s="130" t="s">
        <v>7</v>
      </c>
      <c r="E370" s="290">
        <v>0</v>
      </c>
      <c r="F370" s="290">
        <v>0</v>
      </c>
      <c r="G370" s="290">
        <v>0</v>
      </c>
      <c r="H370" s="334"/>
      <c r="I370" s="334"/>
      <c r="J370" s="320"/>
      <c r="K370" s="290">
        <v>0</v>
      </c>
      <c r="L370" s="22"/>
      <c r="M370" s="22"/>
      <c r="N370" s="23"/>
      <c r="O370" s="23"/>
    </row>
    <row r="371" spans="1:15" ht="15.95" hidden="1" customHeight="1" x14ac:dyDescent="0.2">
      <c r="A371" s="157"/>
      <c r="B371" s="10"/>
      <c r="D371" s="149" t="s">
        <v>8</v>
      </c>
      <c r="E371" s="286"/>
      <c r="F371" s="286"/>
      <c r="G371" s="286"/>
      <c r="H371" s="287"/>
      <c r="I371" s="287"/>
      <c r="J371" s="320"/>
      <c r="K371" s="286"/>
      <c r="L371" s="22"/>
      <c r="M371" s="22"/>
      <c r="N371" s="23"/>
      <c r="O371" s="23"/>
    </row>
    <row r="372" spans="1:15" ht="15.95" hidden="1" customHeight="1" x14ac:dyDescent="0.2">
      <c r="A372" s="157"/>
      <c r="B372" s="10"/>
      <c r="D372" s="131" t="s">
        <v>12</v>
      </c>
      <c r="E372" s="286">
        <v>0</v>
      </c>
      <c r="F372" s="286"/>
      <c r="G372" s="286"/>
      <c r="H372" s="287"/>
      <c r="I372" s="287"/>
      <c r="J372" s="320"/>
      <c r="K372" s="286"/>
      <c r="L372" s="22"/>
      <c r="M372" s="22"/>
      <c r="N372" s="23"/>
      <c r="O372" s="23"/>
    </row>
    <row r="373" spans="1:15" ht="15" hidden="1" customHeight="1" x14ac:dyDescent="0.2">
      <c r="A373" s="157"/>
      <c r="B373" s="10"/>
      <c r="D373" s="131" t="s">
        <v>15</v>
      </c>
      <c r="E373" s="286"/>
      <c r="F373" s="286"/>
      <c r="G373" s="286"/>
      <c r="H373" s="287"/>
      <c r="I373" s="287"/>
      <c r="J373" s="320"/>
      <c r="K373" s="286"/>
      <c r="L373" s="22"/>
      <c r="M373" s="22"/>
      <c r="N373" s="23"/>
      <c r="O373" s="23"/>
    </row>
    <row r="374" spans="1:15" ht="15.95" hidden="1" customHeight="1" x14ac:dyDescent="0.2">
      <c r="A374" s="157"/>
      <c r="B374" s="75">
        <v>92118</v>
      </c>
      <c r="C374" s="158" t="s">
        <v>1</v>
      </c>
      <c r="D374" s="130" t="s">
        <v>7</v>
      </c>
      <c r="E374" s="290">
        <v>0</v>
      </c>
      <c r="F374" s="290">
        <v>0</v>
      </c>
      <c r="G374" s="290">
        <v>0</v>
      </c>
      <c r="H374" s="334"/>
      <c r="I374" s="334"/>
      <c r="J374" s="320"/>
      <c r="K374" s="290">
        <v>0</v>
      </c>
      <c r="L374" s="22"/>
      <c r="M374" s="22"/>
      <c r="N374" s="23"/>
      <c r="O374" s="23"/>
    </row>
    <row r="375" spans="1:15" ht="15.95" hidden="1" customHeight="1" x14ac:dyDescent="0.2">
      <c r="A375" s="157"/>
      <c r="B375" s="10"/>
      <c r="D375" s="149" t="s">
        <v>8</v>
      </c>
      <c r="E375" s="286"/>
      <c r="F375" s="286"/>
      <c r="G375" s="286"/>
      <c r="H375" s="287"/>
      <c r="I375" s="287"/>
      <c r="J375" s="320"/>
      <c r="K375" s="286"/>
      <c r="L375" s="22"/>
      <c r="M375" s="22"/>
      <c r="N375" s="23"/>
      <c r="O375" s="23"/>
    </row>
    <row r="376" spans="1:15" ht="15.95" hidden="1" customHeight="1" x14ac:dyDescent="0.2">
      <c r="A376" s="157"/>
      <c r="B376" s="10"/>
      <c r="D376" s="131" t="s">
        <v>12</v>
      </c>
      <c r="E376" s="286">
        <v>0</v>
      </c>
      <c r="F376" s="286"/>
      <c r="G376" s="286"/>
      <c r="H376" s="287"/>
      <c r="I376" s="287"/>
      <c r="J376" s="320"/>
      <c r="K376" s="286"/>
      <c r="L376" s="22"/>
      <c r="M376" s="22"/>
      <c r="N376" s="23"/>
      <c r="O376" s="23"/>
    </row>
    <row r="377" spans="1:15" ht="15.75" customHeight="1" x14ac:dyDescent="0.2">
      <c r="A377" s="157"/>
      <c r="B377" s="75">
        <v>92120</v>
      </c>
      <c r="C377" s="174" t="s">
        <v>71</v>
      </c>
      <c r="D377" s="130" t="s">
        <v>7</v>
      </c>
      <c r="E377" s="290">
        <f>SUM(E379)</f>
        <v>4800000</v>
      </c>
      <c r="F377" s="290">
        <v>0</v>
      </c>
      <c r="G377" s="290">
        <f t="shared" ref="G377:M377" si="123">SUM(G379)</f>
        <v>0</v>
      </c>
      <c r="H377" s="334">
        <f t="shared" si="123"/>
        <v>0</v>
      </c>
      <c r="I377" s="334">
        <f t="shared" si="123"/>
        <v>0</v>
      </c>
      <c r="J377" s="314"/>
      <c r="K377" s="290">
        <f t="shared" si="123"/>
        <v>4800000</v>
      </c>
      <c r="L377" s="97">
        <f t="shared" si="123"/>
        <v>0</v>
      </c>
      <c r="M377" s="97">
        <f t="shared" si="123"/>
        <v>0</v>
      </c>
      <c r="N377" s="8"/>
      <c r="O377" s="8"/>
    </row>
    <row r="378" spans="1:15" ht="15.95" customHeight="1" x14ac:dyDescent="0.2">
      <c r="A378" s="157"/>
      <c r="B378" s="10"/>
      <c r="D378" s="149" t="s">
        <v>8</v>
      </c>
      <c r="E378" s="286"/>
      <c r="F378" s="286"/>
      <c r="G378" s="286"/>
      <c r="H378" s="287"/>
      <c r="I378" s="287"/>
      <c r="J378" s="320"/>
      <c r="K378" s="286"/>
      <c r="L378" s="22"/>
      <c r="M378" s="22"/>
      <c r="N378" s="23"/>
      <c r="O378" s="23"/>
    </row>
    <row r="379" spans="1:15" ht="15.95" customHeight="1" thickBot="1" x14ac:dyDescent="0.25">
      <c r="A379" s="179"/>
      <c r="B379" s="13"/>
      <c r="C379" s="159"/>
      <c r="D379" s="140" t="s">
        <v>12</v>
      </c>
      <c r="E379" s="313">
        <f>SUM(G379,K379)</f>
        <v>4800000</v>
      </c>
      <c r="F379" s="313"/>
      <c r="G379" s="313"/>
      <c r="H379" s="316"/>
      <c r="I379" s="316"/>
      <c r="J379" s="246"/>
      <c r="K379" s="313">
        <v>4800000</v>
      </c>
      <c r="L379" s="81"/>
      <c r="M379" s="81"/>
      <c r="N379" s="23"/>
      <c r="O379" s="23"/>
    </row>
    <row r="380" spans="1:15" ht="15.95" hidden="1" customHeight="1" x14ac:dyDescent="0.2">
      <c r="A380" s="157"/>
      <c r="B380" s="10">
        <v>92195</v>
      </c>
      <c r="C380" s="156" t="s">
        <v>14</v>
      </c>
      <c r="D380" s="131" t="s">
        <v>7</v>
      </c>
      <c r="E380" s="244">
        <f>SUM(E382)</f>
        <v>0</v>
      </c>
      <c r="F380" s="244"/>
      <c r="G380" s="244"/>
      <c r="H380" s="331"/>
      <c r="I380" s="331"/>
      <c r="J380" s="288"/>
      <c r="K380" s="244">
        <f>SUM(K382)</f>
        <v>0</v>
      </c>
      <c r="L380" s="97">
        <f t="shared" ref="L380:M380" si="124">SUM(L382)</f>
        <v>0</v>
      </c>
      <c r="M380" s="97">
        <f t="shared" si="124"/>
        <v>0</v>
      </c>
      <c r="N380" s="8"/>
      <c r="O380" s="8"/>
    </row>
    <row r="381" spans="1:15" ht="15.95" hidden="1" customHeight="1" x14ac:dyDescent="0.2">
      <c r="A381" s="157"/>
      <c r="B381" s="10"/>
      <c r="D381" s="131" t="s">
        <v>8</v>
      </c>
      <c r="E381" s="244"/>
      <c r="F381" s="244"/>
      <c r="G381" s="244"/>
      <c r="H381" s="331"/>
      <c r="I381" s="331"/>
      <c r="J381" s="288"/>
      <c r="K381" s="244"/>
      <c r="L381" s="81"/>
      <c r="M381" s="81"/>
      <c r="N381" s="23"/>
      <c r="O381" s="23"/>
    </row>
    <row r="382" spans="1:15" ht="15.95" hidden="1" customHeight="1" thickBot="1" x14ac:dyDescent="0.25">
      <c r="A382" s="157"/>
      <c r="B382" s="10"/>
      <c r="D382" s="131" t="s">
        <v>15</v>
      </c>
      <c r="E382" s="244">
        <f>SUM(G382,K382)</f>
        <v>0</v>
      </c>
      <c r="F382" s="244"/>
      <c r="G382" s="244"/>
      <c r="H382" s="331"/>
      <c r="I382" s="331"/>
      <c r="J382" s="288"/>
      <c r="K382" s="244"/>
      <c r="L382" s="81"/>
      <c r="M382" s="81"/>
      <c r="N382" s="23"/>
      <c r="O382" s="23"/>
    </row>
    <row r="383" spans="1:15" ht="43.5" hidden="1" customHeight="1" x14ac:dyDescent="0.2">
      <c r="A383" s="171">
        <v>925</v>
      </c>
      <c r="B383" s="175"/>
      <c r="C383" s="180" t="s">
        <v>101</v>
      </c>
      <c r="D383" s="177" t="s">
        <v>7</v>
      </c>
      <c r="E383" s="336">
        <f>SUM(E385)</f>
        <v>0</v>
      </c>
      <c r="F383" s="336"/>
      <c r="G383" s="336">
        <f>SUM(G385)</f>
        <v>0</v>
      </c>
      <c r="H383" s="337">
        <f t="shared" ref="H383:M383" si="125">SUM(H385)</f>
        <v>0</v>
      </c>
      <c r="I383" s="337">
        <f t="shared" si="125"/>
        <v>0</v>
      </c>
      <c r="J383" s="318"/>
      <c r="K383" s="336">
        <f t="shared" si="125"/>
        <v>0</v>
      </c>
      <c r="L383" s="104">
        <f t="shared" si="125"/>
        <v>0</v>
      </c>
      <c r="M383" s="104">
        <f t="shared" si="125"/>
        <v>0</v>
      </c>
      <c r="N383" s="88"/>
      <c r="O383" s="88"/>
    </row>
    <row r="384" spans="1:15" ht="15.95" hidden="1" customHeight="1" x14ac:dyDescent="0.2">
      <c r="A384" s="157"/>
      <c r="B384" s="10"/>
      <c r="D384" s="131" t="s">
        <v>8</v>
      </c>
      <c r="E384" s="244"/>
      <c r="F384" s="244"/>
      <c r="G384" s="244"/>
      <c r="H384" s="331"/>
      <c r="I384" s="331"/>
      <c r="J384" s="288"/>
      <c r="K384" s="244"/>
      <c r="L384" s="81"/>
      <c r="M384" s="81"/>
      <c r="N384" s="23"/>
      <c r="O384" s="23"/>
    </row>
    <row r="385" spans="1:15" ht="15.95" hidden="1" customHeight="1" x14ac:dyDescent="0.2">
      <c r="A385" s="157"/>
      <c r="B385" s="10"/>
      <c r="D385" s="131" t="s">
        <v>12</v>
      </c>
      <c r="E385" s="244">
        <f>SUM(E388)</f>
        <v>0</v>
      </c>
      <c r="F385" s="244"/>
      <c r="G385" s="244">
        <f>SUM(G388)</f>
        <v>0</v>
      </c>
      <c r="H385" s="331">
        <f t="shared" ref="H385:M385" si="126">SUM(H388)</f>
        <v>0</v>
      </c>
      <c r="I385" s="331">
        <f t="shared" si="126"/>
        <v>0</v>
      </c>
      <c r="J385" s="288"/>
      <c r="K385" s="244">
        <f t="shared" si="126"/>
        <v>0</v>
      </c>
      <c r="L385" s="81">
        <f t="shared" si="126"/>
        <v>0</v>
      </c>
      <c r="M385" s="81">
        <f t="shared" si="126"/>
        <v>0</v>
      </c>
      <c r="N385" s="23"/>
      <c r="O385" s="23"/>
    </row>
    <row r="386" spans="1:15" ht="15.95" hidden="1" customHeight="1" x14ac:dyDescent="0.2">
      <c r="A386" s="157"/>
      <c r="B386" s="75">
        <v>92504</v>
      </c>
      <c r="C386" s="158" t="s">
        <v>102</v>
      </c>
      <c r="D386" s="167" t="s">
        <v>7</v>
      </c>
      <c r="E386" s="289">
        <f>SUM(E388)</f>
        <v>0</v>
      </c>
      <c r="F386" s="289"/>
      <c r="G386" s="289">
        <f>SUM(G388)</f>
        <v>0</v>
      </c>
      <c r="H386" s="332">
        <f t="shared" ref="H386:M386" si="127">SUM(H388)</f>
        <v>0</v>
      </c>
      <c r="I386" s="332">
        <f t="shared" si="127"/>
        <v>0</v>
      </c>
      <c r="J386" s="291"/>
      <c r="K386" s="289">
        <f t="shared" si="127"/>
        <v>0</v>
      </c>
      <c r="L386" s="97">
        <f t="shared" si="127"/>
        <v>0</v>
      </c>
      <c r="M386" s="97">
        <f t="shared" si="127"/>
        <v>0</v>
      </c>
      <c r="N386" s="8"/>
      <c r="O386" s="8"/>
    </row>
    <row r="387" spans="1:15" ht="15.95" hidden="1" customHeight="1" x14ac:dyDescent="0.2">
      <c r="A387" s="157"/>
      <c r="B387" s="10"/>
      <c r="D387" s="131" t="s">
        <v>8</v>
      </c>
      <c r="E387" s="244"/>
      <c r="F387" s="244"/>
      <c r="G387" s="244"/>
      <c r="H387" s="331"/>
      <c r="I387" s="331"/>
      <c r="J387" s="288"/>
      <c r="K387" s="244"/>
      <c r="L387" s="81"/>
      <c r="M387" s="81"/>
      <c r="N387" s="23"/>
      <c r="O387" s="23"/>
    </row>
    <row r="388" spans="1:15" ht="15.95" hidden="1" customHeight="1" thickBot="1" x14ac:dyDescent="0.25">
      <c r="A388" s="157"/>
      <c r="B388" s="10"/>
      <c r="D388" s="131" t="s">
        <v>12</v>
      </c>
      <c r="E388" s="244">
        <f>SUM(G388,K388)</f>
        <v>0</v>
      </c>
      <c r="F388" s="244"/>
      <c r="G388" s="244"/>
      <c r="H388" s="331"/>
      <c r="I388" s="331"/>
      <c r="J388" s="288"/>
      <c r="K388" s="244"/>
      <c r="L388" s="81"/>
      <c r="M388" s="81"/>
      <c r="N388" s="23"/>
      <c r="O388" s="23"/>
    </row>
    <row r="389" spans="1:15" ht="15.95" customHeight="1" x14ac:dyDescent="0.2">
      <c r="A389" s="171">
        <v>926</v>
      </c>
      <c r="B389" s="175"/>
      <c r="C389" s="172" t="s">
        <v>124</v>
      </c>
      <c r="D389" s="173" t="s">
        <v>7</v>
      </c>
      <c r="E389" s="318">
        <f>SUM(E391)</f>
        <v>70000000</v>
      </c>
      <c r="F389" s="318">
        <v>0</v>
      </c>
      <c r="G389" s="318">
        <f t="shared" ref="G389:M389" si="128">SUM(G391)</f>
        <v>0</v>
      </c>
      <c r="H389" s="319">
        <f>SUM(H391)</f>
        <v>0</v>
      </c>
      <c r="I389" s="319">
        <f t="shared" si="128"/>
        <v>0</v>
      </c>
      <c r="J389" s="318"/>
      <c r="K389" s="318">
        <f t="shared" si="128"/>
        <v>70000000</v>
      </c>
      <c r="L389" s="104">
        <f t="shared" si="128"/>
        <v>0</v>
      </c>
      <c r="M389" s="104">
        <f t="shared" si="128"/>
        <v>0</v>
      </c>
      <c r="N389" s="88"/>
      <c r="O389" s="88"/>
    </row>
    <row r="390" spans="1:15" ht="15.95" customHeight="1" x14ac:dyDescent="0.2">
      <c r="A390" s="261"/>
      <c r="B390" s="10"/>
      <c r="D390" s="149" t="s">
        <v>8</v>
      </c>
      <c r="E390" s="286"/>
      <c r="F390" s="286"/>
      <c r="G390" s="286"/>
      <c r="H390" s="287"/>
      <c r="I390" s="287"/>
      <c r="J390" s="326"/>
      <c r="K390" s="286"/>
      <c r="L390" s="81"/>
      <c r="M390" s="81"/>
      <c r="N390" s="23"/>
      <c r="O390" s="23"/>
    </row>
    <row r="391" spans="1:15" ht="15.95" customHeight="1" x14ac:dyDescent="0.2">
      <c r="A391" s="157"/>
      <c r="B391" s="10"/>
      <c r="D391" s="131" t="s">
        <v>12</v>
      </c>
      <c r="E391" s="288">
        <f>SUM(E401)</f>
        <v>70000000</v>
      </c>
      <c r="F391" s="288">
        <v>0</v>
      </c>
      <c r="G391" s="288">
        <f t="shared" ref="G391:M391" si="129">SUM(G401)</f>
        <v>0</v>
      </c>
      <c r="H391" s="321">
        <f t="shared" si="129"/>
        <v>0</v>
      </c>
      <c r="I391" s="321">
        <f t="shared" si="129"/>
        <v>0</v>
      </c>
      <c r="J391" s="320"/>
      <c r="K391" s="288">
        <f t="shared" si="129"/>
        <v>70000000</v>
      </c>
      <c r="L391" s="81">
        <f t="shared" si="129"/>
        <v>0</v>
      </c>
      <c r="M391" s="81">
        <f t="shared" si="129"/>
        <v>0</v>
      </c>
      <c r="N391" s="23"/>
      <c r="O391" s="23"/>
    </row>
    <row r="392" spans="1:15" ht="15" hidden="1" customHeight="1" x14ac:dyDescent="0.2">
      <c r="A392" s="10"/>
      <c r="B392" s="10"/>
      <c r="D392" s="131" t="s">
        <v>15</v>
      </c>
      <c r="E392" s="288">
        <v>0</v>
      </c>
      <c r="F392" s="288">
        <v>0</v>
      </c>
      <c r="G392" s="288">
        <v>0</v>
      </c>
      <c r="H392" s="321">
        <v>0</v>
      </c>
      <c r="I392" s="321">
        <v>0</v>
      </c>
      <c r="J392" s="320"/>
      <c r="K392" s="288">
        <v>0</v>
      </c>
      <c r="L392" s="81">
        <v>0</v>
      </c>
      <c r="M392" s="81">
        <v>0</v>
      </c>
      <c r="N392" s="23"/>
      <c r="O392" s="23"/>
    </row>
    <row r="393" spans="1:15" ht="15.75" hidden="1" customHeight="1" x14ac:dyDescent="0.2">
      <c r="A393" s="157"/>
      <c r="B393" s="75">
        <v>92601</v>
      </c>
      <c r="C393" s="158" t="s">
        <v>72</v>
      </c>
      <c r="D393" s="130" t="s">
        <v>7</v>
      </c>
      <c r="E393" s="291">
        <v>0</v>
      </c>
      <c r="F393" s="291">
        <v>0</v>
      </c>
      <c r="G393" s="291">
        <v>0</v>
      </c>
      <c r="H393" s="323">
        <v>0</v>
      </c>
      <c r="I393" s="323">
        <v>0</v>
      </c>
      <c r="J393" s="320"/>
      <c r="K393" s="291">
        <v>0</v>
      </c>
      <c r="L393" s="81">
        <v>0</v>
      </c>
      <c r="M393" s="81">
        <v>0</v>
      </c>
      <c r="N393" s="23"/>
      <c r="O393" s="23"/>
    </row>
    <row r="394" spans="1:15" ht="13.5" hidden="1" customHeight="1" x14ac:dyDescent="0.2">
      <c r="A394" s="157"/>
      <c r="B394" s="10"/>
      <c r="D394" s="149" t="s">
        <v>8</v>
      </c>
      <c r="E394" s="286"/>
      <c r="F394" s="286"/>
      <c r="G394" s="286"/>
      <c r="H394" s="287"/>
      <c r="I394" s="287"/>
      <c r="J394" s="320"/>
      <c r="K394" s="286"/>
      <c r="L394" s="81"/>
      <c r="M394" s="81"/>
      <c r="N394" s="23"/>
      <c r="O394" s="23"/>
    </row>
    <row r="395" spans="1:15" ht="15" hidden="1" customHeight="1" x14ac:dyDescent="0.2">
      <c r="A395" s="157"/>
      <c r="B395" s="13"/>
      <c r="C395" s="159"/>
      <c r="D395" s="140" t="s">
        <v>12</v>
      </c>
      <c r="E395" s="286"/>
      <c r="F395" s="286"/>
      <c r="G395" s="286"/>
      <c r="H395" s="287"/>
      <c r="I395" s="287"/>
      <c r="J395" s="320"/>
      <c r="K395" s="286"/>
      <c r="L395" s="81"/>
      <c r="M395" s="81"/>
      <c r="N395" s="23"/>
      <c r="O395" s="23"/>
    </row>
    <row r="396" spans="1:15" ht="15" hidden="1" customHeight="1" x14ac:dyDescent="0.2">
      <c r="A396" s="157"/>
      <c r="B396" s="10">
        <v>92604</v>
      </c>
      <c r="C396" s="156" t="s">
        <v>76</v>
      </c>
      <c r="D396" s="155" t="s">
        <v>7</v>
      </c>
      <c r="E396" s="290">
        <v>0</v>
      </c>
      <c r="F396" s="290">
        <v>0</v>
      </c>
      <c r="G396" s="290">
        <v>0</v>
      </c>
      <c r="H396" s="334">
        <v>0</v>
      </c>
      <c r="I396" s="334">
        <v>0</v>
      </c>
      <c r="J396" s="320"/>
      <c r="K396" s="290">
        <v>0</v>
      </c>
      <c r="L396" s="81">
        <v>0</v>
      </c>
      <c r="M396" s="81">
        <v>0</v>
      </c>
      <c r="N396" s="23"/>
      <c r="O396" s="23"/>
    </row>
    <row r="397" spans="1:15" ht="15" hidden="1" customHeight="1" x14ac:dyDescent="0.2">
      <c r="A397" s="157"/>
      <c r="B397" s="10"/>
      <c r="D397" s="149" t="s">
        <v>8</v>
      </c>
      <c r="E397" s="244"/>
      <c r="F397" s="244"/>
      <c r="G397" s="244"/>
      <c r="H397" s="331"/>
      <c r="I397" s="331"/>
      <c r="J397" s="320"/>
      <c r="K397" s="244"/>
      <c r="L397" s="81"/>
      <c r="M397" s="81"/>
      <c r="N397" s="23"/>
      <c r="O397" s="23"/>
    </row>
    <row r="398" spans="1:15" ht="15" hidden="1" customHeight="1" x14ac:dyDescent="0.2">
      <c r="A398" s="157"/>
      <c r="B398" s="10"/>
      <c r="D398" s="131" t="s">
        <v>15</v>
      </c>
      <c r="E398" s="244"/>
      <c r="F398" s="244"/>
      <c r="G398" s="244"/>
      <c r="H398" s="331"/>
      <c r="I398" s="331"/>
      <c r="J398" s="320"/>
      <c r="K398" s="244"/>
      <c r="L398" s="81"/>
      <c r="M398" s="81"/>
      <c r="N398" s="23"/>
      <c r="O398" s="23"/>
    </row>
    <row r="399" spans="1:15" ht="15.95" customHeight="1" x14ac:dyDescent="0.2">
      <c r="A399" s="157"/>
      <c r="B399" s="75">
        <v>92605</v>
      </c>
      <c r="C399" s="174" t="s">
        <v>117</v>
      </c>
      <c r="D399" s="130" t="s">
        <v>7</v>
      </c>
      <c r="E399" s="291">
        <f>SUM(E401)</f>
        <v>70000000</v>
      </c>
      <c r="F399" s="291">
        <v>0</v>
      </c>
      <c r="G399" s="291">
        <f t="shared" ref="G399:M399" si="130">SUM(G401)</f>
        <v>0</v>
      </c>
      <c r="H399" s="323">
        <f t="shared" si="130"/>
        <v>0</v>
      </c>
      <c r="I399" s="323">
        <f t="shared" si="130"/>
        <v>0</v>
      </c>
      <c r="J399" s="314"/>
      <c r="K399" s="291">
        <f t="shared" si="130"/>
        <v>70000000</v>
      </c>
      <c r="L399" s="97">
        <f t="shared" si="130"/>
        <v>0</v>
      </c>
      <c r="M399" s="97">
        <f t="shared" si="130"/>
        <v>0</v>
      </c>
      <c r="N399" s="8"/>
      <c r="O399" s="8"/>
    </row>
    <row r="400" spans="1:15" ht="15.95" customHeight="1" x14ac:dyDescent="0.2">
      <c r="A400" s="157"/>
      <c r="B400" s="10"/>
      <c r="D400" s="149" t="s">
        <v>8</v>
      </c>
      <c r="E400" s="286"/>
      <c r="F400" s="286"/>
      <c r="G400" s="286"/>
      <c r="H400" s="287"/>
      <c r="I400" s="287"/>
      <c r="J400" s="320"/>
      <c r="K400" s="286"/>
      <c r="L400" s="81"/>
      <c r="M400" s="81"/>
      <c r="N400" s="23"/>
      <c r="O400" s="23"/>
    </row>
    <row r="401" spans="1:16" ht="15.95" customHeight="1" x14ac:dyDescent="0.2">
      <c r="A401" s="261"/>
      <c r="B401" s="13"/>
      <c r="C401" s="159"/>
      <c r="D401" s="140" t="s">
        <v>12</v>
      </c>
      <c r="E401" s="313">
        <f>SUM(G401,K401)</f>
        <v>70000000</v>
      </c>
      <c r="F401" s="313"/>
      <c r="G401" s="313"/>
      <c r="H401" s="316"/>
      <c r="I401" s="316"/>
      <c r="J401" s="288"/>
      <c r="K401" s="313">
        <f>3000000+67000000</f>
        <v>70000000</v>
      </c>
      <c r="L401" s="81"/>
      <c r="M401" s="81"/>
      <c r="N401" s="23"/>
      <c r="O401" s="23"/>
    </row>
    <row r="402" spans="1:16" ht="17.25" hidden="1" customHeight="1" x14ac:dyDescent="0.2">
      <c r="A402" s="13"/>
      <c r="B402" s="10">
        <v>92695</v>
      </c>
      <c r="C402" s="156" t="s">
        <v>14</v>
      </c>
      <c r="D402" s="155" t="s">
        <v>7</v>
      </c>
      <c r="E402" s="286"/>
      <c r="F402" s="286"/>
      <c r="G402" s="286"/>
      <c r="H402" s="287"/>
      <c r="I402" s="287"/>
      <c r="J402" s="286"/>
      <c r="K402" s="286"/>
      <c r="L402" s="22"/>
      <c r="M402" s="22"/>
      <c r="N402" s="23"/>
      <c r="O402" s="23"/>
    </row>
    <row r="403" spans="1:16" ht="19.5" hidden="1" customHeight="1" x14ac:dyDescent="0.2">
      <c r="A403" s="157"/>
      <c r="B403" s="10"/>
      <c r="D403" s="149" t="s">
        <v>8</v>
      </c>
      <c r="E403" s="286"/>
      <c r="F403" s="286"/>
      <c r="G403" s="286"/>
      <c r="H403" s="287"/>
      <c r="I403" s="287"/>
      <c r="J403" s="286"/>
      <c r="K403" s="286"/>
      <c r="L403" s="22"/>
      <c r="M403" s="22"/>
      <c r="N403" s="23"/>
      <c r="O403" s="23"/>
    </row>
    <row r="404" spans="1:16" ht="14.25" hidden="1" customHeight="1" x14ac:dyDescent="0.2">
      <c r="A404" s="157"/>
      <c r="B404" s="10"/>
      <c r="D404" s="131" t="s">
        <v>12</v>
      </c>
      <c r="E404" s="286"/>
      <c r="F404" s="286"/>
      <c r="G404" s="286"/>
      <c r="H404" s="287"/>
      <c r="I404" s="287"/>
      <c r="J404" s="286"/>
      <c r="K404" s="286"/>
      <c r="L404" s="22"/>
      <c r="M404" s="22"/>
      <c r="N404" s="23"/>
      <c r="O404" s="23"/>
    </row>
    <row r="405" spans="1:16" ht="15.95" customHeight="1" x14ac:dyDescent="0.2">
      <c r="A405" s="262"/>
      <c r="B405" s="181"/>
      <c r="D405" s="108" t="s">
        <v>2</v>
      </c>
      <c r="E405" s="338">
        <f>SUM(E407:E408)</f>
        <v>810727513</v>
      </c>
      <c r="F405" s="338">
        <v>0</v>
      </c>
      <c r="G405" s="338">
        <f>SUM(G407:G408)</f>
        <v>552333684</v>
      </c>
      <c r="H405" s="338">
        <f t="shared" ref="H405:M405" si="131">SUM(H407:H408)</f>
        <v>0</v>
      </c>
      <c r="I405" s="338">
        <f t="shared" si="131"/>
        <v>0</v>
      </c>
      <c r="J405" s="338"/>
      <c r="K405" s="338">
        <f>SUM(K407:K408)</f>
        <v>258393829</v>
      </c>
      <c r="L405" s="182">
        <f t="shared" si="131"/>
        <v>0</v>
      </c>
      <c r="M405" s="182">
        <f t="shared" si="131"/>
        <v>0</v>
      </c>
      <c r="N405" s="182"/>
      <c r="O405" s="182"/>
      <c r="P405" s="189" t="s">
        <v>127</v>
      </c>
    </row>
    <row r="406" spans="1:16" ht="15.95" customHeight="1" x14ac:dyDescent="0.2">
      <c r="A406" s="183"/>
      <c r="B406" s="184"/>
      <c r="C406" s="185"/>
      <c r="D406" s="105" t="s">
        <v>8</v>
      </c>
      <c r="E406" s="286"/>
      <c r="F406" s="286"/>
      <c r="G406" s="286"/>
      <c r="H406" s="286"/>
      <c r="I406" s="286"/>
      <c r="J406" s="286"/>
      <c r="K406" s="286"/>
      <c r="L406" s="23"/>
      <c r="M406" s="23"/>
      <c r="N406" s="23"/>
      <c r="O406" s="23"/>
    </row>
    <row r="407" spans="1:16" ht="15.95" customHeight="1" x14ac:dyDescent="0.2">
      <c r="A407" s="157"/>
      <c r="B407" s="184"/>
      <c r="C407" s="185"/>
      <c r="D407" s="107" t="s">
        <v>21</v>
      </c>
      <c r="E407" s="288">
        <f>SUM(E24,E59,E151,E188,E247,E273,E340,E361,E391,E314,E385,E39)</f>
        <v>635366628</v>
      </c>
      <c r="F407" s="288">
        <f t="shared" ref="F407:O407" si="132">SUM(F24,F59,F151,F188,F247,F273,F340,F361,F391,F314,F385,F39)</f>
        <v>0</v>
      </c>
      <c r="G407" s="288">
        <f t="shared" si="132"/>
        <v>404064240</v>
      </c>
      <c r="H407" s="288">
        <f t="shared" si="132"/>
        <v>0</v>
      </c>
      <c r="I407" s="288">
        <f t="shared" si="132"/>
        <v>0</v>
      </c>
      <c r="J407" s="288">
        <f t="shared" si="132"/>
        <v>0</v>
      </c>
      <c r="K407" s="288">
        <f>SUM(K24,K59,K151,K188,K247,K273,K340,K361,K391,K314,K385,K39)</f>
        <v>231302388</v>
      </c>
      <c r="L407" s="248">
        <f t="shared" si="132"/>
        <v>0</v>
      </c>
      <c r="M407" s="248">
        <f t="shared" si="132"/>
        <v>0</v>
      </c>
      <c r="N407" s="248">
        <f t="shared" si="132"/>
        <v>0</v>
      </c>
      <c r="O407" s="248">
        <f t="shared" si="132"/>
        <v>0</v>
      </c>
    </row>
    <row r="408" spans="1:16" s="198" customFormat="1" ht="20.25" customHeight="1" x14ac:dyDescent="0.2">
      <c r="A408" s="179"/>
      <c r="B408" s="186"/>
      <c r="C408" s="187"/>
      <c r="D408" s="188" t="s">
        <v>24</v>
      </c>
      <c r="E408" s="254">
        <f>SUM(E60,E152,E189,E248,E274,E341,E53,E315)</f>
        <v>175360885</v>
      </c>
      <c r="F408" s="254">
        <v>0</v>
      </c>
      <c r="G408" s="254">
        <f>SUM(G60,G152,G189,G248,G274,G341,G53,G315)</f>
        <v>148269444</v>
      </c>
      <c r="H408" s="254">
        <f t="shared" ref="H408:I408" si="133">SUM(H60,H152,H189,H248,H274,H341,H53,H315)</f>
        <v>0</v>
      </c>
      <c r="I408" s="254">
        <f t="shared" si="133"/>
        <v>0</v>
      </c>
      <c r="J408" s="254"/>
      <c r="K408" s="254">
        <f>SUM(K60,K152,K189,K248,K274,K341,K53,K315)</f>
        <v>27091441</v>
      </c>
      <c r="L408" s="30">
        <f t="shared" ref="L408:M408" si="134">SUM(L60,L152,L189,L248,L274,L341,L53,L315,L362)</f>
        <v>0</v>
      </c>
      <c r="M408" s="30">
        <f t="shared" si="134"/>
        <v>0</v>
      </c>
      <c r="N408" s="30"/>
      <c r="O408" s="30"/>
      <c r="P408" s="189"/>
    </row>
    <row r="409" spans="1:16" s="198" customFormat="1" ht="6.75" customHeight="1" x14ac:dyDescent="0.2">
      <c r="A409" s="156"/>
      <c r="B409" s="184"/>
      <c r="C409" s="200"/>
      <c r="D409" s="201"/>
      <c r="E409" s="201"/>
    </row>
    <row r="410" spans="1:16" s="198" customFormat="1" ht="15.75" customHeight="1" x14ac:dyDescent="0.2">
      <c r="A410" s="184"/>
      <c r="B410" s="184"/>
      <c r="C410" s="200"/>
      <c r="D410" s="201"/>
      <c r="E410" s="201"/>
      <c r="F410" s="201"/>
      <c r="G410" s="201"/>
      <c r="H410" s="201"/>
      <c r="I410" s="201"/>
      <c r="J410" s="201"/>
      <c r="K410" s="201"/>
    </row>
    <row r="411" spans="1:16" s="198" customFormat="1" ht="15.75" hidden="1" customHeight="1" x14ac:dyDescent="0.2">
      <c r="A411" s="184"/>
      <c r="B411" s="184"/>
      <c r="C411" s="200"/>
      <c r="D411" s="201" t="s">
        <v>73</v>
      </c>
      <c r="E411" s="201">
        <f>SUM(E14,E22,E37,E57,E149,E186,E245,E271,E359,E389,E7)</f>
        <v>737683180</v>
      </c>
      <c r="F411" s="201">
        <f>SUM(F14,F22,F37,F57,F149,F186,F245,F271,F359,F389,F7)</f>
        <v>0</v>
      </c>
      <c r="G411" s="201">
        <f>SUM(G14,G22,G37,G57,G149,G186,G245,G271,G359,G389,G7)</f>
        <v>552333684</v>
      </c>
      <c r="H411" s="201"/>
      <c r="I411" s="201"/>
      <c r="J411" s="201"/>
      <c r="K411" s="201">
        <f>SUM(K14,K22,K37,K57,K149,K186,K245,K271,K359,K389,K7)</f>
        <v>185349496</v>
      </c>
    </row>
    <row r="412" spans="1:16" ht="15" hidden="1" customHeight="1" x14ac:dyDescent="0.2">
      <c r="A412" s="184"/>
      <c r="D412" s="202" t="s">
        <v>74</v>
      </c>
      <c r="E412" s="203">
        <f>E405-E411</f>
        <v>73044333</v>
      </c>
      <c r="F412" s="203">
        <f>F405-F411</f>
        <v>0</v>
      </c>
      <c r="G412" s="203">
        <f>G405-G411</f>
        <v>0</v>
      </c>
      <c r="H412" s="203"/>
      <c r="I412" s="203"/>
      <c r="J412" s="203"/>
      <c r="K412" s="203">
        <f>K405-K411</f>
        <v>73044333</v>
      </c>
    </row>
    <row r="413" spans="1:16" ht="18" hidden="1" customHeight="1" x14ac:dyDescent="0.2">
      <c r="A413" s="204"/>
      <c r="B413" s="204"/>
      <c r="C413" s="204"/>
      <c r="D413" s="205" t="s">
        <v>83</v>
      </c>
      <c r="E413" s="203">
        <f>SUM(E22,E57,E149,E186,E245,E271,E338,E359,E389,E51,E312,E37,E383)</f>
        <v>810727513</v>
      </c>
      <c r="F413" s="203">
        <f>SUM(F22,F57,F149,F186,F245,F271,F338,F359,F389,F51,F312,F37)</f>
        <v>0</v>
      </c>
      <c r="G413" s="203">
        <f t="shared" ref="G413:M413" si="135">SUM(G22,G57,G149,G186,G245,G271,G338,G359,G389,G51,G312,G37,G383)</f>
        <v>552333684</v>
      </c>
      <c r="H413" s="203">
        <f t="shared" si="135"/>
        <v>0</v>
      </c>
      <c r="I413" s="203">
        <f t="shared" si="135"/>
        <v>0</v>
      </c>
      <c r="J413" s="203"/>
      <c r="K413" s="203">
        <f t="shared" si="135"/>
        <v>258393829</v>
      </c>
      <c r="L413" s="203">
        <f t="shared" si="135"/>
        <v>0</v>
      </c>
      <c r="M413" s="203">
        <f t="shared" si="135"/>
        <v>0</v>
      </c>
      <c r="N413" s="203"/>
      <c r="O413" s="203"/>
    </row>
    <row r="414" spans="1:16" ht="18" hidden="1" customHeight="1" x14ac:dyDescent="0.2">
      <c r="A414" s="204"/>
      <c r="B414" s="204"/>
      <c r="C414" s="204"/>
      <c r="D414" s="206" t="s">
        <v>74</v>
      </c>
      <c r="E414" s="207">
        <f>SUM(E405)-E413</f>
        <v>0</v>
      </c>
      <c r="F414" s="207">
        <f t="shared" ref="F414:L414" si="136">SUM(F405)-F413</f>
        <v>0</v>
      </c>
      <c r="G414" s="207">
        <f t="shared" si="136"/>
        <v>0</v>
      </c>
      <c r="H414" s="207">
        <f t="shared" si="136"/>
        <v>0</v>
      </c>
      <c r="I414" s="207">
        <f t="shared" si="136"/>
        <v>0</v>
      </c>
      <c r="J414" s="207"/>
      <c r="K414" s="207">
        <f t="shared" si="136"/>
        <v>0</v>
      </c>
      <c r="L414" s="207">
        <f t="shared" si="136"/>
        <v>0</v>
      </c>
      <c r="M414" s="207">
        <f>SUM(M405)-M413</f>
        <v>0</v>
      </c>
      <c r="N414" s="207"/>
      <c r="O414" s="207"/>
    </row>
    <row r="415" spans="1:16" ht="18" hidden="1" customHeight="1" x14ac:dyDescent="0.2">
      <c r="A415" s="204"/>
      <c r="B415" s="204"/>
      <c r="C415" s="204"/>
      <c r="D415" s="208"/>
    </row>
    <row r="416" spans="1:16" ht="18" hidden="1" customHeight="1" x14ac:dyDescent="0.2">
      <c r="D416" s="209" t="s">
        <v>2</v>
      </c>
      <c r="E416" s="210">
        <f>SUM(E22,E57,E149,E186,E245,E271,E338,E359,E389,E51,E312,E37,E383)</f>
        <v>810727513</v>
      </c>
      <c r="F416" s="210">
        <f>SUM(F22,F57,F149,F186,F245,F271,F338,F359,F389)</f>
        <v>0</v>
      </c>
      <c r="G416" s="210">
        <f t="shared" ref="G416:M416" si="137">SUM(G22,G57,G149,G186,G245,G271,G338,G359,G389,G51,G312,G37,G383)</f>
        <v>552333684</v>
      </c>
      <c r="H416" s="210">
        <f t="shared" si="137"/>
        <v>0</v>
      </c>
      <c r="I416" s="210">
        <f t="shared" si="137"/>
        <v>0</v>
      </c>
      <c r="J416" s="210"/>
      <c r="K416" s="210">
        <f t="shared" si="137"/>
        <v>258393829</v>
      </c>
      <c r="L416" s="210">
        <f t="shared" si="137"/>
        <v>0</v>
      </c>
      <c r="M416" s="210">
        <f t="shared" si="137"/>
        <v>0</v>
      </c>
      <c r="N416" s="210"/>
      <c r="O416" s="210"/>
    </row>
    <row r="417" spans="4:15" ht="18" hidden="1" customHeight="1" x14ac:dyDescent="0.2">
      <c r="D417" s="205" t="s">
        <v>21</v>
      </c>
      <c r="E417" s="203">
        <f>SUM(E391,E361,E340,E273,E247,E188,E151,E59,E24,E314,E39,E385)</f>
        <v>635366628</v>
      </c>
      <c r="F417" s="203">
        <f>SUM(F391,F361,F340,F273,F247,F188,F151,F59,F24,F314,F39)</f>
        <v>0</v>
      </c>
      <c r="G417" s="203">
        <f t="shared" ref="G417:M417" si="138">SUM(G391,G361,G340,G273,G247,G188,G151,G59,G24,G314,G39,G385)</f>
        <v>404064240</v>
      </c>
      <c r="H417" s="203">
        <f t="shared" si="138"/>
        <v>0</v>
      </c>
      <c r="I417" s="203">
        <f t="shared" si="138"/>
        <v>0</v>
      </c>
      <c r="J417" s="203"/>
      <c r="K417" s="203">
        <f t="shared" si="138"/>
        <v>231302388</v>
      </c>
      <c r="L417" s="203">
        <f t="shared" si="138"/>
        <v>0</v>
      </c>
      <c r="M417" s="203">
        <f t="shared" si="138"/>
        <v>0</v>
      </c>
      <c r="N417" s="203"/>
      <c r="O417" s="203"/>
    </row>
    <row r="418" spans="4:15" ht="18" hidden="1" customHeight="1" x14ac:dyDescent="0.2">
      <c r="D418" s="205" t="s">
        <v>24</v>
      </c>
      <c r="E418" s="203">
        <f>SUM(E274,E248,E189,E152,E60,E341,E53,E315)</f>
        <v>175360885</v>
      </c>
      <c r="F418" s="203">
        <f>SUM(F274,F248,F189,F152,F60)</f>
        <v>0</v>
      </c>
      <c r="G418" s="203">
        <f t="shared" ref="G418:I418" si="139">SUM(G274,G248,G189,G152,G60,G341,G53,G315)</f>
        <v>148269444</v>
      </c>
      <c r="H418" s="203">
        <f t="shared" si="139"/>
        <v>0</v>
      </c>
      <c r="I418" s="203">
        <f t="shared" si="139"/>
        <v>0</v>
      </c>
      <c r="J418" s="203"/>
      <c r="K418" s="203">
        <f>SUM(K274,K248,K189,K152,K60,K341,K53,K315,K362)</f>
        <v>27091441</v>
      </c>
      <c r="L418" s="203">
        <f t="shared" ref="L418:M418" si="140">SUM(L274,L248,L189,L152,L60,L341,L53,L315,L362)</f>
        <v>0</v>
      </c>
      <c r="M418" s="203">
        <f t="shared" si="140"/>
        <v>0</v>
      </c>
      <c r="N418" s="203"/>
      <c r="O418" s="203"/>
    </row>
    <row r="419" spans="4:15" ht="18" hidden="1" customHeight="1" x14ac:dyDescent="0.2">
      <c r="D419" s="206" t="s">
        <v>74</v>
      </c>
      <c r="E419" s="207">
        <f>E416-SUM(E417:E418)</f>
        <v>0</v>
      </c>
      <c r="F419" s="207">
        <f t="shared" ref="F419:M419" si="141">F416-SUM(F417:F418)</f>
        <v>0</v>
      </c>
      <c r="G419" s="207">
        <f t="shared" si="141"/>
        <v>0</v>
      </c>
      <c r="H419" s="207">
        <f t="shared" si="141"/>
        <v>0</v>
      </c>
      <c r="I419" s="207">
        <f t="shared" si="141"/>
        <v>0</v>
      </c>
      <c r="J419" s="207"/>
      <c r="K419" s="207">
        <f>K416-SUM(K417:K418)</f>
        <v>0</v>
      </c>
      <c r="L419" s="207">
        <f t="shared" si="141"/>
        <v>0</v>
      </c>
      <c r="M419" s="207">
        <f t="shared" si="141"/>
        <v>0</v>
      </c>
      <c r="N419" s="207"/>
      <c r="O419" s="207"/>
    </row>
    <row r="420" spans="4:15" ht="18" hidden="1" customHeight="1" x14ac:dyDescent="0.2"/>
    <row r="421" spans="4:15" ht="18" hidden="1" customHeight="1" x14ac:dyDescent="0.2">
      <c r="D421" s="206" t="s">
        <v>2</v>
      </c>
      <c r="E421" s="207">
        <f>SUM(E405-E416)</f>
        <v>0</v>
      </c>
      <c r="F421" s="207">
        <f t="shared" ref="F421:M421" si="142">SUM(F405-F416)</f>
        <v>0</v>
      </c>
      <c r="G421" s="207">
        <f t="shared" si="142"/>
        <v>0</v>
      </c>
      <c r="H421" s="207">
        <f t="shared" si="142"/>
        <v>0</v>
      </c>
      <c r="I421" s="207">
        <f t="shared" si="142"/>
        <v>0</v>
      </c>
      <c r="J421" s="207"/>
      <c r="K421" s="207">
        <f>SUM(K405-K416)</f>
        <v>0</v>
      </c>
      <c r="L421" s="207">
        <f t="shared" si="142"/>
        <v>0</v>
      </c>
      <c r="M421" s="207">
        <f t="shared" si="142"/>
        <v>0</v>
      </c>
      <c r="N421" s="207"/>
      <c r="O421" s="207"/>
    </row>
    <row r="422" spans="4:15" ht="18" hidden="1" customHeight="1" x14ac:dyDescent="0.2">
      <c r="D422" s="211" t="s">
        <v>21</v>
      </c>
      <c r="E422" s="212">
        <f>SUM(E407-E417)</f>
        <v>0</v>
      </c>
      <c r="F422" s="212">
        <f t="shared" ref="F422:L422" si="143">SUM(F407-F417)</f>
        <v>0</v>
      </c>
      <c r="G422" s="212">
        <f t="shared" si="143"/>
        <v>0</v>
      </c>
      <c r="H422" s="212">
        <f t="shared" si="143"/>
        <v>0</v>
      </c>
      <c r="I422" s="212">
        <f t="shared" si="143"/>
        <v>0</v>
      </c>
      <c r="J422" s="212"/>
      <c r="K422" s="212">
        <f t="shared" si="143"/>
        <v>0</v>
      </c>
      <c r="L422" s="212">
        <f t="shared" si="143"/>
        <v>0</v>
      </c>
      <c r="M422" s="212">
        <f>SUM(M407-M417)</f>
        <v>0</v>
      </c>
      <c r="N422" s="212"/>
      <c r="O422" s="212"/>
    </row>
    <row r="423" spans="4:15" ht="18" hidden="1" customHeight="1" x14ac:dyDescent="0.2">
      <c r="D423" s="211" t="s">
        <v>24</v>
      </c>
      <c r="E423" s="212">
        <f>SUM(E408-E418)</f>
        <v>0</v>
      </c>
      <c r="F423" s="212">
        <f t="shared" ref="F423:M423" si="144">SUM(F408-F418)</f>
        <v>0</v>
      </c>
      <c r="G423" s="212">
        <f t="shared" si="144"/>
        <v>0</v>
      </c>
      <c r="H423" s="212">
        <f t="shared" si="144"/>
        <v>0</v>
      </c>
      <c r="I423" s="212">
        <f t="shared" si="144"/>
        <v>0</v>
      </c>
      <c r="J423" s="212"/>
      <c r="K423" s="212">
        <f t="shared" si="144"/>
        <v>0</v>
      </c>
      <c r="L423" s="212">
        <f t="shared" si="144"/>
        <v>0</v>
      </c>
      <c r="M423" s="212">
        <f t="shared" si="144"/>
        <v>0</v>
      </c>
      <c r="N423" s="212"/>
      <c r="O423" s="212"/>
    </row>
    <row r="424" spans="4:15" ht="18" hidden="1" customHeight="1" x14ac:dyDescent="0.2">
      <c r="D424" s="280" t="s">
        <v>125</v>
      </c>
      <c r="E424" s="282">
        <f>SUM(E425:E426)</f>
        <v>749997476</v>
      </c>
    </row>
    <row r="425" spans="4:15" ht="18" hidden="1" customHeight="1" x14ac:dyDescent="0.2">
      <c r="D425" s="281" t="s">
        <v>21</v>
      </c>
      <c r="E425" s="283">
        <f>SUM(E24,E39,E59,E151,E188,E260,E263,E273,E336,E361,E391,E334)</f>
        <v>593851281</v>
      </c>
    </row>
    <row r="426" spans="4:15" ht="18" hidden="1" customHeight="1" x14ac:dyDescent="0.2">
      <c r="D426" s="281" t="s">
        <v>24</v>
      </c>
      <c r="E426" s="283">
        <f>SUM(E53,E66,E97,E100,E103,E107,E110,E126,E136,E140,E152,E189,E248,E274,E315)</f>
        <v>156146195</v>
      </c>
    </row>
    <row r="427" spans="4:15" hidden="1" x14ac:dyDescent="0.2">
      <c r="E427" s="284"/>
    </row>
    <row r="428" spans="4:15" hidden="1" x14ac:dyDescent="0.2">
      <c r="D428" s="278" t="s">
        <v>126</v>
      </c>
      <c r="E428" s="282">
        <f>SUM(E429:E430)</f>
        <v>60730037</v>
      </c>
    </row>
    <row r="429" spans="4:15" hidden="1" x14ac:dyDescent="0.2">
      <c r="D429" s="279" t="s">
        <v>21</v>
      </c>
      <c r="E429" s="283">
        <f>SUM(E407-E425)</f>
        <v>41515347</v>
      </c>
    </row>
    <row r="430" spans="4:15" hidden="1" x14ac:dyDescent="0.2">
      <c r="D430" s="279" t="s">
        <v>24</v>
      </c>
      <c r="E430" s="283">
        <f>SUM(E408-E426)</f>
        <v>19214690</v>
      </c>
    </row>
  </sheetData>
  <mergeCells count="7">
    <mergeCell ref="O3:O4"/>
    <mergeCell ref="L3:L4"/>
    <mergeCell ref="M3:M4"/>
    <mergeCell ref="E3:E5"/>
    <mergeCell ref="N3:N4"/>
    <mergeCell ref="G4:G5"/>
    <mergeCell ref="K4:K5"/>
  </mergeCells>
  <phoneticPr fontId="2" type="noConversion"/>
  <printOptions horizontalCentered="1"/>
  <pageMargins left="0.70866141732283472" right="0.70866141732283472" top="1.0236220472440944" bottom="0.98425196850393704" header="0.51181102362204722" footer="0.51181102362204722"/>
  <pageSetup paperSize="9" scale="90" orientation="portrait" r:id="rId1"/>
  <headerFooter alignWithMargins="0"/>
  <rowBreaks count="4" manualBreakCount="4">
    <brk id="76" max="10" man="1"/>
    <brk id="136" max="10" man="1"/>
    <brk id="227" max="10" man="1"/>
    <brk id="3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 6.2</vt:lpstr>
      <vt:lpstr>'zał 6.2'!Obszar_wydruku</vt:lpstr>
      <vt:lpstr>'zał 6.2'!Tytuły_wydruku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tylekto</dc:creator>
  <cp:lastModifiedBy>Żulik Zbigniew</cp:lastModifiedBy>
  <cp:lastPrinted>2022-12-28T12:49:22Z</cp:lastPrinted>
  <dcterms:created xsi:type="dcterms:W3CDTF">2005-02-01T10:29:59Z</dcterms:created>
  <dcterms:modified xsi:type="dcterms:W3CDTF">2022-12-28T12:49:24Z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-1248353709</vt:i4>
  </property>
  <property fmtid="{D5CDD505-2E9C-101B-9397-08002B2CF9AE}" pid="3" name="_EmailSubject">
    <vt:lpwstr>Załączniki do uw 2007</vt:lpwstr>
  </property>
  <property fmtid="{D5CDD505-2E9C-101B-9397-08002B2CF9AE}" pid="4" name="_AuthorEmail">
    <vt:lpwstr>salajama@ws_nt7.umk</vt:lpwstr>
  </property>
  <property fmtid="{D5CDD505-2E9C-101B-9397-08002B2CF9AE}" pid="5" name="_AuthorEmailDisplayName">
    <vt:lpwstr>Sałaja Magdalena</vt:lpwstr>
  </property>
  <property fmtid="{D5CDD505-2E9C-101B-9397-08002B2CF9AE}" pid="6" name="_PreviousAdHocReviewCycleID">
    <vt:i4>1836655754</vt:i4>
  </property>
  <property fmtid="{D5CDD505-2E9C-101B-9397-08002B2CF9AE}" pid="7" name="_ReviewingToolsShownOnce">
    <vt:lpwstr/>
  </property>
</Properties>
</file>